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kentcountycouncil-my.sharepoint.com/personal/victoria_thistlewood_kent_gov_uk/Documents/Developer Guide/Post Consultation Guide/Guide For Publishing/"/>
    </mc:Choice>
  </mc:AlternateContent>
  <xr:revisionPtr revIDLastSave="4" documentId="8_{A62F5511-AA0B-4D3F-BA07-030F75038FE3}" xr6:coauthVersionLast="47" xr6:coauthVersionMax="47" xr10:uidLastSave="{0BAD9374-8D1C-4740-A563-F701DA642EE0}"/>
  <bookViews>
    <workbookView xWindow="-120" yWindow="-120" windowWidth="24240" windowHeight="13140" xr2:uid="{00000000-000D-0000-FFFF-FFFF00000000}"/>
  </bookViews>
  <sheets>
    <sheet name="Contributions Calculator" sheetId="1" r:id="rId1"/>
    <sheet name="LandValue" sheetId="2" r:id="rId2"/>
  </sheets>
  <definedNames>
    <definedName name="District">LandValue!$A$5:$A$17</definedName>
    <definedName name="_xlnm.Print_Area" localSheetId="0">'Contributions Calculator'!$B$1:$G$35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1" l="1"/>
  <c r="D23" i="1" l="1"/>
  <c r="E25" i="1" s="1"/>
  <c r="R9" i="2"/>
  <c r="P9" i="2"/>
  <c r="V9" i="2" s="1"/>
  <c r="O9" i="2"/>
  <c r="S9" i="2" s="1"/>
  <c r="N9" i="2"/>
  <c r="Q9" i="2" s="1"/>
  <c r="P17" i="2"/>
  <c r="V17" i="2" s="1"/>
  <c r="O17" i="2"/>
  <c r="T17" i="2" s="1"/>
  <c r="N17" i="2"/>
  <c r="R17" i="2" s="1"/>
  <c r="P16" i="2"/>
  <c r="V16" i="2" s="1"/>
  <c r="O16" i="2"/>
  <c r="S16" i="2" s="1"/>
  <c r="N16" i="2"/>
  <c r="R16" i="2" s="1"/>
  <c r="V15" i="2"/>
  <c r="P15" i="2"/>
  <c r="U15" i="2" s="1"/>
  <c r="O15" i="2"/>
  <c r="T15" i="2" s="1"/>
  <c r="N15" i="2"/>
  <c r="R15" i="2" s="1"/>
  <c r="P14" i="2"/>
  <c r="U14" i="2" s="1"/>
  <c r="O14" i="2"/>
  <c r="T14" i="2" s="1"/>
  <c r="N14" i="2"/>
  <c r="Q14" i="2" s="1"/>
  <c r="P13" i="2"/>
  <c r="V13" i="2" s="1"/>
  <c r="O13" i="2"/>
  <c r="T13" i="2" s="1"/>
  <c r="N13" i="2"/>
  <c r="R13" i="2" s="1"/>
  <c r="R12" i="2"/>
  <c r="P12" i="2"/>
  <c r="V12" i="2" s="1"/>
  <c r="O12" i="2"/>
  <c r="T12" i="2" s="1"/>
  <c r="N12" i="2"/>
  <c r="Q12" i="2" s="1"/>
  <c r="T11" i="2"/>
  <c r="P11" i="2"/>
  <c r="U11" i="2" s="1"/>
  <c r="O11" i="2"/>
  <c r="S11" i="2" s="1"/>
  <c r="N11" i="2"/>
  <c r="R11" i="2" s="1"/>
  <c r="T10" i="2"/>
  <c r="P10" i="2"/>
  <c r="V10" i="2" s="1"/>
  <c r="O10" i="2"/>
  <c r="S10" i="2" s="1"/>
  <c r="N10" i="2"/>
  <c r="Q10" i="2" s="1"/>
  <c r="P8" i="2"/>
  <c r="V8" i="2" s="1"/>
  <c r="O8" i="2"/>
  <c r="S8" i="2" s="1"/>
  <c r="N8" i="2"/>
  <c r="R8" i="2" s="1"/>
  <c r="P7" i="2"/>
  <c r="V7" i="2" s="1"/>
  <c r="O7" i="2"/>
  <c r="S7" i="2" s="1"/>
  <c r="N7" i="2"/>
  <c r="R7" i="2" s="1"/>
  <c r="P6" i="2"/>
  <c r="V6" i="2" s="1"/>
  <c r="E20" i="1" s="1"/>
  <c r="O6" i="2"/>
  <c r="T6" i="2" s="1"/>
  <c r="N6" i="2"/>
  <c r="R6" i="2" s="1"/>
  <c r="E16" i="1" s="1"/>
  <c r="P5" i="2"/>
  <c r="U5" i="2" s="1"/>
  <c r="O5" i="2"/>
  <c r="T5" i="2" s="1"/>
  <c r="N5" i="2"/>
  <c r="E14" i="1"/>
  <c r="D14" i="1"/>
  <c r="F17" i="1" l="1"/>
  <c r="E18" i="1"/>
  <c r="U10" i="2"/>
  <c r="V11" i="2"/>
  <c r="T9" i="2"/>
  <c r="T7" i="2"/>
  <c r="T8" i="2"/>
  <c r="S12" i="2"/>
  <c r="U9" i="2"/>
  <c r="V5" i="2"/>
  <c r="U8" i="2"/>
  <c r="F15" i="1"/>
  <c r="F19" i="1"/>
  <c r="R5" i="2"/>
  <c r="U7" i="2"/>
  <c r="S17" i="2"/>
  <c r="Q5" i="2"/>
  <c r="V14" i="2"/>
  <c r="U6" i="2"/>
  <c r="T16" i="2"/>
  <c r="U17" i="2"/>
  <c r="S5" i="2"/>
  <c r="U16" i="2"/>
  <c r="R10" i="2"/>
  <c r="Q11" i="2"/>
  <c r="Q13" i="2"/>
  <c r="Q6" i="2"/>
  <c r="D16" i="1" s="1"/>
  <c r="F16" i="1" s="1"/>
  <c r="S13" i="2"/>
  <c r="R14" i="2"/>
  <c r="Q15" i="2"/>
  <c r="Q7" i="2"/>
  <c r="U12" i="2"/>
  <c r="S14" i="2"/>
  <c r="Q16" i="2"/>
  <c r="S6" i="2"/>
  <c r="Q8" i="2"/>
  <c r="U13" i="2"/>
  <c r="S15" i="2"/>
  <c r="Q17" i="2"/>
  <c r="E29" i="1"/>
  <c r="E27" i="1"/>
  <c r="E26" i="1"/>
  <c r="E24" i="1"/>
  <c r="D20" i="1" l="1"/>
  <c r="F20" i="1" s="1"/>
  <c r="D18" i="1"/>
  <c r="F18" i="1" s="1"/>
  <c r="G34" i="1" l="1"/>
</calcChain>
</file>

<file path=xl/sharedStrings.xml><?xml version="1.0" encoding="utf-8"?>
<sst xmlns="http://schemas.openxmlformats.org/spreadsheetml/2006/main" count="97" uniqueCount="86">
  <si>
    <t>Technical Appendix 3: Development Contributions - Calculator</t>
  </si>
  <si>
    <t>Council District</t>
  </si>
  <si>
    <t>Maidstone</t>
  </si>
  <si>
    <t>Select dropdown to choose district</t>
  </si>
  <si>
    <t>Notes:</t>
  </si>
  <si>
    <t xml:space="preserve">Total Number of Dwellings </t>
  </si>
  <si>
    <t>The Total Number of Dwellings is automatically calculated from the break down of dwelling type inputted.  If you do not know the dwelling mix, set all dwellings as houses.  This will calculate the maximum contributions that KCC will request for the services set out below.</t>
  </si>
  <si>
    <t>Number of Applicable C3 Houses</t>
  </si>
  <si>
    <t xml:space="preserve">Applicable means C3 dwellings which are 1 bed (or more) and 56 square metres, Gross Internal Area (GIA) or more. </t>
  </si>
  <si>
    <t>Number of Applicable C3 Flats</t>
  </si>
  <si>
    <t>Number of Non-Applicable C3  Dwellings</t>
  </si>
  <si>
    <t>Non-applicable means C3 dwellings which are 1 bed (or more) and are less than 56 square metres, Gross Internal Area (GIA)</t>
  </si>
  <si>
    <t>Number of C2 Dwellings</t>
  </si>
  <si>
    <t xml:space="preserve">Education and Integrated Children's Services contributions will not be sought on C2 Dwellings.  There may also be exemptions applied for Adult Social Care and Community Learning &amp; Skills, depending on the dwelling type and level of care provided. </t>
  </si>
  <si>
    <t>Service Area</t>
  </si>
  <si>
    <t>Per Applicable House</t>
  </si>
  <si>
    <t xml:space="preserve">Per Applicable Flat </t>
  </si>
  <si>
    <t>Total Contribution ***</t>
  </si>
  <si>
    <t>Notes</t>
  </si>
  <si>
    <t xml:space="preserve">Non-Applicable/C2 dwellings are exempt from Education contributions.  Deductions are included in the total. </t>
  </si>
  <si>
    <t xml:space="preserve">Primary Education </t>
  </si>
  <si>
    <t>Contribution set at the maximum required - e.g. for the provision of a new school.</t>
  </si>
  <si>
    <t>Primary Education - Land*</t>
  </si>
  <si>
    <t>Proportionate contribution based on residential land value for district.</t>
  </si>
  <si>
    <t>Secondary Education</t>
  </si>
  <si>
    <t>Secondary Education - Land*</t>
  </si>
  <si>
    <t>SEND Education</t>
  </si>
  <si>
    <t xml:space="preserve">This is a blended rate based upon the delivery of special schools and Specialist Resource Provision (SRP) based on mainstream school sites. </t>
  </si>
  <si>
    <t>SEND Education - Land*</t>
  </si>
  <si>
    <t xml:space="preserve">Per Dwelling </t>
  </si>
  <si>
    <t>Community Learning &amp; Skills (CLS)</t>
  </si>
  <si>
    <t>Integrated Children's Services: Youth Service/Early Years Service (ICS)</t>
  </si>
  <si>
    <t xml:space="preserve">Non-Applicable/C2 dwellings are exempt from Integrated Children's Services contributions.  Deductions are included in the total. </t>
  </si>
  <si>
    <t>Libraries, Registrations and Archives (LRA)</t>
  </si>
  <si>
    <t>Adult Social Care (ASC)</t>
  </si>
  <si>
    <t>C2 dwellings may be exempt from Adult Social Care contribution requests, depending on the type of social care offered within the setting.</t>
  </si>
  <si>
    <r>
      <t>All Homes</t>
    </r>
    <r>
      <rPr>
        <b/>
        <sz val="12"/>
        <color rgb="FF000000"/>
        <rFont val="Arial"/>
        <family val="2"/>
      </rPr>
      <t xml:space="preserve"> </t>
    </r>
    <r>
      <rPr>
        <sz val="12"/>
        <color rgb="FF000000"/>
        <rFont val="Arial"/>
        <family val="2"/>
      </rPr>
      <t>built as</t>
    </r>
    <r>
      <rPr>
        <b/>
        <sz val="12"/>
        <color rgb="FF000000"/>
        <rFont val="Arial"/>
        <family val="2"/>
      </rPr>
      <t xml:space="preserve"> Wheelchair Accessible &amp; Adaptable Dwellings</t>
    </r>
    <r>
      <rPr>
        <sz val="12"/>
        <color rgb="FF000000"/>
        <rFont val="Arial"/>
        <family val="2"/>
      </rPr>
      <t xml:space="preserve"> in accordance with Building Regs Part M4(2)</t>
    </r>
  </si>
  <si>
    <t>Waste Disposal and Recycling (WDR)</t>
  </si>
  <si>
    <t>This is the maximum contribution rate, based on your development area requiring capacity increases in both Waste Transfer Stations and Household Waste Recycling Centres.</t>
  </si>
  <si>
    <t xml:space="preserve">Highways and Transportation </t>
  </si>
  <si>
    <t>This will be calculated on a case-by-case basis</t>
  </si>
  <si>
    <t>PRoW</t>
  </si>
  <si>
    <t>Flood &amp; SUDS</t>
  </si>
  <si>
    <t>Heritage &amp; Archaeology</t>
  </si>
  <si>
    <t xml:space="preserve">Total Contribution requested by KCC for Education, LRA, CLS, ICS, ASC and WDR </t>
  </si>
  <si>
    <t>Land Price Per Acre</t>
  </si>
  <si>
    <t>Enter the land price per acre for each district here. These will be automatically picked up by Front Sheet when a district is selected from the drop down. Note there are a separate set of values for Primary, Secondary and SEND</t>
  </si>
  <si>
    <t>District</t>
  </si>
  <si>
    <t>Primary Land Price (per acre)</t>
  </si>
  <si>
    <t>Secondary Land Price (per acre)</t>
  </si>
  <si>
    <t>SEND Land Price (per acre)</t>
  </si>
  <si>
    <t>Primary House PPR</t>
  </si>
  <si>
    <t>Secondary House PPR</t>
  </si>
  <si>
    <t>SEND House PPR</t>
  </si>
  <si>
    <t>Primary Flat PPR</t>
  </si>
  <si>
    <t>Secondary Flat PPR</t>
  </si>
  <si>
    <t>SEND Flat PPR</t>
  </si>
  <si>
    <t>Assumed Primary Pupils per School</t>
  </si>
  <si>
    <t>Assumed Secondary Pupils per School</t>
  </si>
  <si>
    <t>Assumed SEND Pupils per School</t>
  </si>
  <si>
    <t>Assumed Primary Size (Acres)</t>
  </si>
  <si>
    <t>Assumed Secondary Size (Acres)</t>
  </si>
  <si>
    <t>Assumed SEND Size (Acres</t>
  </si>
  <si>
    <t>Assumed Primary Land Cost per House</t>
  </si>
  <si>
    <t>Assumed Primary Land Cost per Flat</t>
  </si>
  <si>
    <t>Assumed Secondary Land Cost per House</t>
  </si>
  <si>
    <t>Assumed Secondary Land Cost per Flat</t>
  </si>
  <si>
    <t>Assumed SEND Land Cost per House</t>
  </si>
  <si>
    <t>Assumed SEND Land Cost per Flat</t>
  </si>
  <si>
    <t>Ashford</t>
  </si>
  <si>
    <t>Canterbury</t>
  </si>
  <si>
    <t>Dartford</t>
  </si>
  <si>
    <t>Dover</t>
  </si>
  <si>
    <t>EDC</t>
  </si>
  <si>
    <t>Folkestone and Hythe</t>
  </si>
  <si>
    <t>Gravesham</t>
  </si>
  <si>
    <t>Sevenoaks</t>
  </si>
  <si>
    <t>Swale</t>
  </si>
  <si>
    <t>Thanet</t>
  </si>
  <si>
    <t>Tonbridge and Malling</t>
  </si>
  <si>
    <t>Tunbridge Wells</t>
  </si>
  <si>
    <t>This guide does not specify every type of contribution that may be required to make development acceptable in planning terms. It provides an overview of obligations which may be sought by KCC where necessary, as part of the planning process.
Applicants should contact their Local Planning Authority for advice regarding contributions which may be sought by the LPA (e.g. affordable housing, sports provision, public open space, allotments, cemeteries, community buildings and health etc.).</t>
  </si>
  <si>
    <t>C2 dwellings may be exempt from Community Learning &amp; Skills contribution requests, depending on the type of C2 Dwelling.</t>
  </si>
  <si>
    <r>
      <rPr>
        <sz val="12"/>
        <color theme="1"/>
        <rFont val="Arial"/>
        <family val="2"/>
      </rPr>
      <t xml:space="preserve">Based on the information that you input, the following spreadsheet will provide an </t>
    </r>
    <r>
      <rPr>
        <b/>
        <sz val="12"/>
        <color theme="1"/>
        <rFont val="Arial"/>
        <family val="2"/>
      </rPr>
      <t>indication**</t>
    </r>
    <r>
      <rPr>
        <sz val="12"/>
        <color theme="1"/>
        <rFont val="Arial"/>
        <family val="2"/>
      </rPr>
      <t xml:space="preserve"> of the s106 contributions that your development may be required to provide to mitigate the needs of the new population.  </t>
    </r>
    <r>
      <rPr>
        <u/>
        <sz val="12"/>
        <color theme="1"/>
        <rFont val="Arial"/>
        <family val="2"/>
      </rPr>
      <t>This will calculate the contributions for Kent County Council services only</t>
    </r>
    <r>
      <rPr>
        <sz val="12"/>
        <color theme="1"/>
        <rFont val="Arial"/>
        <family val="2"/>
      </rPr>
      <t xml:space="preserve">. To establish the exact requirements, please contact </t>
    </r>
    <r>
      <rPr>
        <sz val="12"/>
        <color rgb="FF0000FF"/>
        <rFont val="Arial"/>
        <family val="2"/>
      </rPr>
      <t>developer.contributions@kent.gov.uk.</t>
    </r>
  </si>
  <si>
    <t>* Working with the Local Planning Authorities (LPA), the county council will seek to achieve site allocations within the local plans for infrastructure delivery, particularly for schools and waste.  The allocation of land for education/waste within a development will make it more difficult for landowners to secure planning consent for alternative uses on that land, enabling the land to be valued at use value rather than residential.  Appropriate land values will be concluded with the LPA on a case-by-case basis.  Until sites are secured by s106 however, KCC will continue to seek land contributions at residential land values.  This is to enable KCC to purchase land at residential value, should land not be secured through the local plan/s106 process.  Any unused/unrequired land contributions will be returned to the contributing development. 
**Contribution rates have been set at their maximum level to provide a 'maximum contribution scenario'.  It will not be until the specifics of an application are known to the county council that appropriate contribution rates can be provided - for example, whether or not a primary school can be expanded to provide places or a new school (including land) is required. 
*** Where contribution rates are quoted, indexation (BCIS All in Tender Price) will be applied. The base date for these contributions is Q1 2022.</t>
  </si>
  <si>
    <t>Boxes in BLUE indicate where information is required to be inputted.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</si>
</sst>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8" formatCode="&quot;£&quot;#,##0.00;[Red]\-&quot;£&quot;#,##0.00"/>
    <numFmt numFmtId="164" formatCode="&quot;£&quot;#,##0.00"/>
    <numFmt numFmtId="165" formatCode="[$£-809]#,##0.00"/>
  </numFmts>
  <fonts count="20" x14ac:knownFonts="1">
    <font>
      <sz val="11"/>
      <color theme="1"/>
      <name val="Calibri"/>
      <family val="2"/>
      <scheme val="minor"/>
    </font>
    <font>
      <sz val="12"/>
      <color rgb="FF000000"/>
      <name val="Arial"/>
      <family val="2"/>
    </font>
    <font>
      <b/>
      <sz val="12"/>
      <color rgb="FF000000"/>
      <name val="Arial"/>
      <family val="2"/>
    </font>
    <font>
      <sz val="12"/>
      <color rgb="FF0000FF"/>
      <name val="Arial"/>
      <family val="2"/>
    </font>
    <font>
      <b/>
      <sz val="10"/>
      <name val="Arial"/>
      <family val="2"/>
    </font>
    <font>
      <sz val="10"/>
      <name val="Arial"/>
      <family val="2"/>
    </font>
    <font>
      <sz val="10"/>
      <color rgb="FF000000"/>
      <name val="Arial"/>
      <family val="2"/>
    </font>
    <font>
      <b/>
      <i/>
      <sz val="10"/>
      <name val="Arial"/>
      <family val="2"/>
    </font>
    <font>
      <b/>
      <i/>
      <sz val="10"/>
      <color rgb="FF000000"/>
      <name val="Arial"/>
      <family val="2"/>
    </font>
    <font>
      <b/>
      <sz val="10"/>
      <color rgb="FF000000"/>
      <name val="Arial"/>
      <family val="2"/>
    </font>
    <font>
      <i/>
      <sz val="10"/>
      <name val="Arial"/>
      <family val="2"/>
    </font>
    <font>
      <sz val="10"/>
      <color theme="1"/>
      <name val="Arial"/>
      <family val="2"/>
    </font>
    <font>
      <i/>
      <sz val="10"/>
      <color theme="1"/>
      <name val="Arial"/>
      <family val="2"/>
    </font>
    <font>
      <sz val="11"/>
      <color rgb="FFFF0000"/>
      <name val="Calibri"/>
      <family val="2"/>
      <scheme val="minor"/>
    </font>
    <font>
      <sz val="12"/>
      <color theme="1"/>
      <name val="Arial"/>
      <family val="2"/>
    </font>
    <font>
      <u/>
      <sz val="12"/>
      <color theme="1"/>
      <name val="Arial"/>
      <family val="2"/>
    </font>
    <font>
      <b/>
      <sz val="12"/>
      <color theme="1"/>
      <name val="Arial"/>
      <family val="2"/>
    </font>
    <font>
      <sz val="12"/>
      <color rgb="FF000000"/>
      <name val="Arial"/>
    </font>
    <font>
      <b/>
      <sz val="12"/>
      <color theme="0"/>
      <name val="Arial"/>
      <family val="2"/>
    </font>
    <font>
      <sz val="12"/>
      <color theme="0"/>
      <name val="Arial"/>
      <family val="2"/>
    </font>
  </fonts>
  <fills count="6">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theme="3"/>
        <bgColor rgb="FF000000"/>
      </patternFill>
    </fill>
    <fill>
      <patternFill patternType="solid">
        <fgColor theme="3"/>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medium">
        <color indexed="64"/>
      </left>
      <right style="medium">
        <color theme="0"/>
      </right>
      <top style="thin">
        <color indexed="64"/>
      </top>
      <bottom style="thin">
        <color indexed="64"/>
      </bottom>
      <diagonal/>
    </border>
    <border>
      <left style="medium">
        <color theme="0"/>
      </left>
      <right style="medium">
        <color theme="0"/>
      </right>
      <top style="thin">
        <color indexed="64"/>
      </top>
      <bottom style="thin">
        <color indexed="64"/>
      </bottom>
      <diagonal/>
    </border>
    <border>
      <left style="medium">
        <color theme="0"/>
      </left>
      <right style="medium">
        <color indexed="64"/>
      </right>
      <top style="thin">
        <color indexed="64"/>
      </top>
      <bottom style="thin">
        <color indexed="64"/>
      </bottom>
      <diagonal/>
    </border>
  </borders>
  <cellStyleXfs count="1">
    <xf numFmtId="0" fontId="0" fillId="0" borderId="0"/>
  </cellStyleXfs>
  <cellXfs count="127">
    <xf numFmtId="0" fontId="0" fillId="0" borderId="0" xfId="0"/>
    <xf numFmtId="0" fontId="1" fillId="0" borderId="8" xfId="0" applyFont="1" applyBorder="1" applyAlignment="1">
      <alignment horizontal="center" vertical="center" wrapText="1"/>
    </xf>
    <xf numFmtId="0" fontId="2"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2" fillId="0" borderId="9" xfId="0" applyFont="1" applyBorder="1" applyAlignment="1">
      <alignment horizontal="justify" vertical="center" wrapText="1"/>
    </xf>
    <xf numFmtId="0" fontId="1" fillId="0" borderId="2" xfId="0" applyFont="1" applyBorder="1" applyAlignment="1">
      <alignment horizontal="justify" vertical="center" wrapText="1"/>
    </xf>
    <xf numFmtId="0" fontId="1" fillId="0" borderId="3" xfId="0" applyFont="1" applyBorder="1" applyAlignment="1">
      <alignment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12"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wrapText="1"/>
    </xf>
    <xf numFmtId="0" fontId="2" fillId="0" borderId="10" xfId="0" applyFont="1" applyBorder="1" applyAlignment="1">
      <alignment horizontal="justify"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2" xfId="0" applyFont="1" applyBorder="1" applyAlignment="1">
      <alignment horizontal="justify" vertical="center" wrapText="1"/>
    </xf>
    <xf numFmtId="164" fontId="1" fillId="2" borderId="7" xfId="0" applyNumberFormat="1" applyFont="1" applyFill="1" applyBorder="1" applyAlignment="1">
      <alignment horizontal="center" vertical="center" wrapText="1"/>
    </xf>
    <xf numFmtId="164" fontId="2" fillId="0" borderId="7" xfId="0" applyNumberFormat="1" applyFont="1" applyBorder="1" applyAlignment="1">
      <alignment horizontal="center" vertical="center" wrapText="1"/>
    </xf>
    <xf numFmtId="164" fontId="1" fillId="0" borderId="7"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2" fillId="0" borderId="13" xfId="0" applyFont="1" applyBorder="1" applyAlignment="1">
      <alignment horizontal="center" vertical="center" wrapText="1"/>
    </xf>
    <xf numFmtId="8" fontId="1" fillId="0" borderId="7" xfId="0" applyNumberFormat="1" applyFont="1" applyBorder="1" applyAlignment="1">
      <alignment horizontal="center" vertical="center" wrapText="1"/>
    </xf>
    <xf numFmtId="8" fontId="1" fillId="2" borderId="7" xfId="0" applyNumberFormat="1" applyFont="1" applyFill="1" applyBorder="1" applyAlignment="1">
      <alignment horizontal="center" vertical="center" wrapText="1"/>
    </xf>
    <xf numFmtId="0" fontId="4" fillId="0" borderId="0" xfId="0" applyFont="1"/>
    <xf numFmtId="0" fontId="4" fillId="0" borderId="0" xfId="0" applyFont="1" applyAlignment="1">
      <alignment horizontal="center" vertical="center"/>
    </xf>
    <xf numFmtId="0" fontId="5" fillId="0" borderId="0" xfId="0" applyFont="1"/>
    <xf numFmtId="0" fontId="5" fillId="0" borderId="0" xfId="0" applyFont="1" applyAlignment="1">
      <alignment horizontal="center" vertical="center"/>
    </xf>
    <xf numFmtId="0" fontId="6" fillId="0" borderId="0" xfId="0" applyFont="1" applyAlignment="1">
      <alignment horizontal="center" vertical="center"/>
    </xf>
    <xf numFmtId="0" fontId="4" fillId="0" borderId="17" xfId="0" applyFont="1" applyBorder="1" applyAlignment="1">
      <alignment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8"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1"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5" fillId="0" borderId="22" xfId="0" applyFont="1" applyBorder="1" applyAlignment="1">
      <alignment vertical="center"/>
    </xf>
    <xf numFmtId="6" fontId="5" fillId="0" borderId="23" xfId="0" applyNumberFormat="1" applyFont="1" applyBorder="1" applyAlignment="1">
      <alignment horizontal="center" vertical="center"/>
    </xf>
    <xf numFmtId="6" fontId="5" fillId="0" borderId="24" xfId="0" applyNumberFormat="1" applyFont="1" applyBorder="1" applyAlignment="1">
      <alignment horizontal="center" vertical="center"/>
    </xf>
    <xf numFmtId="0" fontId="5" fillId="0" borderId="27" xfId="0" applyFont="1" applyBorder="1" applyAlignment="1">
      <alignment vertical="center"/>
    </xf>
    <xf numFmtId="6" fontId="5" fillId="0" borderId="28" xfId="0" applyNumberFormat="1" applyFont="1" applyBorder="1" applyAlignment="1">
      <alignment horizontal="center" vertical="center"/>
    </xf>
    <xf numFmtId="6" fontId="5" fillId="0" borderId="29" xfId="0" applyNumberFormat="1" applyFont="1" applyBorder="1" applyAlignment="1">
      <alignment horizontal="center" vertical="center"/>
    </xf>
    <xf numFmtId="0" fontId="5" fillId="0" borderId="32" xfId="0" applyFont="1" applyBorder="1" applyAlignment="1">
      <alignment vertical="center"/>
    </xf>
    <xf numFmtId="6" fontId="5" fillId="0" borderId="33" xfId="0" applyNumberFormat="1" applyFont="1" applyBorder="1" applyAlignment="1">
      <alignment horizontal="center" vertical="center"/>
    </xf>
    <xf numFmtId="6" fontId="5" fillId="0" borderId="34" xfId="0" applyNumberFormat="1" applyFont="1" applyBorder="1" applyAlignment="1">
      <alignment horizontal="center" vertical="center"/>
    </xf>
    <xf numFmtId="165" fontId="11" fillId="0" borderId="28" xfId="0" applyNumberFormat="1" applyFont="1" applyBorder="1" applyAlignment="1">
      <alignment horizontal="center" vertical="center"/>
    </xf>
    <xf numFmtId="165" fontId="11" fillId="0" borderId="29" xfId="0" applyNumberFormat="1" applyFont="1" applyBorder="1" applyAlignment="1">
      <alignment horizontal="center" vertical="center"/>
    </xf>
    <xf numFmtId="165" fontId="11" fillId="0" borderId="33" xfId="0" applyNumberFormat="1" applyFont="1" applyBorder="1" applyAlignment="1">
      <alignment horizontal="center" vertical="center"/>
    </xf>
    <xf numFmtId="165" fontId="11" fillId="0" borderId="34" xfId="0" applyNumberFormat="1" applyFont="1" applyBorder="1" applyAlignment="1">
      <alignment horizontal="center" vertical="center"/>
    </xf>
    <xf numFmtId="165" fontId="11" fillId="0" borderId="27" xfId="0" applyNumberFormat="1" applyFont="1" applyBorder="1" applyAlignment="1">
      <alignment horizontal="center" vertical="center"/>
    </xf>
    <xf numFmtId="165" fontId="11" fillId="0" borderId="32" xfId="0" applyNumberFormat="1" applyFont="1" applyBorder="1" applyAlignment="1">
      <alignment horizontal="center" vertical="center"/>
    </xf>
    <xf numFmtId="165" fontId="11" fillId="0" borderId="23" xfId="0" applyNumberFormat="1" applyFont="1" applyBorder="1" applyAlignment="1">
      <alignment horizontal="center" vertical="center"/>
    </xf>
    <xf numFmtId="165" fontId="11" fillId="0" borderId="24" xfId="0" applyNumberFormat="1" applyFont="1" applyBorder="1" applyAlignment="1">
      <alignment horizontal="center" vertical="center"/>
    </xf>
    <xf numFmtId="165" fontId="11" fillId="0" borderId="22" xfId="0" applyNumberFormat="1" applyFont="1" applyBorder="1" applyAlignment="1">
      <alignment horizontal="center" vertical="center"/>
    </xf>
    <xf numFmtId="0" fontId="10" fillId="0" borderId="25" xfId="0" applyFont="1" applyBorder="1" applyAlignment="1">
      <alignment horizontal="center" vertical="center"/>
    </xf>
    <xf numFmtId="0" fontId="10" fillId="0" borderId="23" xfId="0" applyFont="1" applyBorder="1" applyAlignment="1">
      <alignment horizontal="center" vertical="center"/>
    </xf>
    <xf numFmtId="0" fontId="12" fillId="0" borderId="23" xfId="0" applyFont="1" applyBorder="1" applyAlignment="1">
      <alignment horizontal="center" vertical="center"/>
    </xf>
    <xf numFmtId="0" fontId="12" fillId="0" borderId="26" xfId="0" applyFont="1" applyBorder="1" applyAlignment="1">
      <alignment horizontal="center" vertical="center"/>
    </xf>
    <xf numFmtId="0" fontId="10" fillId="0" borderId="30" xfId="0" applyFont="1" applyBorder="1" applyAlignment="1">
      <alignment horizontal="center" vertical="center"/>
    </xf>
    <xf numFmtId="0" fontId="10" fillId="0" borderId="28" xfId="0" applyFont="1" applyBorder="1" applyAlignment="1">
      <alignment horizontal="center" vertical="center"/>
    </xf>
    <xf numFmtId="0" fontId="12" fillId="0" borderId="28" xfId="0" applyFont="1" applyBorder="1" applyAlignment="1">
      <alignment horizontal="center" vertical="center"/>
    </xf>
    <xf numFmtId="0" fontId="12" fillId="0" borderId="31" xfId="0" applyFont="1" applyBorder="1" applyAlignment="1">
      <alignment horizontal="center" vertical="center"/>
    </xf>
    <xf numFmtId="0" fontId="10" fillId="0" borderId="35" xfId="0" applyFont="1" applyBorder="1" applyAlignment="1">
      <alignment horizontal="center" vertical="center"/>
    </xf>
    <xf numFmtId="0" fontId="10" fillId="0" borderId="33" xfId="0" applyFont="1" applyBorder="1" applyAlignment="1">
      <alignment horizontal="center" vertical="center"/>
    </xf>
    <xf numFmtId="0" fontId="12" fillId="0" borderId="33" xfId="0" applyFont="1" applyBorder="1" applyAlignment="1">
      <alignment horizontal="center" vertical="center"/>
    </xf>
    <xf numFmtId="0" fontId="12" fillId="0" borderId="36" xfId="0" applyFont="1" applyBorder="1" applyAlignment="1">
      <alignment horizontal="center" vertical="center"/>
    </xf>
    <xf numFmtId="0" fontId="1" fillId="0" borderId="0" xfId="0" applyFont="1" applyAlignment="1">
      <alignment horizontal="justify" vertical="center" wrapText="1"/>
    </xf>
    <xf numFmtId="0" fontId="1" fillId="0" borderId="0" xfId="0" applyFont="1" applyAlignment="1">
      <alignment wrapText="1"/>
    </xf>
    <xf numFmtId="0" fontId="2" fillId="0" borderId="9" xfId="0" applyFont="1" applyBorder="1" applyAlignment="1">
      <alignment horizontal="left" vertical="center" wrapText="1"/>
    </xf>
    <xf numFmtId="0" fontId="2" fillId="0" borderId="6" xfId="0" applyFont="1" applyBorder="1" applyAlignment="1">
      <alignment horizontal="left" vertical="center" wrapText="1"/>
    </xf>
    <xf numFmtId="0" fontId="1" fillId="0" borderId="3" xfId="0" applyFont="1" applyBorder="1" applyAlignment="1">
      <alignment vertical="center" wrapText="1"/>
    </xf>
    <xf numFmtId="8" fontId="0" fillId="0" borderId="0" xfId="0" applyNumberFormat="1"/>
    <xf numFmtId="0" fontId="13" fillId="3" borderId="0" xfId="0" applyFont="1" applyFill="1"/>
    <xf numFmtId="0" fontId="0" fillId="3" borderId="0" xfId="0" applyFill="1"/>
    <xf numFmtId="0" fontId="14" fillId="0" borderId="8" xfId="0" applyFont="1" applyBorder="1" applyAlignment="1">
      <alignment horizontal="center" vertical="center" wrapText="1"/>
    </xf>
    <xf numFmtId="0" fontId="16" fillId="0" borderId="6" xfId="0" applyFont="1" applyBorder="1" applyAlignment="1">
      <alignment horizontal="left" vertical="center" wrapText="1"/>
    </xf>
    <xf numFmtId="0" fontId="0" fillId="0" borderId="0" xfId="0" applyAlignment="1">
      <alignment vertical="center"/>
    </xf>
    <xf numFmtId="0" fontId="2" fillId="0" borderId="6" xfId="0" applyFont="1" applyBorder="1" applyAlignment="1">
      <alignment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14" xfId="0" applyFont="1" applyBorder="1" applyAlignment="1">
      <alignment horizontal="left" vertical="center" wrapText="1"/>
    </xf>
    <xf numFmtId="0" fontId="1" fillId="0" borderId="1" xfId="0" applyFont="1" applyBorder="1" applyAlignment="1">
      <alignment horizontal="centerContinuous" wrapText="1"/>
    </xf>
    <xf numFmtId="0" fontId="1" fillId="0" borderId="2" xfId="0" applyFont="1" applyBorder="1" applyAlignment="1">
      <alignment horizontal="centerContinuous" wrapText="1"/>
    </xf>
    <xf numFmtId="0" fontId="1" fillId="0" borderId="14" xfId="0" applyFont="1" applyBorder="1" applyAlignment="1">
      <alignment horizontal="centerContinuous" wrapText="1"/>
    </xf>
    <xf numFmtId="0" fontId="18" fillId="4" borderId="37" xfId="0" applyFont="1" applyFill="1" applyBorder="1" applyAlignment="1">
      <alignment horizontal="centerContinuous" vertical="center" wrapText="1"/>
    </xf>
    <xf numFmtId="0" fontId="18" fillId="4" borderId="38" xfId="0" applyFont="1" applyFill="1" applyBorder="1" applyAlignment="1">
      <alignment horizontal="centerContinuous" vertical="center" wrapText="1"/>
    </xf>
    <xf numFmtId="0" fontId="18" fillId="4" borderId="39" xfId="0" applyFont="1" applyFill="1" applyBorder="1" applyAlignment="1">
      <alignment horizontal="centerContinuous" vertical="center" wrapText="1"/>
    </xf>
    <xf numFmtId="0" fontId="2" fillId="0" borderId="9" xfId="0" applyFont="1" applyBorder="1" applyAlignment="1">
      <alignment horizontal="centerContinuous" vertical="center" wrapText="1"/>
    </xf>
    <xf numFmtId="0" fontId="2" fillId="0" borderId="2" xfId="0" applyFont="1" applyBorder="1" applyAlignment="1">
      <alignment horizontal="centerContinuous" vertical="center" wrapText="1"/>
    </xf>
    <xf numFmtId="0" fontId="2" fillId="0" borderId="14" xfId="0" applyFont="1" applyBorder="1" applyAlignment="1">
      <alignment horizontal="centerContinuous" vertical="center" wrapText="1"/>
    </xf>
    <xf numFmtId="0" fontId="14" fillId="0" borderId="9" xfId="0" applyFont="1" applyBorder="1" applyAlignment="1">
      <alignment horizontal="centerContinuous" vertical="center" wrapText="1"/>
    </xf>
    <xf numFmtId="0" fontId="14" fillId="0" borderId="2" xfId="0" applyFont="1" applyBorder="1" applyAlignment="1">
      <alignment horizontal="centerContinuous" vertical="center" wrapText="1"/>
    </xf>
    <xf numFmtId="0" fontId="14" fillId="0" borderId="14" xfId="0" applyFont="1" applyBorder="1" applyAlignment="1">
      <alignment horizontal="centerContinuous" vertical="center" wrapText="1"/>
    </xf>
    <xf numFmtId="0" fontId="1" fillId="0" borderId="2" xfId="0" applyFont="1" applyBorder="1" applyAlignment="1">
      <alignment horizontal="centerContinuous" vertical="center" wrapText="1"/>
    </xf>
    <xf numFmtId="0" fontId="1" fillId="0" borderId="9" xfId="0" applyFont="1" applyBorder="1" applyAlignment="1">
      <alignment horizontal="centerContinuous" vertical="center" wrapText="1"/>
    </xf>
    <xf numFmtId="0" fontId="1" fillId="0" borderId="14" xfId="0" applyFont="1" applyBorder="1" applyAlignment="1">
      <alignment horizontal="centerContinuous" vertical="center" wrapText="1"/>
    </xf>
    <xf numFmtId="0" fontId="1" fillId="0" borderId="1" xfId="0" applyFont="1" applyBorder="1" applyAlignment="1">
      <alignment horizontal="centerContinuous" vertical="center" wrapText="1"/>
    </xf>
    <xf numFmtId="0" fontId="17" fillId="3" borderId="1" xfId="0" quotePrefix="1" applyFont="1" applyFill="1" applyBorder="1" applyAlignment="1">
      <alignment horizontal="centerContinuous" vertical="center" wrapText="1"/>
    </xf>
    <xf numFmtId="0" fontId="1" fillId="3" borderId="2" xfId="0" quotePrefix="1" applyFont="1" applyFill="1" applyBorder="1" applyAlignment="1">
      <alignment horizontal="centerContinuous" vertical="center" wrapText="1"/>
    </xf>
    <xf numFmtId="0" fontId="1" fillId="3" borderId="14" xfId="0" quotePrefix="1" applyFont="1" applyFill="1" applyBorder="1" applyAlignment="1">
      <alignment horizontal="centerContinuous" vertical="center" wrapText="1"/>
    </xf>
    <xf numFmtId="0" fontId="19" fillId="4" borderId="14" xfId="0" applyFont="1" applyFill="1" applyBorder="1" applyAlignment="1">
      <alignment horizontal="centerContinuous" vertical="center" wrapText="1"/>
    </xf>
    <xf numFmtId="0" fontId="2" fillId="0" borderId="11" xfId="0" applyFont="1" applyBorder="1" applyAlignment="1">
      <alignment horizontal="justify" vertical="center" wrapText="1"/>
    </xf>
    <xf numFmtId="0" fontId="19" fillId="5" borderId="44" xfId="0" applyFont="1" applyFill="1" applyBorder="1" applyAlignment="1">
      <alignment vertical="center" wrapText="1"/>
    </xf>
    <xf numFmtId="0" fontId="1" fillId="0" borderId="11" xfId="0" applyFont="1" applyBorder="1" applyAlignment="1">
      <alignment wrapText="1"/>
    </xf>
    <xf numFmtId="0" fontId="1" fillId="0" borderId="12" xfId="0" applyFont="1" applyBorder="1" applyAlignment="1">
      <alignment wrapText="1"/>
    </xf>
    <xf numFmtId="0" fontId="18" fillId="4" borderId="49" xfId="0" applyFont="1" applyFill="1" applyBorder="1" applyAlignment="1">
      <alignment horizontal="centerContinuous" vertical="center" wrapText="1"/>
    </xf>
    <xf numFmtId="0" fontId="18" fillId="4" borderId="50" xfId="0" applyFont="1" applyFill="1" applyBorder="1" applyAlignment="1">
      <alignment horizontal="centerContinuous" vertical="center" wrapText="1"/>
    </xf>
    <xf numFmtId="8" fontId="18" fillId="4" borderId="51" xfId="0" applyNumberFormat="1" applyFont="1" applyFill="1" applyBorder="1" applyAlignment="1">
      <alignment horizontal="center" vertical="center" wrapText="1"/>
    </xf>
    <xf numFmtId="0" fontId="14" fillId="0" borderId="40" xfId="0" applyFont="1" applyBorder="1" applyAlignment="1">
      <alignment horizontal="centerContinuous" vertical="center" wrapText="1"/>
    </xf>
    <xf numFmtId="0" fontId="14" fillId="0" borderId="41" xfId="0" applyFont="1" applyBorder="1" applyAlignment="1">
      <alignment horizontal="centerContinuous" vertical="center" wrapText="1"/>
    </xf>
    <xf numFmtId="0" fontId="14" fillId="0" borderId="42" xfId="0" applyFont="1" applyBorder="1" applyAlignment="1">
      <alignment horizontal="centerContinuous" vertical="center" wrapText="1"/>
    </xf>
    <xf numFmtId="0" fontId="19" fillId="4" borderId="46" xfId="0" applyFont="1" applyFill="1" applyBorder="1" applyAlignment="1" applyProtection="1">
      <alignment vertical="center" wrapText="1"/>
      <protection locked="0"/>
    </xf>
    <xf numFmtId="0" fontId="19" fillId="4" borderId="47" xfId="0" applyFont="1" applyFill="1" applyBorder="1" applyAlignment="1" applyProtection="1">
      <alignment vertical="center" wrapText="1"/>
      <protection locked="0"/>
    </xf>
    <xf numFmtId="0" fontId="19" fillId="4" borderId="48" xfId="0" applyFont="1" applyFill="1" applyBorder="1" applyAlignment="1" applyProtection="1">
      <alignment vertical="center" wrapText="1"/>
      <protection locked="0"/>
    </xf>
    <xf numFmtId="0" fontId="19" fillId="4" borderId="43" xfId="0" applyFont="1" applyFill="1" applyBorder="1" applyAlignment="1" applyProtection="1">
      <alignment vertical="center" wrapText="1"/>
      <protection locked="0"/>
    </xf>
    <xf numFmtId="0" fontId="2" fillId="0" borderId="15" xfId="0" applyFont="1" applyBorder="1" applyAlignment="1">
      <alignment horizontal="justify" vertical="center" wrapText="1"/>
    </xf>
    <xf numFmtId="0" fontId="2" fillId="0" borderId="16" xfId="0" applyFont="1" applyBorder="1" applyAlignment="1">
      <alignment horizontal="justify" vertical="center" wrapText="1"/>
    </xf>
    <xf numFmtId="8" fontId="2" fillId="0" borderId="1" xfId="0" applyNumberFormat="1" applyFont="1" applyBorder="1" applyAlignment="1">
      <alignment horizontal="center" vertical="center" wrapText="1"/>
    </xf>
    <xf numFmtId="8" fontId="2" fillId="0" borderId="3"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164" fontId="2" fillId="0" borderId="1" xfId="0" applyNumberFormat="1" applyFont="1" applyBorder="1" applyAlignment="1">
      <alignment horizontal="center" vertical="center" wrapText="1"/>
    </xf>
    <xf numFmtId="164" fontId="2" fillId="0" borderId="3" xfId="0" applyNumberFormat="1" applyFont="1" applyBorder="1" applyAlignment="1">
      <alignment horizontal="center" vertical="center" wrapText="1"/>
    </xf>
    <xf numFmtId="0" fontId="5" fillId="0" borderId="0" xfId="0" applyFont="1" applyAlignment="1">
      <alignment horizontal="left" vertical="center" wrapText="1"/>
    </xf>
    <xf numFmtId="0" fontId="18" fillId="4" borderId="45" xfId="0" applyFont="1" applyFill="1" applyBorder="1" applyAlignment="1">
      <alignment horizontal="centerContinuous"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35"/>
  <sheetViews>
    <sheetView showGridLines="0" tabSelected="1" zoomScaleNormal="100" workbookViewId="0">
      <selection activeCell="E11" sqref="E11"/>
    </sheetView>
  </sheetViews>
  <sheetFormatPr defaultRowHeight="15" x14ac:dyDescent="0.25"/>
  <cols>
    <col min="2" max="2" width="28.5703125" customWidth="1"/>
    <col min="3" max="3" width="1.42578125" customWidth="1"/>
    <col min="4" max="4" width="13.28515625" customWidth="1"/>
    <col min="5" max="5" width="14" customWidth="1"/>
    <col min="6" max="6" width="17.28515625" bestFit="1" customWidth="1"/>
    <col min="7" max="7" width="54.85546875" customWidth="1"/>
  </cols>
  <sheetData>
    <row r="1" spans="2:12" ht="25.5" customHeight="1" x14ac:dyDescent="0.25">
      <c r="B1" s="86" t="s">
        <v>0</v>
      </c>
      <c r="C1" s="87"/>
      <c r="D1" s="87"/>
      <c r="E1" s="87"/>
      <c r="F1" s="87"/>
      <c r="G1" s="88"/>
    </row>
    <row r="2" spans="2:12" ht="6" customHeight="1" x14ac:dyDescent="0.25">
      <c r="B2" s="89"/>
      <c r="C2" s="90"/>
      <c r="D2" s="90"/>
      <c r="E2" s="90"/>
      <c r="F2" s="90"/>
      <c r="G2" s="91"/>
    </row>
    <row r="3" spans="2:12" ht="95.25" customHeight="1" x14ac:dyDescent="0.25">
      <c r="B3" s="92" t="s">
        <v>81</v>
      </c>
      <c r="C3" s="93"/>
      <c r="D3" s="93"/>
      <c r="E3" s="93"/>
      <c r="F3" s="93"/>
      <c r="G3" s="94"/>
    </row>
    <row r="4" spans="2:12" s="78" customFormat="1" ht="81.75" customHeight="1" x14ac:dyDescent="0.25">
      <c r="B4" s="96" t="s">
        <v>83</v>
      </c>
      <c r="C4" s="95"/>
      <c r="D4" s="95"/>
      <c r="E4" s="95"/>
      <c r="F4" s="95"/>
      <c r="G4" s="97"/>
    </row>
    <row r="5" spans="2:12" ht="60" x14ac:dyDescent="0.25">
      <c r="B5" s="2" t="s">
        <v>1</v>
      </c>
      <c r="C5" s="3"/>
      <c r="D5" s="116" t="s">
        <v>70</v>
      </c>
      <c r="E5" s="104" t="s">
        <v>3</v>
      </c>
      <c r="F5" s="126" t="s">
        <v>85</v>
      </c>
      <c r="G5" s="102"/>
    </row>
    <row r="6" spans="2:12" ht="15.75" x14ac:dyDescent="0.25">
      <c r="B6" s="4"/>
      <c r="C6" s="5"/>
      <c r="D6" s="6"/>
      <c r="E6" s="80" t="s">
        <v>4</v>
      </c>
      <c r="F6" s="81"/>
      <c r="G6" s="82"/>
    </row>
    <row r="7" spans="2:12" ht="64.5" customHeight="1" x14ac:dyDescent="0.25">
      <c r="B7" s="70" t="s">
        <v>5</v>
      </c>
      <c r="C7" s="7"/>
      <c r="D7" s="72">
        <f>D8+D9+D10+D11</f>
        <v>20</v>
      </c>
      <c r="E7" s="98" t="s">
        <v>6</v>
      </c>
      <c r="F7" s="95"/>
      <c r="G7" s="97"/>
    </row>
    <row r="8" spans="2:12" ht="33" customHeight="1" x14ac:dyDescent="0.25">
      <c r="B8" s="70" t="s">
        <v>7</v>
      </c>
      <c r="C8" s="8"/>
      <c r="D8" s="113">
        <v>10</v>
      </c>
      <c r="E8" s="98" t="s">
        <v>8</v>
      </c>
      <c r="F8" s="95"/>
      <c r="G8" s="97"/>
    </row>
    <row r="9" spans="2:12" ht="42.75" customHeight="1" x14ac:dyDescent="0.25">
      <c r="B9" s="70" t="s">
        <v>9</v>
      </c>
      <c r="C9" s="8"/>
      <c r="D9" s="114">
        <v>3</v>
      </c>
      <c r="E9" s="98" t="s">
        <v>8</v>
      </c>
      <c r="F9" s="95"/>
      <c r="G9" s="97"/>
    </row>
    <row r="10" spans="2:12" ht="34.5" customHeight="1" x14ac:dyDescent="0.25">
      <c r="B10" s="70" t="s">
        <v>10</v>
      </c>
      <c r="C10" s="8"/>
      <c r="D10" s="114">
        <v>5</v>
      </c>
      <c r="E10" s="99" t="s">
        <v>11</v>
      </c>
      <c r="F10" s="100"/>
      <c r="G10" s="101"/>
      <c r="I10" s="74"/>
      <c r="J10" s="75"/>
      <c r="K10" s="75"/>
      <c r="L10" s="75"/>
    </row>
    <row r="11" spans="2:12" ht="68.25" customHeight="1" x14ac:dyDescent="0.25">
      <c r="B11" s="70" t="s">
        <v>12</v>
      </c>
      <c r="C11" s="9"/>
      <c r="D11" s="115">
        <v>2</v>
      </c>
      <c r="E11" s="98" t="s">
        <v>13</v>
      </c>
      <c r="F11" s="95"/>
      <c r="G11" s="97"/>
    </row>
    <row r="12" spans="2:12" ht="15.75" x14ac:dyDescent="0.25">
      <c r="B12" s="10"/>
      <c r="C12" s="68"/>
      <c r="D12" s="69"/>
      <c r="E12" s="69"/>
      <c r="F12" s="69"/>
      <c r="G12" s="11"/>
    </row>
    <row r="13" spans="2:12" ht="47.25" x14ac:dyDescent="0.25">
      <c r="B13" s="70" t="s">
        <v>14</v>
      </c>
      <c r="C13" s="12"/>
      <c r="D13" s="13" t="s">
        <v>15</v>
      </c>
      <c r="E13" s="13" t="s">
        <v>16</v>
      </c>
      <c r="F13" s="13" t="s">
        <v>17</v>
      </c>
      <c r="G13" s="14" t="s">
        <v>18</v>
      </c>
    </row>
    <row r="14" spans="2:12" ht="47.25" x14ac:dyDescent="0.25">
      <c r="B14" s="71"/>
      <c r="C14" s="103"/>
      <c r="D14" s="13">
        <f>D8</f>
        <v>10</v>
      </c>
      <c r="E14" s="13">
        <f>D9</f>
        <v>3</v>
      </c>
      <c r="F14" s="13"/>
      <c r="G14" s="14" t="s">
        <v>19</v>
      </c>
    </row>
    <row r="15" spans="2:12" ht="30" x14ac:dyDescent="0.25">
      <c r="B15" s="71" t="s">
        <v>20</v>
      </c>
      <c r="C15" s="103"/>
      <c r="D15" s="16">
        <v>7081.2</v>
      </c>
      <c r="E15" s="16">
        <v>1770.3</v>
      </c>
      <c r="F15" s="17">
        <f>D14*D15+E14*E15</f>
        <v>76122.899999999994</v>
      </c>
      <c r="G15" s="1" t="s">
        <v>21</v>
      </c>
    </row>
    <row r="16" spans="2:12" ht="31.5" x14ac:dyDescent="0.25">
      <c r="B16" s="71" t="s">
        <v>22</v>
      </c>
      <c r="C16" s="103"/>
      <c r="D16" s="16">
        <f>VLOOKUP($D$5,LandValue!$A$4:$Z$17,17,0)</f>
        <v>3872.8564344527713</v>
      </c>
      <c r="E16" s="16">
        <f>VLOOKUP($D$5,LandValue!$A$4:$Z$17,18,0)</f>
        <v>968.21410861319282</v>
      </c>
      <c r="F16" s="17">
        <f>D14*D16+E14*E16</f>
        <v>41633.20667036729</v>
      </c>
      <c r="G16" s="1" t="s">
        <v>23</v>
      </c>
    </row>
    <row r="17" spans="2:11" ht="30" x14ac:dyDescent="0.25">
      <c r="B17" s="71" t="s">
        <v>24</v>
      </c>
      <c r="C17" s="103"/>
      <c r="D17" s="16">
        <v>5587.19</v>
      </c>
      <c r="E17" s="16">
        <v>1396.8</v>
      </c>
      <c r="F17" s="17">
        <f>D14*D17+E14*E17</f>
        <v>60062.299999999996</v>
      </c>
      <c r="G17" s="1" t="s">
        <v>21</v>
      </c>
    </row>
    <row r="18" spans="2:11" ht="31.5" x14ac:dyDescent="0.25">
      <c r="B18" s="71" t="s">
        <v>25</v>
      </c>
      <c r="C18" s="103"/>
      <c r="D18" s="16">
        <f>VLOOKUP($D$5,LandValue!$A$4:$Z$17,19,0)</f>
        <v>5037.8620285564502</v>
      </c>
      <c r="E18" s="16">
        <f>VLOOKUP($D$5,LandValue!$A$4:$Z$17,20,0)</f>
        <v>1259.4655071391126</v>
      </c>
      <c r="F18" s="17">
        <f>D14*D18+E14*E18</f>
        <v>54157.016806981839</v>
      </c>
      <c r="G18" s="1" t="s">
        <v>23</v>
      </c>
      <c r="J18" s="73"/>
    </row>
    <row r="19" spans="2:11" ht="45" x14ac:dyDescent="0.25">
      <c r="B19" s="71" t="s">
        <v>26</v>
      </c>
      <c r="C19" s="103"/>
      <c r="D19" s="16">
        <v>559.83000000000004</v>
      </c>
      <c r="E19" s="16">
        <v>139.96</v>
      </c>
      <c r="F19" s="17">
        <f>D14*D19+E14*E19</f>
        <v>6018.18</v>
      </c>
      <c r="G19" s="1" t="s">
        <v>27</v>
      </c>
    </row>
    <row r="20" spans="2:11" ht="30" x14ac:dyDescent="0.25">
      <c r="B20" s="71" t="s">
        <v>28</v>
      </c>
      <c r="C20" s="15"/>
      <c r="D20" s="18">
        <f>VLOOKUP($D$5,LandValue!$A$4:$Z$17,21,0)</f>
        <v>663.91824590618933</v>
      </c>
      <c r="E20" s="18">
        <f>VLOOKUP($D$5,LandValue!$A$4:$Z$17,22,0)</f>
        <v>165.97956147654733</v>
      </c>
      <c r="F20" s="17">
        <f>D14*D20+E14*E20</f>
        <v>7137.1211434915358</v>
      </c>
      <c r="G20" s="1" t="s">
        <v>23</v>
      </c>
    </row>
    <row r="21" spans="2:11" x14ac:dyDescent="0.25">
      <c r="B21" s="96"/>
      <c r="C21" s="95"/>
      <c r="D21" s="95"/>
      <c r="E21" s="95"/>
      <c r="F21" s="95"/>
      <c r="G21" s="97"/>
    </row>
    <row r="22" spans="2:11" ht="31.5" x14ac:dyDescent="0.25">
      <c r="B22" s="4" t="s">
        <v>14</v>
      </c>
      <c r="C22" s="12"/>
      <c r="D22" s="19" t="s">
        <v>29</v>
      </c>
      <c r="E22" s="121" t="s">
        <v>17</v>
      </c>
      <c r="F22" s="122"/>
      <c r="G22" s="20" t="s">
        <v>18</v>
      </c>
    </row>
    <row r="23" spans="2:11" ht="15.75" x14ac:dyDescent="0.25">
      <c r="B23" s="2"/>
      <c r="C23" s="103"/>
      <c r="D23" s="19">
        <f>D7</f>
        <v>20</v>
      </c>
      <c r="E23" s="121"/>
      <c r="F23" s="122"/>
      <c r="G23" s="20"/>
    </row>
    <row r="24" spans="2:11" ht="48" customHeight="1" x14ac:dyDescent="0.25">
      <c r="B24" s="77" t="s">
        <v>30</v>
      </c>
      <c r="C24" s="103"/>
      <c r="D24" s="21">
        <v>34.21</v>
      </c>
      <c r="E24" s="119">
        <f>D23*D24</f>
        <v>684.2</v>
      </c>
      <c r="F24" s="120"/>
      <c r="G24" s="76" t="s">
        <v>82</v>
      </c>
      <c r="I24" s="75"/>
      <c r="J24" s="75"/>
      <c r="K24" s="75"/>
    </row>
    <row r="25" spans="2:11" ht="64.5" customHeight="1" x14ac:dyDescent="0.25">
      <c r="B25" s="77" t="s">
        <v>31</v>
      </c>
      <c r="C25" s="103"/>
      <c r="D25" s="22">
        <v>74.05</v>
      </c>
      <c r="E25" s="119">
        <f>D23*D25-D11*D25-D10*D25</f>
        <v>962.65000000000009</v>
      </c>
      <c r="F25" s="120"/>
      <c r="G25" s="76" t="s">
        <v>32</v>
      </c>
    </row>
    <row r="26" spans="2:11" ht="39" customHeight="1" x14ac:dyDescent="0.25">
      <c r="B26" s="71" t="s">
        <v>33</v>
      </c>
      <c r="C26" s="103"/>
      <c r="D26" s="21">
        <v>62.63</v>
      </c>
      <c r="E26" s="119">
        <f>D23*D26</f>
        <v>1252.6000000000001</v>
      </c>
      <c r="F26" s="120"/>
      <c r="G26" s="1"/>
    </row>
    <row r="27" spans="2:11" ht="54" customHeight="1" x14ac:dyDescent="0.25">
      <c r="B27" s="117" t="s">
        <v>34</v>
      </c>
      <c r="C27" s="103"/>
      <c r="D27" s="21">
        <v>180.88</v>
      </c>
      <c r="E27" s="119">
        <f>D23*D27</f>
        <v>3617.6</v>
      </c>
      <c r="F27" s="120"/>
      <c r="G27" s="1" t="s">
        <v>35</v>
      </c>
    </row>
    <row r="28" spans="2:11" ht="42" customHeight="1" x14ac:dyDescent="0.25">
      <c r="B28" s="118"/>
      <c r="C28" s="103"/>
      <c r="D28" s="98" t="s">
        <v>36</v>
      </c>
      <c r="E28" s="95"/>
      <c r="F28" s="95"/>
      <c r="G28" s="97"/>
    </row>
    <row r="29" spans="2:11" ht="60" x14ac:dyDescent="0.25">
      <c r="B29" s="71" t="s">
        <v>37</v>
      </c>
      <c r="C29" s="103"/>
      <c r="D29" s="18">
        <v>194.13</v>
      </c>
      <c r="E29" s="123">
        <f>D23*D29</f>
        <v>3882.6</v>
      </c>
      <c r="F29" s="124"/>
      <c r="G29" s="1" t="s">
        <v>38</v>
      </c>
    </row>
    <row r="30" spans="2:11" ht="34.5" customHeight="1" x14ac:dyDescent="0.25">
      <c r="B30" s="71" t="s">
        <v>39</v>
      </c>
      <c r="C30" s="103"/>
      <c r="D30" s="98" t="s">
        <v>40</v>
      </c>
      <c r="E30" s="95"/>
      <c r="F30" s="95"/>
      <c r="G30" s="97"/>
    </row>
    <row r="31" spans="2:11" ht="18.75" customHeight="1" x14ac:dyDescent="0.25">
      <c r="B31" s="2" t="s">
        <v>41</v>
      </c>
      <c r="C31" s="103"/>
      <c r="D31" s="83" t="s">
        <v>40</v>
      </c>
      <c r="E31" s="84"/>
      <c r="F31" s="84"/>
      <c r="G31" s="85"/>
    </row>
    <row r="32" spans="2:11" ht="20.25" customHeight="1" x14ac:dyDescent="0.25">
      <c r="B32" s="79" t="s">
        <v>42</v>
      </c>
      <c r="C32" s="105"/>
      <c r="D32" s="83" t="s">
        <v>40</v>
      </c>
      <c r="E32" s="84"/>
      <c r="F32" s="84"/>
      <c r="G32" s="85"/>
    </row>
    <row r="33" spans="2:7" ht="24" customHeight="1" x14ac:dyDescent="0.25">
      <c r="B33" s="79" t="s">
        <v>43</v>
      </c>
      <c r="C33" s="106"/>
      <c r="D33" s="83" t="s">
        <v>40</v>
      </c>
      <c r="E33" s="84"/>
      <c r="F33" s="84"/>
      <c r="G33" s="85"/>
    </row>
    <row r="34" spans="2:7" ht="51" customHeight="1" x14ac:dyDescent="0.25">
      <c r="B34" s="107" t="s">
        <v>44</v>
      </c>
      <c r="C34" s="108"/>
      <c r="D34" s="108"/>
      <c r="E34" s="108"/>
      <c r="F34" s="108"/>
      <c r="G34" s="109">
        <f>F15+F16+F17+F18+F19+F20+E24+E25+E26+E27+E29</f>
        <v>255530.37462084068</v>
      </c>
    </row>
    <row r="35" spans="2:7" ht="219" customHeight="1" thickBot="1" x14ac:dyDescent="0.3">
      <c r="B35" s="110" t="s">
        <v>84</v>
      </c>
      <c r="C35" s="111"/>
      <c r="D35" s="111"/>
      <c r="E35" s="111"/>
      <c r="F35" s="111"/>
      <c r="G35" s="112"/>
    </row>
  </sheetData>
  <sheetProtection sheet="1" objects="1" scenarios="1"/>
  <mergeCells count="8">
    <mergeCell ref="B27:B28"/>
    <mergeCell ref="E27:F27"/>
    <mergeCell ref="E23:F23"/>
    <mergeCell ref="E22:F22"/>
    <mergeCell ref="E29:F29"/>
    <mergeCell ref="E24:F24"/>
    <mergeCell ref="E25:F25"/>
    <mergeCell ref="E26:F26"/>
  </mergeCells>
  <dataValidations count="1">
    <dataValidation type="list" allowBlank="1" showInputMessage="1" showErrorMessage="1" sqref="D5" xr:uid="{00000000-0002-0000-0000-000000000000}">
      <formula1>District</formula1>
    </dataValidation>
  </dataValidations>
  <pageMargins left="0.70866141732283472" right="0.70866141732283472" top="0.74803149606299213" bottom="0.74803149606299213" header="0.31496062992125984" footer="0.31496062992125984"/>
  <pageSetup paperSize="9" scale="67" fitToHeight="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7"/>
  <sheetViews>
    <sheetView workbookViewId="0">
      <selection activeCell="K20" sqref="K20"/>
    </sheetView>
  </sheetViews>
  <sheetFormatPr defaultRowHeight="15" x14ac:dyDescent="0.25"/>
  <cols>
    <col min="1" max="1" width="19.5703125" bestFit="1" customWidth="1"/>
    <col min="2" max="4" width="10.140625" bestFit="1" customWidth="1"/>
    <col min="6" max="6" width="11" customWidth="1"/>
    <col min="7" max="7" width="7" bestFit="1" customWidth="1"/>
    <col min="9" max="9" width="11" bestFit="1" customWidth="1"/>
    <col min="10" max="10" width="9" bestFit="1" customWidth="1"/>
    <col min="12" max="12" width="11" bestFit="1" customWidth="1"/>
    <col min="15" max="15" width="10.5703125" customWidth="1"/>
    <col min="19" max="19" width="10.7109375" customWidth="1"/>
    <col min="20" max="20" width="10.85546875" customWidth="1"/>
  </cols>
  <sheetData>
    <row r="1" spans="1:22" x14ac:dyDescent="0.25">
      <c r="A1" s="23" t="s">
        <v>45</v>
      </c>
      <c r="B1" s="24"/>
      <c r="C1" s="26"/>
      <c r="D1" s="26"/>
      <c r="E1" s="26"/>
      <c r="F1" s="26"/>
      <c r="G1" s="26"/>
      <c r="H1" s="26"/>
      <c r="I1" s="27"/>
      <c r="J1" s="27"/>
      <c r="K1" s="27"/>
      <c r="L1" s="27"/>
      <c r="M1" s="27"/>
      <c r="N1" s="27"/>
      <c r="O1" s="27"/>
      <c r="P1" s="27"/>
      <c r="Q1" s="27"/>
      <c r="R1" s="27"/>
      <c r="S1" s="27"/>
      <c r="T1" s="27"/>
      <c r="U1" s="27"/>
      <c r="V1" s="27"/>
    </row>
    <row r="2" spans="1:22" ht="38.25" customHeight="1" x14ac:dyDescent="0.25">
      <c r="A2" s="125" t="s">
        <v>46</v>
      </c>
      <c r="B2" s="125"/>
      <c r="C2" s="125"/>
      <c r="D2" s="125"/>
      <c r="E2" s="125"/>
      <c r="F2" s="125"/>
      <c r="G2" s="125"/>
      <c r="H2" s="125"/>
      <c r="I2" s="27"/>
      <c r="J2" s="27"/>
      <c r="K2" s="27"/>
      <c r="L2" s="27"/>
      <c r="M2" s="27"/>
      <c r="N2" s="27"/>
      <c r="O2" s="27"/>
      <c r="P2" s="27"/>
      <c r="Q2" s="27"/>
      <c r="R2" s="27"/>
      <c r="S2" s="27"/>
      <c r="T2" s="27"/>
      <c r="U2" s="27"/>
      <c r="V2" s="27"/>
    </row>
    <row r="3" spans="1:22" ht="15.75" thickBot="1" x14ac:dyDescent="0.3">
      <c r="A3" s="25"/>
      <c r="B3" s="26"/>
      <c r="C3" s="26"/>
      <c r="D3" s="26"/>
      <c r="E3" s="26"/>
      <c r="F3" s="26"/>
      <c r="G3" s="26"/>
      <c r="H3" s="26"/>
      <c r="I3" s="27"/>
      <c r="J3" s="27"/>
      <c r="K3" s="27"/>
      <c r="L3" s="27"/>
      <c r="M3" s="27"/>
      <c r="N3" s="27"/>
      <c r="O3" s="27"/>
      <c r="P3" s="27"/>
      <c r="Q3" s="27"/>
      <c r="R3" s="27"/>
      <c r="S3" s="27"/>
      <c r="T3" s="27"/>
      <c r="U3" s="27"/>
      <c r="V3" s="27"/>
    </row>
    <row r="4" spans="1:22" ht="77.25" thickBot="1" x14ac:dyDescent="0.3">
      <c r="A4" s="28" t="s">
        <v>47</v>
      </c>
      <c r="B4" s="29" t="s">
        <v>48</v>
      </c>
      <c r="C4" s="29" t="s">
        <v>49</v>
      </c>
      <c r="D4" s="30" t="s">
        <v>50</v>
      </c>
      <c r="E4" s="31" t="s">
        <v>51</v>
      </c>
      <c r="F4" s="32" t="s">
        <v>52</v>
      </c>
      <c r="G4" s="32" t="s">
        <v>53</v>
      </c>
      <c r="H4" s="32" t="s">
        <v>54</v>
      </c>
      <c r="I4" s="32" t="s">
        <v>55</v>
      </c>
      <c r="J4" s="32" t="s">
        <v>56</v>
      </c>
      <c r="K4" s="33" t="s">
        <v>57</v>
      </c>
      <c r="L4" s="33" t="s">
        <v>58</v>
      </c>
      <c r="M4" s="33" t="s">
        <v>59</v>
      </c>
      <c r="N4" s="33" t="s">
        <v>60</v>
      </c>
      <c r="O4" s="33" t="s">
        <v>61</v>
      </c>
      <c r="P4" s="34" t="s">
        <v>62</v>
      </c>
      <c r="Q4" s="35" t="s">
        <v>63</v>
      </c>
      <c r="R4" s="36" t="s">
        <v>64</v>
      </c>
      <c r="S4" s="36" t="s">
        <v>65</v>
      </c>
      <c r="T4" s="36" t="s">
        <v>66</v>
      </c>
      <c r="U4" s="36" t="s">
        <v>67</v>
      </c>
      <c r="V4" s="37" t="s">
        <v>68</v>
      </c>
    </row>
    <row r="5" spans="1:22" x14ac:dyDescent="0.25">
      <c r="A5" s="38" t="s">
        <v>69</v>
      </c>
      <c r="B5" s="39">
        <v>802775.4648903691</v>
      </c>
      <c r="C5" s="39">
        <v>802775.4648903691</v>
      </c>
      <c r="D5" s="40">
        <v>802775.4648903691</v>
      </c>
      <c r="E5" s="56">
        <v>0.28000000000000003</v>
      </c>
      <c r="F5" s="57">
        <v>0.2</v>
      </c>
      <c r="G5" s="57">
        <v>1.6E-2</v>
      </c>
      <c r="H5" s="57">
        <v>7.0000000000000007E-2</v>
      </c>
      <c r="I5" s="58">
        <v>0.05</v>
      </c>
      <c r="J5" s="58">
        <v>4.0000000000000001E-3</v>
      </c>
      <c r="K5" s="58">
        <v>420</v>
      </c>
      <c r="L5" s="58">
        <v>900</v>
      </c>
      <c r="M5" s="58">
        <v>140</v>
      </c>
      <c r="N5" s="58">
        <f>2.05*2.471</f>
        <v>5.06555</v>
      </c>
      <c r="O5" s="58">
        <f>8*2.471</f>
        <v>19.768000000000001</v>
      </c>
      <c r="P5" s="59">
        <f>2.05*2.471</f>
        <v>5.06555</v>
      </c>
      <c r="Q5" s="55">
        <f>$B5*$N5*($E5/$K5)</f>
        <v>2710.9995041169395</v>
      </c>
      <c r="R5" s="53">
        <f>$B5*$N5*($H5/$K5)</f>
        <v>677.74987602923488</v>
      </c>
      <c r="S5" s="53">
        <f>$C5*$O5*($F5/$L5)</f>
        <v>3526.5034199895149</v>
      </c>
      <c r="T5" s="53">
        <f>$C5*$O5*($I5/$L5)</f>
        <v>881.62585499737872</v>
      </c>
      <c r="U5" s="53">
        <f>$D5*$P5*($G5/$M5)</f>
        <v>464.74277213433248</v>
      </c>
      <c r="V5" s="54">
        <f>$D5*$P5*($J5/$M5)</f>
        <v>116.18569303358312</v>
      </c>
    </row>
    <row r="6" spans="1:22" x14ac:dyDescent="0.25">
      <c r="A6" s="41" t="s">
        <v>70</v>
      </c>
      <c r="B6" s="42">
        <v>1146822.0927005273</v>
      </c>
      <c r="C6" s="42">
        <v>1146822.0927005273</v>
      </c>
      <c r="D6" s="43">
        <v>1146822.0927005273</v>
      </c>
      <c r="E6" s="60">
        <v>0.28000000000000003</v>
      </c>
      <c r="F6" s="61">
        <v>0.2</v>
      </c>
      <c r="G6" s="61">
        <v>1.6E-2</v>
      </c>
      <c r="H6" s="61">
        <v>7.0000000000000007E-2</v>
      </c>
      <c r="I6" s="62">
        <v>0.05</v>
      </c>
      <c r="J6" s="62">
        <v>4.0000000000000001E-3</v>
      </c>
      <c r="K6" s="62">
        <v>420</v>
      </c>
      <c r="L6" s="62">
        <v>900</v>
      </c>
      <c r="M6" s="62">
        <v>140</v>
      </c>
      <c r="N6" s="62">
        <f t="shared" ref="N6:N17" si="0">2.05*2.471</f>
        <v>5.06555</v>
      </c>
      <c r="O6" s="62">
        <f t="shared" ref="O6:O17" si="1">8*2.471</f>
        <v>19.768000000000001</v>
      </c>
      <c r="P6" s="63">
        <f t="shared" ref="P6:P17" si="2">2.05*2.471</f>
        <v>5.06555</v>
      </c>
      <c r="Q6" s="51">
        <f t="shared" ref="Q6:Q17" si="3">$B6*$N6*($E6/$K6)</f>
        <v>3872.8564344527713</v>
      </c>
      <c r="R6" s="47">
        <f t="shared" ref="R6:R17" si="4">$B6*$N6*($H6/$K6)</f>
        <v>968.21410861319282</v>
      </c>
      <c r="S6" s="47">
        <f t="shared" ref="S6:S17" si="5">$C6*$O6*($F6/$L6)</f>
        <v>5037.8620285564502</v>
      </c>
      <c r="T6" s="47">
        <f t="shared" ref="T6:T17" si="6">$C6*$O6*($I6/$L6)</f>
        <v>1259.4655071391126</v>
      </c>
      <c r="U6" s="47">
        <f t="shared" ref="U6:U17" si="7">$D6*$P6*($G6/$M6)</f>
        <v>663.91824590618933</v>
      </c>
      <c r="V6" s="48">
        <f t="shared" ref="V6:V17" si="8">$D6*$P6*($J6/$M6)</f>
        <v>165.97956147654733</v>
      </c>
    </row>
    <row r="7" spans="1:22" x14ac:dyDescent="0.25">
      <c r="A7" s="41" t="s">
        <v>71</v>
      </c>
      <c r="B7" s="42">
        <v>917457.67416042183</v>
      </c>
      <c r="C7" s="42">
        <v>917457.67416042183</v>
      </c>
      <c r="D7" s="43">
        <v>917457.67416042183</v>
      </c>
      <c r="E7" s="60">
        <v>0.28000000000000003</v>
      </c>
      <c r="F7" s="61">
        <v>0.2</v>
      </c>
      <c r="G7" s="61">
        <v>1.6E-2</v>
      </c>
      <c r="H7" s="61">
        <v>7.0000000000000007E-2</v>
      </c>
      <c r="I7" s="62">
        <v>0.05</v>
      </c>
      <c r="J7" s="62">
        <v>4.0000000000000001E-3</v>
      </c>
      <c r="K7" s="62">
        <v>420</v>
      </c>
      <c r="L7" s="62">
        <v>900</v>
      </c>
      <c r="M7" s="62">
        <v>140</v>
      </c>
      <c r="N7" s="62">
        <f t="shared" si="0"/>
        <v>5.06555</v>
      </c>
      <c r="O7" s="62">
        <f t="shared" si="1"/>
        <v>19.768000000000001</v>
      </c>
      <c r="P7" s="63">
        <f t="shared" si="2"/>
        <v>5.06555</v>
      </c>
      <c r="Q7" s="51">
        <f t="shared" si="3"/>
        <v>3098.2851475622169</v>
      </c>
      <c r="R7" s="47">
        <f t="shared" si="4"/>
        <v>774.57128689055423</v>
      </c>
      <c r="S7" s="47">
        <f t="shared" si="5"/>
        <v>4030.28962284516</v>
      </c>
      <c r="T7" s="47">
        <f t="shared" si="6"/>
        <v>1007.57240571129</v>
      </c>
      <c r="U7" s="47">
        <f t="shared" si="7"/>
        <v>531.13459672495139</v>
      </c>
      <c r="V7" s="48">
        <f t="shared" si="8"/>
        <v>132.78364918123785</v>
      </c>
    </row>
    <row r="8" spans="1:22" x14ac:dyDescent="0.25">
      <c r="A8" s="41" t="s">
        <v>72</v>
      </c>
      <c r="B8" s="42">
        <v>573411.04635026364</v>
      </c>
      <c r="C8" s="42">
        <v>573411.04635026364</v>
      </c>
      <c r="D8" s="43">
        <v>573411.04635026364</v>
      </c>
      <c r="E8" s="60">
        <v>0.28000000000000003</v>
      </c>
      <c r="F8" s="61">
        <v>0.2</v>
      </c>
      <c r="G8" s="61">
        <v>1.6E-2</v>
      </c>
      <c r="H8" s="61">
        <v>7.0000000000000007E-2</v>
      </c>
      <c r="I8" s="62">
        <v>0.05</v>
      </c>
      <c r="J8" s="62">
        <v>4.0000000000000001E-3</v>
      </c>
      <c r="K8" s="62">
        <v>420</v>
      </c>
      <c r="L8" s="62">
        <v>900</v>
      </c>
      <c r="M8" s="62">
        <v>140</v>
      </c>
      <c r="N8" s="62">
        <f t="shared" si="0"/>
        <v>5.06555</v>
      </c>
      <c r="O8" s="62">
        <f t="shared" si="1"/>
        <v>19.768000000000001</v>
      </c>
      <c r="P8" s="63">
        <f t="shared" si="2"/>
        <v>5.06555</v>
      </c>
      <c r="Q8" s="51">
        <f t="shared" si="3"/>
        <v>1936.4282172263856</v>
      </c>
      <c r="R8" s="47">
        <f t="shared" si="4"/>
        <v>484.10705430659641</v>
      </c>
      <c r="S8" s="47">
        <f t="shared" si="5"/>
        <v>2518.9310142782251</v>
      </c>
      <c r="T8" s="47">
        <f t="shared" si="6"/>
        <v>629.73275356955628</v>
      </c>
      <c r="U8" s="47">
        <f t="shared" si="7"/>
        <v>331.95912295309466</v>
      </c>
      <c r="V8" s="48">
        <f t="shared" si="8"/>
        <v>82.989780738273666</v>
      </c>
    </row>
    <row r="9" spans="1:22" x14ac:dyDescent="0.25">
      <c r="A9" s="41" t="s">
        <v>73</v>
      </c>
      <c r="B9" s="42">
        <v>917457.67416042183</v>
      </c>
      <c r="C9" s="42">
        <v>917457.67416042183</v>
      </c>
      <c r="D9" s="43">
        <v>917457.67416042183</v>
      </c>
      <c r="E9" s="60">
        <v>0.28000000000000003</v>
      </c>
      <c r="F9" s="61">
        <v>0.2</v>
      </c>
      <c r="G9" s="61">
        <v>1.6E-2</v>
      </c>
      <c r="H9" s="61">
        <v>7.0000000000000007E-2</v>
      </c>
      <c r="I9" s="62">
        <v>0.05</v>
      </c>
      <c r="J9" s="62">
        <v>4.0000000000000001E-3</v>
      </c>
      <c r="K9" s="62">
        <v>420</v>
      </c>
      <c r="L9" s="62">
        <v>900</v>
      </c>
      <c r="M9" s="62">
        <v>140</v>
      </c>
      <c r="N9" s="62">
        <f t="shared" si="0"/>
        <v>5.06555</v>
      </c>
      <c r="O9" s="62">
        <f t="shared" si="1"/>
        <v>19.768000000000001</v>
      </c>
      <c r="P9" s="63">
        <f t="shared" si="2"/>
        <v>5.06555</v>
      </c>
      <c r="Q9" s="51">
        <f t="shared" si="3"/>
        <v>3098.2851475622169</v>
      </c>
      <c r="R9" s="47">
        <f t="shared" si="4"/>
        <v>774.57128689055423</v>
      </c>
      <c r="S9" s="47">
        <f t="shared" si="5"/>
        <v>4030.28962284516</v>
      </c>
      <c r="T9" s="47">
        <f t="shared" si="6"/>
        <v>1007.57240571129</v>
      </c>
      <c r="U9" s="47">
        <f t="shared" si="7"/>
        <v>531.13459672495139</v>
      </c>
      <c r="V9" s="48">
        <f t="shared" si="8"/>
        <v>132.78364918123785</v>
      </c>
    </row>
    <row r="10" spans="1:22" x14ac:dyDescent="0.25">
      <c r="A10" s="41" t="s">
        <v>74</v>
      </c>
      <c r="B10" s="42">
        <v>642220.37191229523</v>
      </c>
      <c r="C10" s="42">
        <v>642220.37191229523</v>
      </c>
      <c r="D10" s="43">
        <v>642220.37191229523</v>
      </c>
      <c r="E10" s="60">
        <v>0.28000000000000003</v>
      </c>
      <c r="F10" s="61">
        <v>0.2</v>
      </c>
      <c r="G10" s="61">
        <v>1.6E-2</v>
      </c>
      <c r="H10" s="61">
        <v>7.0000000000000007E-2</v>
      </c>
      <c r="I10" s="62">
        <v>0.05</v>
      </c>
      <c r="J10" s="62">
        <v>4.0000000000000001E-3</v>
      </c>
      <c r="K10" s="62">
        <v>420</v>
      </c>
      <c r="L10" s="62">
        <v>900</v>
      </c>
      <c r="M10" s="62">
        <v>140</v>
      </c>
      <c r="N10" s="62">
        <f t="shared" si="0"/>
        <v>5.06555</v>
      </c>
      <c r="O10" s="62">
        <f t="shared" si="1"/>
        <v>19.768000000000001</v>
      </c>
      <c r="P10" s="63">
        <f t="shared" si="2"/>
        <v>5.06555</v>
      </c>
      <c r="Q10" s="51">
        <f t="shared" si="3"/>
        <v>2168.7996032935516</v>
      </c>
      <c r="R10" s="47">
        <f t="shared" si="4"/>
        <v>542.19990082338791</v>
      </c>
      <c r="S10" s="47">
        <f t="shared" si="5"/>
        <v>2821.2027359916119</v>
      </c>
      <c r="T10" s="47">
        <f t="shared" si="6"/>
        <v>705.30068399790298</v>
      </c>
      <c r="U10" s="47">
        <f t="shared" si="7"/>
        <v>371.79421770746598</v>
      </c>
      <c r="V10" s="48">
        <f t="shared" si="8"/>
        <v>92.948554426866494</v>
      </c>
    </row>
    <row r="11" spans="1:22" x14ac:dyDescent="0.25">
      <c r="A11" s="41" t="s">
        <v>75</v>
      </c>
      <c r="B11" s="42">
        <v>917457.67416042183</v>
      </c>
      <c r="C11" s="42">
        <v>917457.67416042183</v>
      </c>
      <c r="D11" s="43">
        <v>917457.67416042183</v>
      </c>
      <c r="E11" s="60">
        <v>0.28000000000000003</v>
      </c>
      <c r="F11" s="61">
        <v>0.2</v>
      </c>
      <c r="G11" s="61">
        <v>1.6E-2</v>
      </c>
      <c r="H11" s="61">
        <v>7.0000000000000007E-2</v>
      </c>
      <c r="I11" s="62">
        <v>0.05</v>
      </c>
      <c r="J11" s="62">
        <v>4.0000000000000001E-3</v>
      </c>
      <c r="K11" s="62">
        <v>420</v>
      </c>
      <c r="L11" s="62">
        <v>900</v>
      </c>
      <c r="M11" s="62">
        <v>140</v>
      </c>
      <c r="N11" s="62">
        <f t="shared" si="0"/>
        <v>5.06555</v>
      </c>
      <c r="O11" s="62">
        <f t="shared" si="1"/>
        <v>19.768000000000001</v>
      </c>
      <c r="P11" s="63">
        <f t="shared" si="2"/>
        <v>5.06555</v>
      </c>
      <c r="Q11" s="51">
        <f t="shared" si="3"/>
        <v>3098.2851475622169</v>
      </c>
      <c r="R11" s="47">
        <f t="shared" si="4"/>
        <v>774.57128689055423</v>
      </c>
      <c r="S11" s="47">
        <f t="shared" si="5"/>
        <v>4030.28962284516</v>
      </c>
      <c r="T11" s="47">
        <f t="shared" si="6"/>
        <v>1007.57240571129</v>
      </c>
      <c r="U11" s="47">
        <f t="shared" si="7"/>
        <v>531.13459672495139</v>
      </c>
      <c r="V11" s="48">
        <f t="shared" si="8"/>
        <v>132.78364918123785</v>
      </c>
    </row>
    <row r="12" spans="1:22" x14ac:dyDescent="0.25">
      <c r="A12" s="41" t="s">
        <v>2</v>
      </c>
      <c r="B12" s="42">
        <v>917457.67416042183</v>
      </c>
      <c r="C12" s="42">
        <v>917457.67416042183</v>
      </c>
      <c r="D12" s="43">
        <v>917457.67416042183</v>
      </c>
      <c r="E12" s="60">
        <v>0.28000000000000003</v>
      </c>
      <c r="F12" s="61">
        <v>0.2</v>
      </c>
      <c r="G12" s="61">
        <v>1.6E-2</v>
      </c>
      <c r="H12" s="61">
        <v>7.0000000000000007E-2</v>
      </c>
      <c r="I12" s="62">
        <v>0.05</v>
      </c>
      <c r="J12" s="62">
        <v>4.0000000000000001E-3</v>
      </c>
      <c r="K12" s="62">
        <v>420</v>
      </c>
      <c r="L12" s="62">
        <v>900</v>
      </c>
      <c r="M12" s="62">
        <v>140</v>
      </c>
      <c r="N12" s="62">
        <f t="shared" si="0"/>
        <v>5.06555</v>
      </c>
      <c r="O12" s="62">
        <f t="shared" si="1"/>
        <v>19.768000000000001</v>
      </c>
      <c r="P12" s="63">
        <f t="shared" si="2"/>
        <v>5.06555</v>
      </c>
      <c r="Q12" s="51">
        <f t="shared" si="3"/>
        <v>3098.2851475622169</v>
      </c>
      <c r="R12" s="47">
        <f t="shared" si="4"/>
        <v>774.57128689055423</v>
      </c>
      <c r="S12" s="47">
        <f t="shared" si="5"/>
        <v>4030.28962284516</v>
      </c>
      <c r="T12" s="47">
        <f t="shared" si="6"/>
        <v>1007.57240571129</v>
      </c>
      <c r="U12" s="47">
        <f t="shared" si="7"/>
        <v>531.13459672495139</v>
      </c>
      <c r="V12" s="48">
        <f t="shared" si="8"/>
        <v>132.78364918123785</v>
      </c>
    </row>
    <row r="13" spans="1:22" x14ac:dyDescent="0.25">
      <c r="A13" s="41" t="s">
        <v>76</v>
      </c>
      <c r="B13" s="42">
        <v>1146822.0927005273</v>
      </c>
      <c r="C13" s="42">
        <v>1146822.0927005273</v>
      </c>
      <c r="D13" s="43">
        <v>1146822.0927005273</v>
      </c>
      <c r="E13" s="60">
        <v>0.28000000000000003</v>
      </c>
      <c r="F13" s="61">
        <v>0.2</v>
      </c>
      <c r="G13" s="61">
        <v>1.6E-2</v>
      </c>
      <c r="H13" s="61">
        <v>7.0000000000000007E-2</v>
      </c>
      <c r="I13" s="62">
        <v>0.05</v>
      </c>
      <c r="J13" s="62">
        <v>4.0000000000000001E-3</v>
      </c>
      <c r="K13" s="62">
        <v>420</v>
      </c>
      <c r="L13" s="62">
        <v>900</v>
      </c>
      <c r="M13" s="62">
        <v>140</v>
      </c>
      <c r="N13" s="62">
        <f t="shared" si="0"/>
        <v>5.06555</v>
      </c>
      <c r="O13" s="62">
        <f t="shared" si="1"/>
        <v>19.768000000000001</v>
      </c>
      <c r="P13" s="63">
        <f t="shared" si="2"/>
        <v>5.06555</v>
      </c>
      <c r="Q13" s="51">
        <f t="shared" si="3"/>
        <v>3872.8564344527713</v>
      </c>
      <c r="R13" s="47">
        <f t="shared" si="4"/>
        <v>968.21410861319282</v>
      </c>
      <c r="S13" s="47">
        <f t="shared" si="5"/>
        <v>5037.8620285564502</v>
      </c>
      <c r="T13" s="47">
        <f t="shared" si="6"/>
        <v>1259.4655071391126</v>
      </c>
      <c r="U13" s="47">
        <f t="shared" si="7"/>
        <v>663.91824590618933</v>
      </c>
      <c r="V13" s="48">
        <f t="shared" si="8"/>
        <v>165.97956147654733</v>
      </c>
    </row>
    <row r="14" spans="1:22" x14ac:dyDescent="0.25">
      <c r="A14" s="41" t="s">
        <v>77</v>
      </c>
      <c r="B14" s="42">
        <v>688093.25562031637</v>
      </c>
      <c r="C14" s="42">
        <v>688093.25562031637</v>
      </c>
      <c r="D14" s="43">
        <v>688093.25562031637</v>
      </c>
      <c r="E14" s="60">
        <v>0.28000000000000003</v>
      </c>
      <c r="F14" s="61">
        <v>0.2</v>
      </c>
      <c r="G14" s="61">
        <v>1.6E-2</v>
      </c>
      <c r="H14" s="61">
        <v>7.0000000000000007E-2</v>
      </c>
      <c r="I14" s="62">
        <v>0.05</v>
      </c>
      <c r="J14" s="62">
        <v>4.0000000000000001E-3</v>
      </c>
      <c r="K14" s="62">
        <v>420</v>
      </c>
      <c r="L14" s="62">
        <v>900</v>
      </c>
      <c r="M14" s="62">
        <v>140</v>
      </c>
      <c r="N14" s="62">
        <f t="shared" si="0"/>
        <v>5.06555</v>
      </c>
      <c r="O14" s="62">
        <f t="shared" si="1"/>
        <v>19.768000000000001</v>
      </c>
      <c r="P14" s="63">
        <f t="shared" si="2"/>
        <v>5.06555</v>
      </c>
      <c r="Q14" s="51">
        <f t="shared" si="3"/>
        <v>2323.7138606716626</v>
      </c>
      <c r="R14" s="47">
        <f t="shared" si="4"/>
        <v>580.92846516791565</v>
      </c>
      <c r="S14" s="47">
        <f t="shared" si="5"/>
        <v>3022.7172171338698</v>
      </c>
      <c r="T14" s="47">
        <f t="shared" si="6"/>
        <v>755.67930428346745</v>
      </c>
      <c r="U14" s="47">
        <f t="shared" si="7"/>
        <v>398.35094754371357</v>
      </c>
      <c r="V14" s="48">
        <f t="shared" si="8"/>
        <v>99.587736885928393</v>
      </c>
    </row>
    <row r="15" spans="1:22" x14ac:dyDescent="0.25">
      <c r="A15" s="41" t="s">
        <v>78</v>
      </c>
      <c r="B15" s="42">
        <v>530503</v>
      </c>
      <c r="C15" s="42">
        <v>530502.69775187341</v>
      </c>
      <c r="D15" s="43">
        <v>530502.69775187341</v>
      </c>
      <c r="E15" s="60">
        <v>0.28000000000000003</v>
      </c>
      <c r="F15" s="61">
        <v>0.2</v>
      </c>
      <c r="G15" s="61">
        <v>1.6E-2</v>
      </c>
      <c r="H15" s="61">
        <v>7.0000000000000007E-2</v>
      </c>
      <c r="I15" s="62">
        <v>0.05</v>
      </c>
      <c r="J15" s="62">
        <v>4.0000000000000001E-3</v>
      </c>
      <c r="K15" s="62">
        <v>420</v>
      </c>
      <c r="L15" s="62">
        <v>900</v>
      </c>
      <c r="M15" s="62">
        <v>140</v>
      </c>
      <c r="N15" s="62">
        <f t="shared" si="0"/>
        <v>5.06555</v>
      </c>
      <c r="O15" s="62">
        <f t="shared" si="1"/>
        <v>19.768000000000001</v>
      </c>
      <c r="P15" s="63">
        <f t="shared" si="2"/>
        <v>5.06555</v>
      </c>
      <c r="Q15" s="51">
        <f t="shared" si="3"/>
        <v>1791.5263144333337</v>
      </c>
      <c r="R15" s="47">
        <f t="shared" si="4"/>
        <v>447.88157860833343</v>
      </c>
      <c r="S15" s="47">
        <f t="shared" si="5"/>
        <v>2330.4394064797857</v>
      </c>
      <c r="T15" s="47">
        <f t="shared" si="6"/>
        <v>582.60985161994643</v>
      </c>
      <c r="U15" s="47">
        <f t="shared" si="7"/>
        <v>307.11862178251454</v>
      </c>
      <c r="V15" s="48">
        <f t="shared" si="8"/>
        <v>76.779655445628634</v>
      </c>
    </row>
    <row r="16" spans="1:22" x14ac:dyDescent="0.25">
      <c r="A16" s="41" t="s">
        <v>79</v>
      </c>
      <c r="B16" s="42">
        <v>1089480.988065501</v>
      </c>
      <c r="C16" s="42">
        <v>1089480.988065501</v>
      </c>
      <c r="D16" s="43">
        <v>1089480.988065501</v>
      </c>
      <c r="E16" s="60">
        <v>0.28000000000000003</v>
      </c>
      <c r="F16" s="61">
        <v>0.2</v>
      </c>
      <c r="G16" s="61">
        <v>1.6E-2</v>
      </c>
      <c r="H16" s="61">
        <v>7.0000000000000007E-2</v>
      </c>
      <c r="I16" s="62">
        <v>0.05</v>
      </c>
      <c r="J16" s="62">
        <v>4.0000000000000001E-3</v>
      </c>
      <c r="K16" s="62">
        <v>420</v>
      </c>
      <c r="L16" s="62">
        <v>900</v>
      </c>
      <c r="M16" s="62">
        <v>140</v>
      </c>
      <c r="N16" s="62">
        <f t="shared" si="0"/>
        <v>5.06555</v>
      </c>
      <c r="O16" s="62">
        <f t="shared" si="1"/>
        <v>19.768000000000001</v>
      </c>
      <c r="P16" s="63">
        <f t="shared" si="2"/>
        <v>5.06555</v>
      </c>
      <c r="Q16" s="51">
        <f t="shared" si="3"/>
        <v>3679.2136127301328</v>
      </c>
      <c r="R16" s="47">
        <f t="shared" si="4"/>
        <v>919.8034031825332</v>
      </c>
      <c r="S16" s="47">
        <f t="shared" si="5"/>
        <v>4785.9689271286279</v>
      </c>
      <c r="T16" s="47">
        <f t="shared" si="6"/>
        <v>1196.492231782157</v>
      </c>
      <c r="U16" s="47">
        <f t="shared" si="7"/>
        <v>630.72233361087979</v>
      </c>
      <c r="V16" s="48">
        <f t="shared" si="8"/>
        <v>157.68058340271995</v>
      </c>
    </row>
    <row r="17" spans="1:22" ht="15.75" thickBot="1" x14ac:dyDescent="0.3">
      <c r="A17" s="44" t="s">
        <v>80</v>
      </c>
      <c r="B17" s="45">
        <v>1146822.0927005273</v>
      </c>
      <c r="C17" s="45">
        <v>1146822.0927005273</v>
      </c>
      <c r="D17" s="46">
        <v>1146822.0927005273</v>
      </c>
      <c r="E17" s="64">
        <v>0.28000000000000003</v>
      </c>
      <c r="F17" s="65">
        <v>0.2</v>
      </c>
      <c r="G17" s="65">
        <v>1.6E-2</v>
      </c>
      <c r="H17" s="65">
        <v>7.0000000000000007E-2</v>
      </c>
      <c r="I17" s="66">
        <v>0.05</v>
      </c>
      <c r="J17" s="66">
        <v>4.0000000000000001E-3</v>
      </c>
      <c r="K17" s="66">
        <v>420</v>
      </c>
      <c r="L17" s="66">
        <v>900</v>
      </c>
      <c r="M17" s="66">
        <v>140</v>
      </c>
      <c r="N17" s="66">
        <f t="shared" si="0"/>
        <v>5.06555</v>
      </c>
      <c r="O17" s="66">
        <f t="shared" si="1"/>
        <v>19.768000000000001</v>
      </c>
      <c r="P17" s="67">
        <f t="shared" si="2"/>
        <v>5.06555</v>
      </c>
      <c r="Q17" s="52">
        <f t="shared" si="3"/>
        <v>3872.8564344527713</v>
      </c>
      <c r="R17" s="49">
        <f t="shared" si="4"/>
        <v>968.21410861319282</v>
      </c>
      <c r="S17" s="49">
        <f t="shared" si="5"/>
        <v>5037.8620285564502</v>
      </c>
      <c r="T17" s="49">
        <f t="shared" si="6"/>
        <v>1259.4655071391126</v>
      </c>
      <c r="U17" s="49">
        <f t="shared" si="7"/>
        <v>663.91824590618933</v>
      </c>
      <c r="V17" s="50">
        <f t="shared" si="8"/>
        <v>165.97956147654733</v>
      </c>
    </row>
  </sheetData>
  <sheetProtection algorithmName="SHA-512" hashValue="0mUQHmC+2fic8KPZCMTaIMDK8c065UVhl1mPNd3ze8Kj0LLKneTO4qMuI40FLQxEHE2tu5Q+6PB8nQ7p4GHZ4w==" saltValue="/s4aRTCfUYwDwYiGSNYEQg==" spinCount="100000" sheet="1" objects="1" scenarios="1"/>
  <mergeCells count="1">
    <mergeCell ref="A2:H2"/>
  </mergeCells>
  <pageMargins left="0.7" right="0.7" top="0.75" bottom="0.75" header="0.3" footer="0.3"/>
  <pageSetup paperSize="9" orientation="portrait" r:id="rId1"/>
</worksheet>
</file>

<file path=docMetadata/LabelInfo.xml><?xml version="1.0" encoding="utf-8"?>
<clbl:labelList xmlns:clbl="http://schemas.microsoft.com/office/2020/mipLabelMetadata">
  <clbl:label id="{3253a20d-c735-4bfe-a8b7-3e6ab37f5f90}" enabled="0" method="" siteId="{3253a20d-c735-4bfe-a8b7-3e6ab37f5f9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Contributions Calculator</vt:lpstr>
      <vt:lpstr>LandValue</vt:lpstr>
      <vt:lpstr>District</vt:lpstr>
      <vt:lpstr>'Contributions Calculator'!Print_Area</vt:lpstr>
    </vt:vector>
  </TitlesOfParts>
  <Company>Kent County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Technical Appendix 3: Development Contributions</dc:title>
  <dc:creator>Andy Smith</dc:creator>
  <cp:keywords>Report</cp:keywords>
  <dc:description>v1.4 by Kessler Associates</dc:description>
  <cp:lastModifiedBy>Victoria Thistlewood - GT GC</cp:lastModifiedBy>
  <cp:revision/>
  <cp:lastPrinted>2023-06-20T09:33:21Z</cp:lastPrinted>
  <dcterms:created xsi:type="dcterms:W3CDTF">2022-12-01T07:25:07Z</dcterms:created>
  <dcterms:modified xsi:type="dcterms:W3CDTF">2023-07-05T10:47:28Z</dcterms:modified>
  <cp:category>Spreadsheet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ient">
    <vt:lpwstr>Kent County Council</vt:lpwstr>
  </property>
  <property fmtid="{D5CDD505-2E9C-101B-9397-08002B2CF9AE}" pid="3" name="Language">
    <vt:lpwstr>English (UK)</vt:lpwstr>
  </property>
  <property fmtid="{D5CDD505-2E9C-101B-9397-08002B2CF9AE}" pid="4" name="Owner">
    <vt:lpwstr> PL Kessler</vt:lpwstr>
  </property>
  <property fmtid="{D5CDD505-2E9C-101B-9397-08002B2CF9AE}" pid="5" name="Publisher">
    <vt:lpwstr>Kessler Associates</vt:lpwstr>
  </property>
</Properties>
</file>