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trlProps/ctrlProp2.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trlProps/ctrlProp3.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9.xml" ContentType="application/vnd.openxmlformats-officedocument.drawing+xml"/>
  <Override PartName="/xl/ctrlProps/ctrlProp4.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5.xml" ContentType="application/vnd.openxmlformats-officedocument.drawing+xml"/>
  <Override PartName="/xl/ctrlProps/ctrlProp5.xml" ContentType="application/vnd.ms-excel.controlproperti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6.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7.xml" ContentType="application/vnd.openxmlformats-officedocument.drawingml.chartshapes+xml"/>
  <Override PartName="/xl/comments1.xml" ContentType="application/vnd.openxmlformats-officedocument.spreadsheetml.comments+xml"/>
  <Override PartName="/xl/threadedComments/threadedComment1.xml" ContentType="application/vnd.ms-excel.threadedcomments+xml"/>
  <Override PartName="/xl/drawings/drawing18.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9.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kentcountycouncil.sharepoint.com/sites/KAT/Shared Documents/Work/County Statistics/56. Financial Hardship/Toolkit/"/>
    </mc:Choice>
  </mc:AlternateContent>
  <xr:revisionPtr revIDLastSave="3695" documentId="13_ncr:1_{F8AC4E6D-10D4-497C-9598-C6B4028CFF74}" xr6:coauthVersionLast="47" xr6:coauthVersionMax="47" xr10:uidLastSave="{C23EF092-CDAE-45C4-847D-CC94C8862F8E}"/>
  <bookViews>
    <workbookView xWindow="-120" yWindow="-120" windowWidth="29040" windowHeight="15720" xr2:uid="{23D2F187-C291-4C1E-AFAF-0F61C521A899}"/>
  </bookViews>
  <sheets>
    <sheet name="Introduction" sheetId="15" r:id="rId1"/>
    <sheet name="Contents" sheetId="38" r:id="rId2"/>
    <sheet name="Unemp &amp; Bens" sheetId="6" r:id="rId3"/>
    <sheet name="Families" sheetId="20" r:id="rId4"/>
    <sheet name="Older people" sheetId="23" r:id="rId5"/>
    <sheet name="Households" sheetId="21" r:id="rId6"/>
    <sheet name="Debt" sheetId="31" r:id="rId7"/>
    <sheet name="Control" sheetId="5" state="veryHidden" r:id="rId8"/>
    <sheet name="small area income" sheetId="29" state="veryHidden" r:id="rId9"/>
    <sheet name="repossessions" sheetId="28" state="veryHidden" r:id="rId10"/>
    <sheet name="Population" sheetId="48" state="veryHidden" r:id="rId11"/>
    <sheet name="Population Forecasts" sheetId="27" state="veryHidden" r:id="rId12"/>
    <sheet name="Fuel Poverty" sheetId="26" state="veryHidden" r:id="rId13"/>
    <sheet name="Food Poverty" sheetId="39" state="veryHidden" r:id="rId14"/>
    <sheet name="Child pov ahc" sheetId="19" state="veryHidden" r:id="rId15"/>
    <sheet name="Child Poverty" sheetId="43" state="veryHidden" r:id="rId16"/>
    <sheet name="LCTS" sheetId="2" state="veryHidden" r:id="rId17"/>
    <sheet name="Claimant count" sheetId="4" state="veryHidden" r:id="rId18"/>
    <sheet name="CJRS" sheetId="7" state="veryHidden" r:id="rId19"/>
    <sheet name="SEISS" sheetId="8" state="veryHidden" r:id="rId20"/>
    <sheet name="Insolvencies" sheetId="9" state="veryHidden" r:id="rId21"/>
    <sheet name="Bankruptcies" sheetId="36" state="veryHidden" r:id="rId22"/>
    <sheet name="Debt relief orders" sheetId="33" state="veryHidden" r:id="rId23"/>
    <sheet name="IVAs" sheetId="35" state="veryHidden" r:id="rId24"/>
    <sheet name="% debt advice need" sheetId="49" state="veryHidden" r:id="rId25"/>
    <sheet name="Unmet debt advice" sheetId="34" state="veryHidden" r:id="rId26"/>
    <sheet name="Over-Indebtedness" sheetId="37" state="veryHidden" r:id="rId27"/>
    <sheet name="Housing Benefit" sheetId="10" state="veryHidden" r:id="rId28"/>
    <sheet name="UC Claimants" sheetId="3" state="veryHidden" r:id="rId29"/>
    <sheet name="UC HHs housing" sheetId="11" state="veryHidden" r:id="rId30"/>
    <sheet name="UC children" sheetId="24" state="veryHidden" r:id="rId31"/>
    <sheet name="Central Heating" sheetId="41" state="veryHidden" r:id="rId32"/>
    <sheet name="Private rent prices" sheetId="45" state="veryHidden" r:id="rId33"/>
    <sheet name="IDACI" sheetId="12" state="veryHidden" r:id="rId34"/>
    <sheet name="IDAOPI" sheetId="25" state="veryHidden" r:id="rId35"/>
    <sheet name="Pension Credit" sheetId="13" state="veryHidden" r:id="rId36"/>
    <sheet name="Winter Fuel Payment" sheetId="47" state="veryHidden" r:id="rId37"/>
    <sheet name="Homelessness" sheetId="16" state="veryHidden" r:id="rId38"/>
    <sheet name="Temp accommodation" sheetId="17" state="veryHidden" r:id="rId39"/>
  </sheets>
  <externalReferences>
    <externalReference r:id="rId40"/>
  </externalReferences>
  <definedNames>
    <definedName name="MSOA_Presentation_Order___Formatted" localSheetId="21">MSOA Presentation Order - [1]Formatted!$A$1:$B$7202</definedName>
    <definedName name="MSOA_Presentation_Order___Formatted" localSheetId="15">MSOA Presentation Order - [1]Formatted!$A$1:$B$7202</definedName>
    <definedName name="MSOA_Presentation_Order___Formatted" localSheetId="6">MSOA Presentation Order - [1]Formatted!$A$1:$B$7202</definedName>
    <definedName name="MSOA_Presentation_Order___Formatted" localSheetId="22">MSOA Presentation Order - [1]Formatted!$A$1:$B$7202</definedName>
    <definedName name="MSOA_Presentation_Order___Formatted" localSheetId="23">MSOA Presentation Order - [1]Formatted!$A$1:$B$7202</definedName>
    <definedName name="MSOA_Presentation_Order___Formatted" localSheetId="32">MSOA Presentation Order - [1]Formatted!$A$1:$B$7202</definedName>
    <definedName name="MSOA_Presentation_Order___Formatted" localSheetId="36">MSOA Presentation Order - [1]Formatted!$A$1:$B$7202</definedName>
    <definedName name="MSOA_Presentation_Order___Formatted">MSOA Presentation Order - [1]Formatted!$A$1:$B$7202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26" i="24" l="1"/>
  <c r="BE26" i="24"/>
  <c r="BF26" i="24"/>
  <c r="BG26" i="24"/>
  <c r="BH26" i="24"/>
  <c r="BD27" i="24"/>
  <c r="BE27" i="24"/>
  <c r="BF27" i="24"/>
  <c r="BG27" i="24"/>
  <c r="BH27" i="24"/>
  <c r="BD28" i="24"/>
  <c r="BE28" i="24"/>
  <c r="BF28" i="24"/>
  <c r="BG28" i="24"/>
  <c r="BH28" i="24"/>
  <c r="BD29" i="24"/>
  <c r="BE29" i="24"/>
  <c r="BF29" i="24"/>
  <c r="BG29" i="24"/>
  <c r="BH29" i="24"/>
  <c r="BD30" i="24"/>
  <c r="BE30" i="24"/>
  <c r="BF30" i="24"/>
  <c r="BG30" i="24"/>
  <c r="BH30" i="24"/>
  <c r="BD31" i="24"/>
  <c r="BE31" i="24"/>
  <c r="BF31" i="24"/>
  <c r="BG31" i="24"/>
  <c r="BH31" i="24"/>
  <c r="BD32" i="24"/>
  <c r="BE32" i="24"/>
  <c r="BF32" i="24"/>
  <c r="BG32" i="24"/>
  <c r="BH32" i="24"/>
  <c r="BD33" i="24"/>
  <c r="BE33" i="24"/>
  <c r="BF33" i="24"/>
  <c r="BG33" i="24"/>
  <c r="BH33" i="24"/>
  <c r="BD34" i="24"/>
  <c r="BE34" i="24"/>
  <c r="BF34" i="24"/>
  <c r="BG34" i="24"/>
  <c r="BH34" i="24"/>
  <c r="BD35" i="24"/>
  <c r="BE35" i="24"/>
  <c r="BF35" i="24"/>
  <c r="BG35" i="24"/>
  <c r="BH35" i="24"/>
  <c r="BD36" i="24"/>
  <c r="BE36" i="24"/>
  <c r="BF36" i="24"/>
  <c r="BG36" i="24"/>
  <c r="BH36" i="24"/>
  <c r="BD37" i="24"/>
  <c r="BE37" i="24"/>
  <c r="BF37" i="24"/>
  <c r="BG37" i="24"/>
  <c r="BH37" i="24"/>
  <c r="BD38" i="24"/>
  <c r="BE38" i="24"/>
  <c r="BF38" i="24"/>
  <c r="BG38" i="24"/>
  <c r="BH38" i="24"/>
  <c r="BD39" i="24"/>
  <c r="BE39" i="24"/>
  <c r="BF39" i="24"/>
  <c r="BG39" i="24"/>
  <c r="BH39" i="24"/>
  <c r="BD40" i="24"/>
  <c r="BE40" i="24"/>
  <c r="BF40" i="24"/>
  <c r="BG40" i="24"/>
  <c r="BH40" i="24"/>
  <c r="BD41" i="24"/>
  <c r="BE41" i="24"/>
  <c r="BF41" i="24"/>
  <c r="BG41" i="24"/>
  <c r="BH41" i="24"/>
  <c r="BC27" i="24"/>
  <c r="BC28" i="24"/>
  <c r="BC29" i="24"/>
  <c r="BC30" i="24"/>
  <c r="BC31" i="24"/>
  <c r="BC32" i="24"/>
  <c r="BC33" i="24"/>
  <c r="BC34" i="24"/>
  <c r="BC35" i="24"/>
  <c r="BC36" i="24"/>
  <c r="BC37" i="24"/>
  <c r="BC38" i="24"/>
  <c r="BC39" i="24"/>
  <c r="BC40" i="24"/>
  <c r="BC41" i="24"/>
  <c r="BC26" i="24"/>
  <c r="EC13" i="4" a="1"/>
  <c r="EC13" i="4" s="1"/>
  <c r="EC14" i="4" a="1"/>
  <c r="EC14" i="4" s="1"/>
  <c r="EC15" i="4" a="1"/>
  <c r="EC15" i="4" s="1"/>
  <c r="EC8" i="4" a="1"/>
  <c r="EC8" i="4"/>
  <c r="EC9" i="4"/>
  <c r="BN140" i="4" l="1"/>
  <c r="BN141" i="4"/>
  <c r="BN142" i="4"/>
  <c r="BN143" i="4"/>
  <c r="BN144" i="4"/>
  <c r="BN145" i="4"/>
  <c r="BN146" i="4"/>
  <c r="BN147" i="4"/>
  <c r="BN148" i="4"/>
  <c r="BN149" i="4"/>
  <c r="BN150" i="4"/>
  <c r="BN151" i="4"/>
  <c r="BN152" i="4"/>
  <c r="BN153" i="4"/>
  <c r="BN154" i="4"/>
  <c r="BN155" i="4"/>
  <c r="BN121" i="4"/>
  <c r="BN122" i="4"/>
  <c r="BN123" i="4"/>
  <c r="BN124" i="4"/>
  <c r="BN125" i="4"/>
  <c r="BN126" i="4"/>
  <c r="BN127" i="4"/>
  <c r="BN128" i="4"/>
  <c r="BN129" i="4"/>
  <c r="BN130" i="4"/>
  <c r="BN131" i="4"/>
  <c r="BN132" i="4"/>
  <c r="BN133" i="4"/>
  <c r="BN134" i="4"/>
  <c r="BN135" i="4"/>
  <c r="BN136" i="4"/>
  <c r="BN102" i="4"/>
  <c r="BN103" i="4"/>
  <c r="BN104" i="4"/>
  <c r="BN105" i="4"/>
  <c r="BN106" i="4"/>
  <c r="BN107" i="4"/>
  <c r="BN108" i="4"/>
  <c r="BN109" i="4"/>
  <c r="BN110" i="4"/>
  <c r="BN111" i="4"/>
  <c r="BN112" i="4"/>
  <c r="BN113" i="4"/>
  <c r="BN114" i="4"/>
  <c r="BN115" i="4"/>
  <c r="BN116" i="4"/>
  <c r="BN117" i="4"/>
  <c r="U27" i="26" l="1" a="1"/>
  <c r="U27" i="26" s="1"/>
  <c r="U28" i="26"/>
  <c r="J27" i="26"/>
  <c r="J28" i="26"/>
  <c r="J29" i="26"/>
  <c r="J30" i="26"/>
  <c r="J31" i="26"/>
  <c r="J32" i="26"/>
  <c r="J33" i="26"/>
  <c r="J34" i="26"/>
  <c r="J35" i="26"/>
  <c r="J36" i="26"/>
  <c r="J37" i="26"/>
  <c r="J38" i="26"/>
  <c r="J40" i="26"/>
  <c r="J42" i="26"/>
  <c r="J18" i="26"/>
  <c r="J60" i="26"/>
  <c r="J39" i="26" s="1"/>
  <c r="BD26" i="11" l="1"/>
  <c r="BE26" i="11"/>
  <c r="BF26" i="11"/>
  <c r="BG26" i="11"/>
  <c r="BH26" i="11"/>
  <c r="BD27" i="11"/>
  <c r="BE27" i="11"/>
  <c r="BF27" i="11"/>
  <c r="BG27" i="11"/>
  <c r="BH27" i="11"/>
  <c r="BD28" i="11"/>
  <c r="BE28" i="11"/>
  <c r="BF28" i="11"/>
  <c r="BG28" i="11"/>
  <c r="BH28" i="11"/>
  <c r="BD29" i="11"/>
  <c r="BE29" i="11"/>
  <c r="BF29" i="11"/>
  <c r="BG29" i="11"/>
  <c r="BH29" i="11"/>
  <c r="BD30" i="11"/>
  <c r="BE30" i="11"/>
  <c r="BF30" i="11"/>
  <c r="BG30" i="11"/>
  <c r="BH30" i="11"/>
  <c r="BD31" i="11"/>
  <c r="BE31" i="11"/>
  <c r="BF31" i="11"/>
  <c r="BG31" i="11"/>
  <c r="BH31" i="11"/>
  <c r="BD32" i="11"/>
  <c r="BE32" i="11"/>
  <c r="BF32" i="11"/>
  <c r="BG32" i="11"/>
  <c r="BH32" i="11"/>
  <c r="BD33" i="11"/>
  <c r="BE33" i="11"/>
  <c r="BF33" i="11"/>
  <c r="BG33" i="11"/>
  <c r="BH33" i="11"/>
  <c r="BD34" i="11"/>
  <c r="BE34" i="11"/>
  <c r="BF34" i="11"/>
  <c r="BG34" i="11"/>
  <c r="BH34" i="11"/>
  <c r="BD35" i="11"/>
  <c r="BE35" i="11"/>
  <c r="BF35" i="11"/>
  <c r="BG35" i="11"/>
  <c r="BH35" i="11"/>
  <c r="BD36" i="11"/>
  <c r="BE36" i="11"/>
  <c r="BF36" i="11"/>
  <c r="BG36" i="11"/>
  <c r="BH36" i="11"/>
  <c r="BD37" i="11"/>
  <c r="BE37" i="11"/>
  <c r="BF37" i="11"/>
  <c r="BG37" i="11"/>
  <c r="BH37" i="11"/>
  <c r="BD38" i="11"/>
  <c r="BE38" i="11"/>
  <c r="BF38" i="11"/>
  <c r="BG38" i="11"/>
  <c r="BH38" i="11"/>
  <c r="BD39" i="11"/>
  <c r="BE39" i="11"/>
  <c r="BF39" i="11"/>
  <c r="BG39" i="11"/>
  <c r="BH39" i="11"/>
  <c r="BD40" i="11"/>
  <c r="BE40" i="11"/>
  <c r="BF40" i="11"/>
  <c r="BG40" i="11"/>
  <c r="BH40" i="11"/>
  <c r="BD41" i="11"/>
  <c r="BE41" i="11"/>
  <c r="BF41" i="11"/>
  <c r="BG41" i="11"/>
  <c r="BH41" i="11"/>
  <c r="BC27" i="11"/>
  <c r="BC28" i="11"/>
  <c r="BC29" i="11"/>
  <c r="BC30" i="11"/>
  <c r="BC31" i="11"/>
  <c r="BC32" i="11"/>
  <c r="BC33" i="11"/>
  <c r="BC34" i="11"/>
  <c r="BC35" i="11"/>
  <c r="BC36" i="11"/>
  <c r="BC37" i="11"/>
  <c r="BC38" i="11"/>
  <c r="BC39" i="11"/>
  <c r="BC40" i="11"/>
  <c r="BC41" i="11"/>
  <c r="BC26" i="11"/>
  <c r="CG4" i="28" a="1"/>
  <c r="CG4" i="28" s="1"/>
  <c r="CG5" i="28" a="1"/>
  <c r="CG5" i="28" s="1"/>
  <c r="CG6" i="28" a="1"/>
  <c r="CG6" i="28" s="1"/>
  <c r="CG7" i="28" a="1"/>
  <c r="CG7" i="28"/>
  <c r="AP125" i="28"/>
  <c r="AP99" i="28"/>
  <c r="AP73" i="28"/>
  <c r="AP48" i="28"/>
  <c r="AP23" i="28"/>
  <c r="AB110" i="17"/>
  <c r="Z110" i="17"/>
  <c r="AB87" i="17"/>
  <c r="BE98" i="17" a="1"/>
  <c r="BE98" i="17" s="1"/>
  <c r="BE75" i="17" a="1"/>
  <c r="BE75" i="17" s="1"/>
  <c r="AB64" i="17"/>
  <c r="AB41" i="17" s="1"/>
  <c r="BE30" i="17"/>
  <c r="AB29" i="17"/>
  <c r="BE29" i="17" s="1" a="1"/>
  <c r="BE29" i="17" s="1"/>
  <c r="AB30" i="17"/>
  <c r="AB31" i="17"/>
  <c r="AB32" i="17"/>
  <c r="AB33" i="17"/>
  <c r="AB34" i="17"/>
  <c r="AB35" i="17"/>
  <c r="AB36" i="17"/>
  <c r="AB37" i="17"/>
  <c r="AB38" i="17"/>
  <c r="AB39" i="17"/>
  <c r="AB40" i="17"/>
  <c r="AB42" i="17"/>
  <c r="AB43" i="17"/>
  <c r="AB44" i="17"/>
  <c r="AB20" i="17"/>
  <c r="DU26" i="10" l="1" a="1"/>
  <c r="DU26" i="10" s="1"/>
  <c r="DV26" i="10" a="1"/>
  <c r="DV26" i="10" s="1"/>
  <c r="DW26" i="10" a="1"/>
  <c r="DW26" i="10" s="1"/>
  <c r="DU27" i="10" a="1"/>
  <c r="DU27" i="10" s="1"/>
  <c r="DV27" i="10" a="1"/>
  <c r="DV27" i="10"/>
  <c r="DW27" i="10" a="1"/>
  <c r="DW27" i="10"/>
  <c r="DU25" i="10"/>
  <c r="DV25" i="10"/>
  <c r="DW25" i="10"/>
  <c r="BL140" i="4"/>
  <c r="EA15" i="4" s="1" a="1"/>
  <c r="EA15" i="4" s="1"/>
  <c r="BM140" i="4"/>
  <c r="BL141" i="4"/>
  <c r="BM141" i="4"/>
  <c r="BL142" i="4"/>
  <c r="BM142" i="4"/>
  <c r="BL143" i="4"/>
  <c r="BM143" i="4"/>
  <c r="BL144" i="4"/>
  <c r="BM144" i="4"/>
  <c r="BL145" i="4"/>
  <c r="BM145" i="4"/>
  <c r="BL146" i="4"/>
  <c r="BM146" i="4"/>
  <c r="BL147" i="4"/>
  <c r="BM147" i="4"/>
  <c r="BL148" i="4"/>
  <c r="BM148" i="4"/>
  <c r="BL149" i="4"/>
  <c r="BM149" i="4"/>
  <c r="BL150" i="4"/>
  <c r="BM150" i="4"/>
  <c r="BL151" i="4"/>
  <c r="BM151" i="4"/>
  <c r="BL152" i="4"/>
  <c r="BM152" i="4"/>
  <c r="BL153" i="4"/>
  <c r="BM153" i="4"/>
  <c r="BL154" i="4"/>
  <c r="BM154" i="4"/>
  <c r="BL155" i="4"/>
  <c r="BM155" i="4"/>
  <c r="BL121" i="4"/>
  <c r="EA14" i="4" s="1" a="1"/>
  <c r="EA14" i="4" s="1"/>
  <c r="BM121" i="4"/>
  <c r="EB14" i="4" s="1" a="1"/>
  <c r="EB14" i="4" s="1"/>
  <c r="BL122" i="4"/>
  <c r="BM122" i="4"/>
  <c r="BL123" i="4"/>
  <c r="BM123" i="4"/>
  <c r="BL124" i="4"/>
  <c r="BM124" i="4"/>
  <c r="BL125" i="4"/>
  <c r="BM125" i="4"/>
  <c r="BL126" i="4"/>
  <c r="BM126" i="4"/>
  <c r="BL127" i="4"/>
  <c r="BM127" i="4"/>
  <c r="BL128" i="4"/>
  <c r="BM128" i="4"/>
  <c r="BL129" i="4"/>
  <c r="BM129" i="4"/>
  <c r="BL130" i="4"/>
  <c r="BM130" i="4"/>
  <c r="BL131" i="4"/>
  <c r="BM131" i="4"/>
  <c r="BL132" i="4"/>
  <c r="BM132" i="4"/>
  <c r="BL133" i="4"/>
  <c r="BM133" i="4"/>
  <c r="BL134" i="4"/>
  <c r="BM134" i="4"/>
  <c r="BL135" i="4"/>
  <c r="BM135" i="4"/>
  <c r="BL136" i="4"/>
  <c r="BM136" i="4"/>
  <c r="BL102" i="4"/>
  <c r="EA13" i="4" s="1" a="1"/>
  <c r="EA13" i="4" s="1"/>
  <c r="BM102" i="4"/>
  <c r="EB13" i="4" s="1" a="1"/>
  <c r="EB13" i="4" s="1"/>
  <c r="BL103" i="4"/>
  <c r="BM103" i="4"/>
  <c r="BL104" i="4"/>
  <c r="BM104" i="4"/>
  <c r="BL105" i="4"/>
  <c r="BM105" i="4"/>
  <c r="BL106" i="4"/>
  <c r="BM106" i="4"/>
  <c r="BL107" i="4"/>
  <c r="BM107" i="4"/>
  <c r="BL108" i="4"/>
  <c r="BM108" i="4"/>
  <c r="BL109" i="4"/>
  <c r="BM109" i="4"/>
  <c r="BL110" i="4"/>
  <c r="BM110" i="4"/>
  <c r="BL111" i="4"/>
  <c r="BM111" i="4"/>
  <c r="BL112" i="4"/>
  <c r="BM112" i="4"/>
  <c r="BL113" i="4"/>
  <c r="BM113" i="4"/>
  <c r="BL114" i="4"/>
  <c r="BM114" i="4"/>
  <c r="BL115" i="4"/>
  <c r="BM115" i="4"/>
  <c r="BL116" i="4"/>
  <c r="BM116" i="4"/>
  <c r="BL117" i="4"/>
  <c r="BM117" i="4"/>
  <c r="EB15" i="4" a="1"/>
  <c r="EB15" i="4" s="1"/>
  <c r="EA8" i="4" a="1"/>
  <c r="EA8" i="4" s="1"/>
  <c r="EB8" i="4" a="1"/>
  <c r="EB8" i="4" s="1"/>
  <c r="EA9" i="4"/>
  <c r="EB9" i="4"/>
  <c r="BP18" i="3"/>
  <c r="DY68" i="3" a="1"/>
  <c r="DY68" i="3" s="1"/>
  <c r="DY69" i="3" a="1"/>
  <c r="DY69" i="3" s="1"/>
  <c r="DZ27" i="3"/>
  <c r="DZ26" i="3" a="1"/>
  <c r="DZ26" i="3" s="1"/>
  <c r="BM26" i="3"/>
  <c r="BM27" i="3"/>
  <c r="BM28" i="3"/>
  <c r="BM29" i="3"/>
  <c r="BM30" i="3"/>
  <c r="BM31" i="3"/>
  <c r="BM32" i="3"/>
  <c r="BM33" i="3"/>
  <c r="BM34" i="3"/>
  <c r="BM35" i="3"/>
  <c r="BM36" i="3"/>
  <c r="BM37" i="3"/>
  <c r="BM38" i="3"/>
  <c r="BM39" i="3"/>
  <c r="BM40" i="3"/>
  <c r="BM41" i="3"/>
  <c r="BP19" i="3"/>
  <c r="BQ18" i="3"/>
  <c r="AG20" i="13"/>
  <c r="AG19" i="13"/>
  <c r="AB27" i="13"/>
  <c r="AB28" i="13"/>
  <c r="AB29" i="13"/>
  <c r="AB30" i="13"/>
  <c r="AB31" i="13"/>
  <c r="AB32" i="13"/>
  <c r="AB33" i="13"/>
  <c r="AB34" i="13"/>
  <c r="AB35" i="13"/>
  <c r="AB36" i="13"/>
  <c r="AB37" i="13"/>
  <c r="AB38" i="13"/>
  <c r="AB39" i="13"/>
  <c r="AB40" i="13"/>
  <c r="AB41" i="13"/>
  <c r="AB42" i="13"/>
  <c r="BE28" i="13"/>
  <c r="BE27" i="13" a="1"/>
  <c r="BE27" i="13" s="1"/>
  <c r="D180" i="31" l="1"/>
  <c r="E180" i="31"/>
  <c r="F180" i="31"/>
  <c r="G180" i="31"/>
  <c r="H180" i="31"/>
  <c r="D181" i="31"/>
  <c r="E181" i="31"/>
  <c r="F181" i="31"/>
  <c r="G181" i="31"/>
  <c r="H181" i="31"/>
  <c r="D182" i="31"/>
  <c r="E182" i="31"/>
  <c r="F182" i="31"/>
  <c r="G182" i="31"/>
  <c r="H182" i="31"/>
  <c r="D183" i="31"/>
  <c r="E183" i="31"/>
  <c r="F183" i="31"/>
  <c r="G183" i="31"/>
  <c r="H183" i="31"/>
  <c r="D184" i="31"/>
  <c r="E184" i="31"/>
  <c r="F184" i="31"/>
  <c r="G184" i="31"/>
  <c r="H184" i="31"/>
  <c r="D185" i="31"/>
  <c r="E185" i="31"/>
  <c r="F185" i="31"/>
  <c r="G185" i="31"/>
  <c r="H185" i="31"/>
  <c r="D186" i="31"/>
  <c r="E186" i="31"/>
  <c r="F186" i="31"/>
  <c r="G186" i="31"/>
  <c r="H186" i="31"/>
  <c r="D187" i="31"/>
  <c r="E187" i="31"/>
  <c r="F187" i="31"/>
  <c r="G187" i="31"/>
  <c r="H187" i="31"/>
  <c r="D188" i="31"/>
  <c r="E188" i="31"/>
  <c r="F188" i="31"/>
  <c r="G188" i="31"/>
  <c r="H188" i="31"/>
  <c r="D189" i="31"/>
  <c r="E189" i="31"/>
  <c r="F189" i="31"/>
  <c r="G189" i="31"/>
  <c r="H189" i="31"/>
  <c r="D190" i="31"/>
  <c r="E190" i="31"/>
  <c r="F190" i="31"/>
  <c r="G190" i="31"/>
  <c r="H190" i="31"/>
  <c r="D191" i="31"/>
  <c r="E191" i="31"/>
  <c r="F191" i="31"/>
  <c r="G191" i="31"/>
  <c r="H191" i="31"/>
  <c r="D192" i="31"/>
  <c r="E192" i="31"/>
  <c r="F192" i="31"/>
  <c r="G192" i="31"/>
  <c r="H192" i="31"/>
  <c r="D193" i="31"/>
  <c r="E193" i="31"/>
  <c r="F193" i="31"/>
  <c r="G193" i="31"/>
  <c r="H193" i="31"/>
  <c r="D194" i="31"/>
  <c r="E194" i="31"/>
  <c r="F194" i="31"/>
  <c r="G194" i="31"/>
  <c r="H194" i="31"/>
  <c r="D195" i="31"/>
  <c r="E195" i="31"/>
  <c r="F195" i="31"/>
  <c r="G195" i="31"/>
  <c r="H195" i="31"/>
  <c r="C181" i="31"/>
  <c r="C182" i="31"/>
  <c r="C183" i="31"/>
  <c r="C184" i="31"/>
  <c r="C185" i="31"/>
  <c r="C186" i="31"/>
  <c r="C187" i="31"/>
  <c r="C188" i="31"/>
  <c r="C189" i="31"/>
  <c r="C190" i="31"/>
  <c r="C191" i="31"/>
  <c r="C192" i="31"/>
  <c r="C193" i="31"/>
  <c r="C194" i="31"/>
  <c r="C195" i="31"/>
  <c r="C180" i="31"/>
  <c r="B179" i="31"/>
  <c r="X156" i="35"/>
  <c r="X157" i="35"/>
  <c r="X158" i="35"/>
  <c r="X159" i="35"/>
  <c r="X160" i="35"/>
  <c r="X161" i="35"/>
  <c r="X162" i="35"/>
  <c r="X163" i="35"/>
  <c r="X164" i="35"/>
  <c r="X165" i="35"/>
  <c r="X166" i="35"/>
  <c r="X167" i="35"/>
  <c r="X168" i="35"/>
  <c r="X169" i="35"/>
  <c r="X170" i="35"/>
  <c r="X171" i="35"/>
  <c r="S156" i="35"/>
  <c r="T156" i="35"/>
  <c r="U156" i="35"/>
  <c r="V156" i="35"/>
  <c r="W156" i="35"/>
  <c r="S157" i="35"/>
  <c r="T157" i="35"/>
  <c r="U157" i="35"/>
  <c r="V157" i="35"/>
  <c r="W157" i="35"/>
  <c r="S158" i="35"/>
  <c r="T158" i="35"/>
  <c r="U158" i="35"/>
  <c r="V158" i="35"/>
  <c r="W158" i="35"/>
  <c r="S159" i="35"/>
  <c r="T159" i="35"/>
  <c r="U159" i="35"/>
  <c r="V159" i="35"/>
  <c r="W159" i="35"/>
  <c r="S160" i="35"/>
  <c r="T160" i="35"/>
  <c r="U160" i="35"/>
  <c r="V160" i="35"/>
  <c r="W160" i="35"/>
  <c r="S161" i="35"/>
  <c r="T161" i="35"/>
  <c r="U161" i="35"/>
  <c r="V161" i="35"/>
  <c r="W161" i="35"/>
  <c r="S162" i="35"/>
  <c r="T162" i="35"/>
  <c r="U162" i="35"/>
  <c r="V162" i="35"/>
  <c r="W162" i="35"/>
  <c r="S163" i="35"/>
  <c r="T163" i="35"/>
  <c r="U163" i="35"/>
  <c r="V163" i="35"/>
  <c r="W163" i="35"/>
  <c r="S164" i="35"/>
  <c r="T164" i="35"/>
  <c r="U164" i="35"/>
  <c r="V164" i="35"/>
  <c r="W164" i="35"/>
  <c r="S165" i="35"/>
  <c r="T165" i="35"/>
  <c r="U165" i="35"/>
  <c r="V165" i="35"/>
  <c r="W165" i="35"/>
  <c r="S166" i="35"/>
  <c r="T166" i="35"/>
  <c r="U166" i="35"/>
  <c r="V166" i="35"/>
  <c r="W166" i="35"/>
  <c r="S167" i="35"/>
  <c r="T167" i="35"/>
  <c r="U167" i="35"/>
  <c r="V167" i="35"/>
  <c r="W167" i="35"/>
  <c r="S168" i="35"/>
  <c r="T168" i="35"/>
  <c r="U168" i="35"/>
  <c r="V168" i="35"/>
  <c r="W168" i="35"/>
  <c r="S169" i="35"/>
  <c r="T169" i="35"/>
  <c r="U169" i="35"/>
  <c r="V169" i="35"/>
  <c r="W169" i="35"/>
  <c r="S170" i="35"/>
  <c r="T170" i="35"/>
  <c r="U170" i="35"/>
  <c r="V170" i="35"/>
  <c r="W170" i="35"/>
  <c r="S171" i="35"/>
  <c r="T171" i="35"/>
  <c r="U171" i="35"/>
  <c r="V171" i="35"/>
  <c r="W171" i="35"/>
  <c r="R157" i="35"/>
  <c r="R158" i="35"/>
  <c r="R159" i="35"/>
  <c r="R160" i="35"/>
  <c r="R161" i="35"/>
  <c r="R162" i="35"/>
  <c r="R163" i="35"/>
  <c r="R164" i="35"/>
  <c r="R165" i="35"/>
  <c r="R166" i="35"/>
  <c r="R167" i="35"/>
  <c r="R168" i="35"/>
  <c r="R169" i="35"/>
  <c r="R170" i="35"/>
  <c r="R171" i="35"/>
  <c r="R156" i="35"/>
  <c r="R73" i="35" a="1"/>
  <c r="R73" i="35" s="1"/>
  <c r="S73" i="35" a="1"/>
  <c r="S73" i="35"/>
  <c r="T73" i="35" a="1"/>
  <c r="T73" i="35" s="1"/>
  <c r="U73" i="35" a="1"/>
  <c r="U73" i="35" s="1"/>
  <c r="V73" i="35" a="1"/>
  <c r="V73" i="35"/>
  <c r="W73" i="35" a="1"/>
  <c r="W73" i="35" s="1"/>
  <c r="Q73" i="35"/>
  <c r="Q155" i="35"/>
  <c r="AE9" i="35" a="1"/>
  <c r="AE9" i="35" s="1"/>
  <c r="AE10" i="35"/>
  <c r="D94" i="31"/>
  <c r="E94" i="31"/>
  <c r="F94" i="31"/>
  <c r="G94" i="31"/>
  <c r="H94" i="31"/>
  <c r="D95" i="31"/>
  <c r="E95" i="31"/>
  <c r="F95" i="31"/>
  <c r="G95" i="31"/>
  <c r="H95" i="31"/>
  <c r="D96" i="31"/>
  <c r="E96" i="31"/>
  <c r="F96" i="31"/>
  <c r="G96" i="31"/>
  <c r="H96" i="31"/>
  <c r="D97" i="31"/>
  <c r="E97" i="31"/>
  <c r="F97" i="31"/>
  <c r="G97" i="31"/>
  <c r="H97" i="31"/>
  <c r="D98" i="31"/>
  <c r="E98" i="31"/>
  <c r="F98" i="31"/>
  <c r="G98" i="31"/>
  <c r="H98" i="31"/>
  <c r="D99" i="31"/>
  <c r="E99" i="31"/>
  <c r="F99" i="31"/>
  <c r="G99" i="31"/>
  <c r="H99" i="31"/>
  <c r="D100" i="31"/>
  <c r="E100" i="31"/>
  <c r="F100" i="31"/>
  <c r="G100" i="31"/>
  <c r="H100" i="31"/>
  <c r="D101" i="31"/>
  <c r="E101" i="31"/>
  <c r="F101" i="31"/>
  <c r="G101" i="31"/>
  <c r="H101" i="31"/>
  <c r="D102" i="31"/>
  <c r="E102" i="31"/>
  <c r="F102" i="31"/>
  <c r="G102" i="31"/>
  <c r="H102" i="31"/>
  <c r="D103" i="31"/>
  <c r="E103" i="31"/>
  <c r="F103" i="31"/>
  <c r="G103" i="31"/>
  <c r="H103" i="31"/>
  <c r="D104" i="31"/>
  <c r="E104" i="31"/>
  <c r="F104" i="31"/>
  <c r="G104" i="31"/>
  <c r="H104" i="31"/>
  <c r="D105" i="31"/>
  <c r="E105" i="31"/>
  <c r="F105" i="31"/>
  <c r="G105" i="31"/>
  <c r="H105" i="31"/>
  <c r="D106" i="31"/>
  <c r="E106" i="31"/>
  <c r="F106" i="31"/>
  <c r="G106" i="31"/>
  <c r="H106" i="31"/>
  <c r="D107" i="31"/>
  <c r="E107" i="31"/>
  <c r="F107" i="31"/>
  <c r="G107" i="31"/>
  <c r="H107" i="31"/>
  <c r="D108" i="31"/>
  <c r="E108" i="31"/>
  <c r="F108" i="31"/>
  <c r="G108" i="31"/>
  <c r="H108" i="31"/>
  <c r="D109" i="31"/>
  <c r="E109" i="31"/>
  <c r="F109" i="31"/>
  <c r="G109" i="31"/>
  <c r="H109" i="31"/>
  <c r="C95" i="31"/>
  <c r="C96" i="31"/>
  <c r="C97" i="31"/>
  <c r="C98" i="31"/>
  <c r="C99" i="31"/>
  <c r="C100" i="31"/>
  <c r="C101" i="31"/>
  <c r="C102" i="31"/>
  <c r="C103" i="31"/>
  <c r="C104" i="31"/>
  <c r="C105" i="31"/>
  <c r="C106" i="31"/>
  <c r="C107" i="31"/>
  <c r="C108" i="31"/>
  <c r="C109" i="31"/>
  <c r="C94" i="31"/>
  <c r="D137" i="31"/>
  <c r="E137" i="31"/>
  <c r="F137" i="31"/>
  <c r="G137" i="31"/>
  <c r="H137" i="31"/>
  <c r="D138" i="31"/>
  <c r="E138" i="31"/>
  <c r="F138" i="31"/>
  <c r="G138" i="31"/>
  <c r="H138" i="31"/>
  <c r="D139" i="31"/>
  <c r="E139" i="31"/>
  <c r="F139" i="31"/>
  <c r="G139" i="31"/>
  <c r="H139" i="31"/>
  <c r="D140" i="31"/>
  <c r="E140" i="31"/>
  <c r="F140" i="31"/>
  <c r="G140" i="31"/>
  <c r="H140" i="31"/>
  <c r="D141" i="31"/>
  <c r="E141" i="31"/>
  <c r="F141" i="31"/>
  <c r="G141" i="31"/>
  <c r="H141" i="31"/>
  <c r="D142" i="31"/>
  <c r="E142" i="31"/>
  <c r="F142" i="31"/>
  <c r="G142" i="31"/>
  <c r="H142" i="31"/>
  <c r="D143" i="31"/>
  <c r="E143" i="31"/>
  <c r="F143" i="31"/>
  <c r="G143" i="31"/>
  <c r="H143" i="31"/>
  <c r="D144" i="31"/>
  <c r="E144" i="31"/>
  <c r="F144" i="31"/>
  <c r="G144" i="31"/>
  <c r="H144" i="31"/>
  <c r="D145" i="31"/>
  <c r="E145" i="31"/>
  <c r="F145" i="31"/>
  <c r="G145" i="31"/>
  <c r="H145" i="31"/>
  <c r="D146" i="31"/>
  <c r="E146" i="31"/>
  <c r="F146" i="31"/>
  <c r="G146" i="31"/>
  <c r="H146" i="31"/>
  <c r="D147" i="31"/>
  <c r="E147" i="31"/>
  <c r="F147" i="31"/>
  <c r="G147" i="31"/>
  <c r="H147" i="31"/>
  <c r="D148" i="31"/>
  <c r="E148" i="31"/>
  <c r="F148" i="31"/>
  <c r="G148" i="31"/>
  <c r="H148" i="31"/>
  <c r="D149" i="31"/>
  <c r="E149" i="31"/>
  <c r="F149" i="31"/>
  <c r="G149" i="31"/>
  <c r="H149" i="31"/>
  <c r="D150" i="31"/>
  <c r="E150" i="31"/>
  <c r="F150" i="31"/>
  <c r="G150" i="31"/>
  <c r="H150" i="31"/>
  <c r="D151" i="31"/>
  <c r="E151" i="31"/>
  <c r="F151" i="31"/>
  <c r="G151" i="31"/>
  <c r="H151" i="31"/>
  <c r="D152" i="31"/>
  <c r="E152" i="31"/>
  <c r="F152" i="31"/>
  <c r="G152" i="31"/>
  <c r="H152" i="31"/>
  <c r="C138" i="31"/>
  <c r="C139" i="31"/>
  <c r="C140" i="31"/>
  <c r="C141" i="31"/>
  <c r="C142" i="31"/>
  <c r="C143" i="31"/>
  <c r="C144" i="31"/>
  <c r="C145" i="31"/>
  <c r="C146" i="31"/>
  <c r="C147" i="31"/>
  <c r="C148" i="31"/>
  <c r="C149" i="31"/>
  <c r="C150" i="31"/>
  <c r="C151" i="31"/>
  <c r="C152" i="31"/>
  <c r="C137" i="31"/>
  <c r="B136" i="31"/>
  <c r="S156" i="33"/>
  <c r="T156" i="33"/>
  <c r="U156" i="33"/>
  <c r="V156" i="33"/>
  <c r="W156" i="33"/>
  <c r="X156" i="33"/>
  <c r="S157" i="33"/>
  <c r="T157" i="33"/>
  <c r="U157" i="33"/>
  <c r="V157" i="33"/>
  <c r="W157" i="33"/>
  <c r="X157" i="33"/>
  <c r="S158" i="33"/>
  <c r="T158" i="33"/>
  <c r="U158" i="33"/>
  <c r="V158" i="33"/>
  <c r="W158" i="33"/>
  <c r="X158" i="33"/>
  <c r="S159" i="33"/>
  <c r="T159" i="33"/>
  <c r="U159" i="33"/>
  <c r="V159" i="33"/>
  <c r="W159" i="33"/>
  <c r="X159" i="33"/>
  <c r="S160" i="33"/>
  <c r="T160" i="33"/>
  <c r="U160" i="33"/>
  <c r="V160" i="33"/>
  <c r="W160" i="33"/>
  <c r="X160" i="33"/>
  <c r="S161" i="33"/>
  <c r="T161" i="33"/>
  <c r="U161" i="33"/>
  <c r="V161" i="33"/>
  <c r="W161" i="33"/>
  <c r="X161" i="33"/>
  <c r="S162" i="33"/>
  <c r="T162" i="33"/>
  <c r="U162" i="33"/>
  <c r="V162" i="33"/>
  <c r="W162" i="33"/>
  <c r="X162" i="33"/>
  <c r="S163" i="33"/>
  <c r="T163" i="33"/>
  <c r="U163" i="33"/>
  <c r="V163" i="33"/>
  <c r="W163" i="33"/>
  <c r="X163" i="33"/>
  <c r="S164" i="33"/>
  <c r="T164" i="33"/>
  <c r="U164" i="33"/>
  <c r="V164" i="33"/>
  <c r="W164" i="33"/>
  <c r="X164" i="33"/>
  <c r="S165" i="33"/>
  <c r="T165" i="33"/>
  <c r="U165" i="33"/>
  <c r="V165" i="33"/>
  <c r="W165" i="33"/>
  <c r="X165" i="33"/>
  <c r="S166" i="33"/>
  <c r="T166" i="33"/>
  <c r="U166" i="33"/>
  <c r="V166" i="33"/>
  <c r="W166" i="33"/>
  <c r="X166" i="33"/>
  <c r="S167" i="33"/>
  <c r="T167" i="33"/>
  <c r="U167" i="33"/>
  <c r="V167" i="33"/>
  <c r="W167" i="33"/>
  <c r="X167" i="33"/>
  <c r="S168" i="33"/>
  <c r="T168" i="33"/>
  <c r="U168" i="33"/>
  <c r="V168" i="33"/>
  <c r="W168" i="33"/>
  <c r="X168" i="33"/>
  <c r="S169" i="33"/>
  <c r="T169" i="33"/>
  <c r="U169" i="33"/>
  <c r="V169" i="33"/>
  <c r="W169" i="33"/>
  <c r="X169" i="33"/>
  <c r="S170" i="33"/>
  <c r="T170" i="33"/>
  <c r="U170" i="33"/>
  <c r="V170" i="33"/>
  <c r="W170" i="33"/>
  <c r="X170" i="33"/>
  <c r="S171" i="33"/>
  <c r="T171" i="33"/>
  <c r="U171" i="33"/>
  <c r="V171" i="33"/>
  <c r="W171" i="33"/>
  <c r="X171" i="33"/>
  <c r="R157" i="33"/>
  <c r="R158" i="33"/>
  <c r="R159" i="33"/>
  <c r="R160" i="33"/>
  <c r="R161" i="33"/>
  <c r="R162" i="33"/>
  <c r="R163" i="33"/>
  <c r="R164" i="33"/>
  <c r="R165" i="33"/>
  <c r="R166" i="33"/>
  <c r="R167" i="33"/>
  <c r="R168" i="33"/>
  <c r="R169" i="33"/>
  <c r="R170" i="33"/>
  <c r="R171" i="33"/>
  <c r="R156" i="33"/>
  <c r="R73" i="33" s="1" a="1"/>
  <c r="R73" i="33" s="1"/>
  <c r="S73" i="33" a="1"/>
  <c r="S73" i="33" s="1"/>
  <c r="T73" i="33" a="1"/>
  <c r="T73" i="33" s="1"/>
  <c r="U73" i="33" a="1"/>
  <c r="U73" i="33" s="1"/>
  <c r="V73" i="33" a="1"/>
  <c r="V73" i="33" s="1"/>
  <c r="W73" i="33" a="1"/>
  <c r="W73" i="33" s="1"/>
  <c r="Q73" i="33"/>
  <c r="Q155" i="33"/>
  <c r="AE9" i="33" a="1"/>
  <c r="AE9" i="33" s="1"/>
  <c r="AE10" i="33"/>
  <c r="R71" i="36" a="1"/>
  <c r="R71" i="36" s="1"/>
  <c r="S73" i="36" a="1"/>
  <c r="S73" i="36" s="1"/>
  <c r="V73" i="36" a="1"/>
  <c r="V73" i="36" s="1"/>
  <c r="W73" i="36" a="1"/>
  <c r="W73" i="36" s="1"/>
  <c r="R72" i="36" a="1"/>
  <c r="R72" i="36" s="1"/>
  <c r="Q73" i="36"/>
  <c r="R171" i="36"/>
  <c r="S156" i="36"/>
  <c r="T156" i="36"/>
  <c r="T73" i="36" s="1" a="1"/>
  <c r="T73" i="36" s="1"/>
  <c r="U156" i="36"/>
  <c r="U73" i="36" s="1" a="1"/>
  <c r="U73" i="36" s="1"/>
  <c r="V156" i="36"/>
  <c r="W156" i="36"/>
  <c r="X156" i="36"/>
  <c r="S157" i="36"/>
  <c r="T157" i="36"/>
  <c r="U157" i="36"/>
  <c r="V157" i="36"/>
  <c r="W157" i="36"/>
  <c r="X157" i="36"/>
  <c r="S158" i="36"/>
  <c r="T158" i="36"/>
  <c r="U158" i="36"/>
  <c r="V158" i="36"/>
  <c r="W158" i="36"/>
  <c r="X158" i="36"/>
  <c r="S159" i="36"/>
  <c r="T159" i="36"/>
  <c r="U159" i="36"/>
  <c r="V159" i="36"/>
  <c r="W159" i="36"/>
  <c r="X159" i="36"/>
  <c r="S160" i="36"/>
  <c r="T160" i="36"/>
  <c r="U160" i="36"/>
  <c r="V160" i="36"/>
  <c r="W160" i="36"/>
  <c r="X160" i="36"/>
  <c r="S161" i="36"/>
  <c r="T161" i="36"/>
  <c r="U161" i="36"/>
  <c r="V161" i="36"/>
  <c r="W161" i="36"/>
  <c r="X161" i="36"/>
  <c r="S162" i="36"/>
  <c r="T162" i="36"/>
  <c r="U162" i="36"/>
  <c r="V162" i="36"/>
  <c r="W162" i="36"/>
  <c r="X162" i="36"/>
  <c r="S163" i="36"/>
  <c r="T163" i="36"/>
  <c r="U163" i="36"/>
  <c r="V163" i="36"/>
  <c r="W163" i="36"/>
  <c r="X163" i="36"/>
  <c r="S164" i="36"/>
  <c r="T164" i="36"/>
  <c r="U164" i="36"/>
  <c r="V164" i="36"/>
  <c r="W164" i="36"/>
  <c r="X164" i="36"/>
  <c r="S165" i="36"/>
  <c r="T165" i="36"/>
  <c r="U165" i="36"/>
  <c r="V165" i="36"/>
  <c r="W165" i="36"/>
  <c r="X165" i="36"/>
  <c r="S166" i="36"/>
  <c r="T166" i="36"/>
  <c r="U166" i="36"/>
  <c r="V166" i="36"/>
  <c r="W166" i="36"/>
  <c r="X166" i="36"/>
  <c r="S167" i="36"/>
  <c r="T167" i="36"/>
  <c r="U167" i="36"/>
  <c r="V167" i="36"/>
  <c r="W167" i="36"/>
  <c r="X167" i="36"/>
  <c r="S168" i="36"/>
  <c r="T168" i="36"/>
  <c r="U168" i="36"/>
  <c r="V168" i="36"/>
  <c r="W168" i="36"/>
  <c r="X168" i="36"/>
  <c r="S169" i="36"/>
  <c r="T169" i="36"/>
  <c r="U169" i="36"/>
  <c r="V169" i="36"/>
  <c r="W169" i="36"/>
  <c r="X169" i="36"/>
  <c r="S170" i="36"/>
  <c r="T170" i="36"/>
  <c r="U170" i="36"/>
  <c r="V170" i="36"/>
  <c r="W170" i="36"/>
  <c r="X170" i="36"/>
  <c r="S171" i="36"/>
  <c r="T171" i="36"/>
  <c r="U171" i="36"/>
  <c r="V171" i="36"/>
  <c r="W171" i="36"/>
  <c r="X171" i="36"/>
  <c r="R157" i="36"/>
  <c r="R158" i="36"/>
  <c r="R159" i="36"/>
  <c r="R160" i="36"/>
  <c r="R161" i="36"/>
  <c r="R162" i="36"/>
  <c r="R163" i="36"/>
  <c r="R164" i="36"/>
  <c r="R165" i="36"/>
  <c r="R166" i="36"/>
  <c r="R167" i="36"/>
  <c r="R168" i="36"/>
  <c r="R169" i="36"/>
  <c r="R170" i="36"/>
  <c r="R156" i="36"/>
  <c r="R73" i="36" s="1" a="1"/>
  <c r="R73" i="36" s="1"/>
  <c r="Q155" i="36"/>
  <c r="AE9" i="36" a="1"/>
  <c r="AE9" i="36" s="1"/>
  <c r="AE10" i="36"/>
  <c r="AC135" i="9"/>
  <c r="AC72" i="9" s="1" a="1"/>
  <c r="AC72" i="9" s="1"/>
  <c r="AD135" i="9"/>
  <c r="AD72" i="9" s="1" a="1"/>
  <c r="AD72" i="9" s="1"/>
  <c r="AE135" i="9"/>
  <c r="AE72" i="9" s="1" a="1"/>
  <c r="AE72" i="9" s="1"/>
  <c r="AF135" i="9"/>
  <c r="AF72" i="9" s="1" a="1"/>
  <c r="AF72" i="9" s="1"/>
  <c r="AG135" i="9"/>
  <c r="AG72" i="9" s="1" a="1"/>
  <c r="AG72" i="9" s="1"/>
  <c r="AH135" i="9"/>
  <c r="AH72" i="9" s="1" a="1"/>
  <c r="AH72" i="9" s="1"/>
  <c r="AI135" i="9"/>
  <c r="AD136" i="9"/>
  <c r="AE136" i="9"/>
  <c r="AF136" i="9"/>
  <c r="AG136" i="9"/>
  <c r="AH136" i="9"/>
  <c r="AI136" i="9"/>
  <c r="AD137" i="9"/>
  <c r="AE137" i="9"/>
  <c r="AF137" i="9"/>
  <c r="AG137" i="9"/>
  <c r="AH137" i="9"/>
  <c r="AI137" i="9"/>
  <c r="AD138" i="9"/>
  <c r="AE138" i="9"/>
  <c r="AF138" i="9"/>
  <c r="AG138" i="9"/>
  <c r="AH138" i="9"/>
  <c r="AI138" i="9"/>
  <c r="AD139" i="9"/>
  <c r="AE139" i="9"/>
  <c r="AF139" i="9"/>
  <c r="AG139" i="9"/>
  <c r="AH139" i="9"/>
  <c r="AI139" i="9"/>
  <c r="AD140" i="9"/>
  <c r="AE140" i="9"/>
  <c r="AF140" i="9"/>
  <c r="AG140" i="9"/>
  <c r="AH140" i="9"/>
  <c r="AI140" i="9"/>
  <c r="AD141" i="9"/>
  <c r="AE141" i="9"/>
  <c r="AF141" i="9"/>
  <c r="AG141" i="9"/>
  <c r="AH141" i="9"/>
  <c r="AI141" i="9"/>
  <c r="AD142" i="9"/>
  <c r="AE142" i="9"/>
  <c r="AF142" i="9"/>
  <c r="AG142" i="9"/>
  <c r="AH142" i="9"/>
  <c r="AI142" i="9"/>
  <c r="AD143" i="9"/>
  <c r="AE143" i="9"/>
  <c r="AF143" i="9"/>
  <c r="AG143" i="9"/>
  <c r="AH143" i="9"/>
  <c r="AI143" i="9"/>
  <c r="AD144" i="9"/>
  <c r="AE144" i="9"/>
  <c r="AF144" i="9"/>
  <c r="AG144" i="9"/>
  <c r="AH144" i="9"/>
  <c r="AI144" i="9"/>
  <c r="AD145" i="9"/>
  <c r="AE145" i="9"/>
  <c r="AF145" i="9"/>
  <c r="AG145" i="9"/>
  <c r="AH145" i="9"/>
  <c r="AI145" i="9"/>
  <c r="AD146" i="9"/>
  <c r="AE146" i="9"/>
  <c r="AF146" i="9"/>
  <c r="AG146" i="9"/>
  <c r="AH146" i="9"/>
  <c r="AI146" i="9"/>
  <c r="AD147" i="9"/>
  <c r="AE147" i="9"/>
  <c r="AF147" i="9"/>
  <c r="AG147" i="9"/>
  <c r="AH147" i="9"/>
  <c r="AI147" i="9"/>
  <c r="AD148" i="9"/>
  <c r="AE148" i="9"/>
  <c r="AF148" i="9"/>
  <c r="AG148" i="9"/>
  <c r="AH148" i="9"/>
  <c r="AI148" i="9"/>
  <c r="AD149" i="9"/>
  <c r="AE149" i="9"/>
  <c r="AF149" i="9"/>
  <c r="AG149" i="9"/>
  <c r="AH149" i="9"/>
  <c r="AI149" i="9"/>
  <c r="AD150" i="9"/>
  <c r="AE150" i="9"/>
  <c r="AF150" i="9"/>
  <c r="AG150" i="9"/>
  <c r="AH150" i="9"/>
  <c r="AI150" i="9"/>
  <c r="AC136" i="9"/>
  <c r="AC137" i="9"/>
  <c r="AC138" i="9"/>
  <c r="AC139" i="9"/>
  <c r="AC140" i="9"/>
  <c r="AC141" i="9"/>
  <c r="AC142" i="9"/>
  <c r="AC143" i="9"/>
  <c r="AC144" i="9"/>
  <c r="AC145" i="9"/>
  <c r="AC146" i="9"/>
  <c r="AC147" i="9"/>
  <c r="AC148" i="9"/>
  <c r="AC149" i="9"/>
  <c r="AC150" i="9"/>
  <c r="AB134" i="9"/>
  <c r="AB72" i="9" s="1"/>
  <c r="BA10" i="9"/>
  <c r="BA9" i="9" a="1"/>
  <c r="BA9" i="9" s="1"/>
  <c r="BK140" i="4" l="1"/>
  <c r="DZ15" i="4" s="1" a="1"/>
  <c r="DZ15" i="4" s="1"/>
  <c r="BK141" i="4"/>
  <c r="BK142" i="4"/>
  <c r="BK143" i="4"/>
  <c r="BK144" i="4"/>
  <c r="BK145" i="4"/>
  <c r="BK146" i="4"/>
  <c r="BK147" i="4"/>
  <c r="BK148" i="4"/>
  <c r="BK149" i="4"/>
  <c r="BK150" i="4"/>
  <c r="BK151" i="4"/>
  <c r="BK152" i="4"/>
  <c r="BK153" i="4"/>
  <c r="BK154" i="4"/>
  <c r="BK155" i="4"/>
  <c r="BK121" i="4"/>
  <c r="DZ14" i="4" s="1" a="1"/>
  <c r="DZ14" i="4" s="1"/>
  <c r="BK122" i="4"/>
  <c r="BK123" i="4"/>
  <c r="BK124" i="4"/>
  <c r="BK125" i="4"/>
  <c r="BK126" i="4"/>
  <c r="BK127" i="4"/>
  <c r="BK128" i="4"/>
  <c r="BK129" i="4"/>
  <c r="BK130" i="4"/>
  <c r="BK131" i="4"/>
  <c r="BK132" i="4"/>
  <c r="BK133" i="4"/>
  <c r="BK134" i="4"/>
  <c r="BK135" i="4"/>
  <c r="BK136" i="4"/>
  <c r="BK102" i="4"/>
  <c r="DZ13" i="4" s="1" a="1"/>
  <c r="DZ13" i="4" s="1"/>
  <c r="BK103" i="4"/>
  <c r="BK104" i="4"/>
  <c r="BK105" i="4"/>
  <c r="BK106" i="4"/>
  <c r="BK107" i="4"/>
  <c r="BK108" i="4"/>
  <c r="BK109" i="4"/>
  <c r="BK110" i="4"/>
  <c r="BK111" i="4"/>
  <c r="BK112" i="4"/>
  <c r="BK113" i="4"/>
  <c r="BK114" i="4"/>
  <c r="BK115" i="4"/>
  <c r="BK116" i="4"/>
  <c r="BK117" i="4"/>
  <c r="DZ8" i="4" a="1"/>
  <c r="DZ8" i="4" s="1"/>
  <c r="DZ9" i="4"/>
  <c r="DX68" i="3" a="1"/>
  <c r="DX68" i="3" s="1"/>
  <c r="DX69" i="3" a="1"/>
  <c r="DX69" i="3" s="1"/>
  <c r="BL26" i="3"/>
  <c r="DY26" i="3" s="1" a="1"/>
  <c r="DY26" i="3" s="1"/>
  <c r="BL27" i="3"/>
  <c r="BL28" i="3"/>
  <c r="BL29" i="3"/>
  <c r="BL30" i="3"/>
  <c r="BL31" i="3"/>
  <c r="BL32" i="3"/>
  <c r="BL33" i="3"/>
  <c r="BL34" i="3"/>
  <c r="BL35" i="3"/>
  <c r="BL36" i="3"/>
  <c r="BL37" i="3"/>
  <c r="BL38" i="3"/>
  <c r="BL39" i="3"/>
  <c r="BL40" i="3"/>
  <c r="BL41" i="3"/>
  <c r="DY27" i="3" s="1"/>
  <c r="AA110" i="17" l="1"/>
  <c r="BC98" i="17" a="1"/>
  <c r="BC98" i="17" s="1"/>
  <c r="BD98" i="17" a="1"/>
  <c r="BD98" i="17" s="1"/>
  <c r="BD75" i="17" a="1"/>
  <c r="BD75" i="17" s="1"/>
  <c r="AA87" i="17"/>
  <c r="AA64" i="17"/>
  <c r="AA29" i="17"/>
  <c r="BD29" i="17" s="1" a="1"/>
  <c r="BD29" i="17" s="1"/>
  <c r="AA30" i="17"/>
  <c r="AA31" i="17"/>
  <c r="AA32" i="17"/>
  <c r="AA33" i="17"/>
  <c r="AA34" i="17"/>
  <c r="AA35" i="17"/>
  <c r="AA36" i="17"/>
  <c r="AA37" i="17"/>
  <c r="AA38" i="17"/>
  <c r="AA39" i="17"/>
  <c r="AA40" i="17"/>
  <c r="AA42" i="17"/>
  <c r="AA43" i="17"/>
  <c r="AA44" i="17"/>
  <c r="BD30" i="17" s="1"/>
  <c r="AA20" i="17"/>
  <c r="AA41" i="17" l="1"/>
  <c r="X29" i="43"/>
  <c r="X28" i="43" a="1"/>
  <c r="X28" i="43" s="1"/>
  <c r="P8" i="43"/>
  <c r="O8" i="43"/>
  <c r="O7" i="43"/>
  <c r="CF4" i="28" l="1" a="1"/>
  <c r="CF4" i="28" s="1"/>
  <c r="CF5" i="28" a="1"/>
  <c r="CF5" i="28" s="1"/>
  <c r="CF6" i="28" a="1"/>
  <c r="CF6" i="28" s="1"/>
  <c r="CF7" i="28" a="1"/>
  <c r="CF7" i="28" s="1"/>
  <c r="AO125" i="28"/>
  <c r="AO99" i="28"/>
  <c r="AO73" i="28"/>
  <c r="AO48" i="28"/>
  <c r="AO23" i="28"/>
  <c r="Y24" i="45"/>
  <c r="Y25" i="45" a="1"/>
  <c r="Y25" i="45" s="1"/>
  <c r="Y26" i="45"/>
  <c r="Y27" i="45"/>
  <c r="AX29" i="2" l="1" a="1"/>
  <c r="AX29" i="2" s="1"/>
  <c r="AX30" i="2" a="1"/>
  <c r="AX30" i="2" s="1"/>
  <c r="Y41" i="2"/>
  <c r="Y20" i="2"/>
  <c r="DX8" i="4" l="1" a="1"/>
  <c r="DX8" i="4" s="1"/>
  <c r="DY8" i="4" a="1"/>
  <c r="DY8" i="4" s="1"/>
  <c r="DX9" i="4"/>
  <c r="DY9" i="4"/>
  <c r="BI140" i="4"/>
  <c r="DX15" i="4" s="1" a="1"/>
  <c r="DX15" i="4" s="1"/>
  <c r="BJ140" i="4"/>
  <c r="DY15" i="4" s="1" a="1"/>
  <c r="DY15" i="4" s="1"/>
  <c r="BI141" i="4"/>
  <c r="BJ141" i="4"/>
  <c r="BI142" i="4"/>
  <c r="BJ142" i="4"/>
  <c r="BI143" i="4"/>
  <c r="BJ143" i="4"/>
  <c r="BI144" i="4"/>
  <c r="BJ144" i="4"/>
  <c r="BI145" i="4"/>
  <c r="BJ145" i="4"/>
  <c r="BI146" i="4"/>
  <c r="BJ146" i="4"/>
  <c r="BI147" i="4"/>
  <c r="BJ147" i="4"/>
  <c r="BI148" i="4"/>
  <c r="BJ148" i="4"/>
  <c r="BI149" i="4"/>
  <c r="BJ149" i="4"/>
  <c r="BI150" i="4"/>
  <c r="BJ150" i="4"/>
  <c r="BI151" i="4"/>
  <c r="BJ151" i="4"/>
  <c r="BI152" i="4"/>
  <c r="BJ152" i="4"/>
  <c r="BI153" i="4"/>
  <c r="BJ153" i="4"/>
  <c r="BI154" i="4"/>
  <c r="BJ154" i="4"/>
  <c r="BI155" i="4"/>
  <c r="BJ155" i="4"/>
  <c r="BI121" i="4"/>
  <c r="DX14" i="4" s="1" a="1"/>
  <c r="DX14" i="4" s="1"/>
  <c r="BJ121" i="4"/>
  <c r="DY14" i="4" s="1" a="1"/>
  <c r="DY14" i="4" s="1"/>
  <c r="BI122" i="4"/>
  <c r="BJ122" i="4"/>
  <c r="BI123" i="4"/>
  <c r="BJ123" i="4"/>
  <c r="BI124" i="4"/>
  <c r="BJ124" i="4"/>
  <c r="BI125" i="4"/>
  <c r="BJ125" i="4"/>
  <c r="BI126" i="4"/>
  <c r="BJ126" i="4"/>
  <c r="BI127" i="4"/>
  <c r="BJ127" i="4"/>
  <c r="BI128" i="4"/>
  <c r="BJ128" i="4"/>
  <c r="BI129" i="4"/>
  <c r="BJ129" i="4"/>
  <c r="BI130" i="4"/>
  <c r="BJ130" i="4"/>
  <c r="BI131" i="4"/>
  <c r="BJ131" i="4"/>
  <c r="BI132" i="4"/>
  <c r="BJ132" i="4"/>
  <c r="BI133" i="4"/>
  <c r="BJ133" i="4"/>
  <c r="BI134" i="4"/>
  <c r="BJ134" i="4"/>
  <c r="BI135" i="4"/>
  <c r="BJ135" i="4"/>
  <c r="BI136" i="4"/>
  <c r="BJ136" i="4"/>
  <c r="BI102" i="4"/>
  <c r="DX13" i="4" s="1" a="1"/>
  <c r="DX13" i="4" s="1"/>
  <c r="BJ102" i="4"/>
  <c r="DY13" i="4" s="1" a="1"/>
  <c r="DY13" i="4" s="1"/>
  <c r="BI103" i="4"/>
  <c r="BJ103" i="4"/>
  <c r="BI104" i="4"/>
  <c r="BJ104" i="4"/>
  <c r="BI105" i="4"/>
  <c r="BJ105" i="4"/>
  <c r="BI106" i="4"/>
  <c r="BJ106" i="4"/>
  <c r="BI107" i="4"/>
  <c r="BJ107" i="4"/>
  <c r="BI108" i="4"/>
  <c r="BJ108" i="4"/>
  <c r="BI109" i="4"/>
  <c r="BJ109" i="4"/>
  <c r="BI110" i="4"/>
  <c r="BJ110" i="4"/>
  <c r="BI111" i="4"/>
  <c r="BJ111" i="4"/>
  <c r="BI112" i="4"/>
  <c r="BJ112" i="4"/>
  <c r="BI113" i="4"/>
  <c r="BJ113" i="4"/>
  <c r="BI114" i="4"/>
  <c r="BJ114" i="4"/>
  <c r="BI115" i="4"/>
  <c r="BJ115" i="4"/>
  <c r="BI116" i="4"/>
  <c r="BJ116" i="4"/>
  <c r="BI117" i="4"/>
  <c r="BJ117" i="4"/>
  <c r="DR25" i="10"/>
  <c r="DS25" i="10"/>
  <c r="DT25" i="10"/>
  <c r="DR26" i="10" a="1"/>
  <c r="DR26" i="10" s="1"/>
  <c r="DS26" i="10" a="1"/>
  <c r="DS26" i="10" s="1"/>
  <c r="DT26" i="10" a="1"/>
  <c r="DT26" i="10" s="1"/>
  <c r="DR27" i="10" a="1"/>
  <c r="DR27" i="10" s="1"/>
  <c r="DS27" i="10" a="1"/>
  <c r="DS27" i="10" s="1"/>
  <c r="DT27" i="10" a="1"/>
  <c r="DT27" i="10" s="1"/>
  <c r="BD27" i="13" a="1"/>
  <c r="BD27" i="13" s="1"/>
  <c r="AA27" i="13"/>
  <c r="AA28" i="13"/>
  <c r="AA29" i="13"/>
  <c r="AA30" i="13"/>
  <c r="AA31" i="13"/>
  <c r="AA32" i="13"/>
  <c r="AA33" i="13"/>
  <c r="AA34" i="13"/>
  <c r="AA35" i="13"/>
  <c r="AA36" i="13"/>
  <c r="AA37" i="13"/>
  <c r="AA38" i="13"/>
  <c r="AA39" i="13"/>
  <c r="AA40" i="13"/>
  <c r="AA41" i="13"/>
  <c r="AA42" i="13"/>
  <c r="BD28" i="13" s="1"/>
  <c r="DO26" i="11" l="1" a="1"/>
  <c r="DO26" i="11" s="1"/>
  <c r="DP26" i="11" a="1"/>
  <c r="DP26" i="11" s="1"/>
  <c r="DQ26" i="11" a="1"/>
  <c r="DQ26" i="11" s="1"/>
  <c r="DO27" i="11"/>
  <c r="DP27" i="11"/>
  <c r="DQ27" i="11"/>
  <c r="DO48" i="24" a="1"/>
  <c r="DO48" i="24" s="1"/>
  <c r="DP48" i="24" a="1"/>
  <c r="DP48" i="24" s="1"/>
  <c r="DQ48" i="24" a="1"/>
  <c r="DQ48" i="24" s="1"/>
  <c r="DO49" i="24" a="1"/>
  <c r="DO49" i="24" s="1"/>
  <c r="DP49" i="24" a="1"/>
  <c r="DP49" i="24" s="1"/>
  <c r="DQ49" i="24" a="1"/>
  <c r="DQ49" i="24" s="1"/>
  <c r="DO48" i="11" a="1"/>
  <c r="DO48" i="11" s="1"/>
  <c r="DP48" i="11" a="1"/>
  <c r="DP48" i="11" s="1"/>
  <c r="DQ48" i="11" a="1"/>
  <c r="DQ48" i="11" s="1"/>
  <c r="DO49" i="11" a="1"/>
  <c r="DO49" i="11" s="1"/>
  <c r="DP49" i="11" a="1"/>
  <c r="DP49" i="11"/>
  <c r="DQ49" i="11" a="1"/>
  <c r="DQ49" i="11" s="1"/>
  <c r="DO26" i="24" a="1"/>
  <c r="DO26" i="24" s="1"/>
  <c r="DP26" i="24" a="1"/>
  <c r="DP26" i="24" s="1"/>
  <c r="DQ26" i="24" a="1"/>
  <c r="DQ26" i="24" s="1"/>
  <c r="DO27" i="24"/>
  <c r="DP27" i="24"/>
  <c r="DQ27" i="24"/>
  <c r="DV68" i="3" a="1"/>
  <c r="DV68" i="3" s="1"/>
  <c r="DW68" i="3" a="1"/>
  <c r="DW68" i="3" s="1"/>
  <c r="DV69" i="3" a="1"/>
  <c r="DV69" i="3" s="1"/>
  <c r="DW69" i="3" a="1"/>
  <c r="DW69" i="3" s="1"/>
  <c r="BJ26" i="3"/>
  <c r="DW26" i="3" s="1" a="1"/>
  <c r="DW26" i="3" s="1"/>
  <c r="BK26" i="3"/>
  <c r="DX26" i="3" s="1" a="1"/>
  <c r="DX26" i="3" s="1"/>
  <c r="BJ27" i="3"/>
  <c r="BK27" i="3"/>
  <c r="BJ28" i="3"/>
  <c r="BK28" i="3"/>
  <c r="BJ29" i="3"/>
  <c r="BK29" i="3"/>
  <c r="BJ30" i="3"/>
  <c r="BK30" i="3"/>
  <c r="BJ31" i="3"/>
  <c r="BK31" i="3"/>
  <c r="BJ32" i="3"/>
  <c r="BK32" i="3"/>
  <c r="BJ33" i="3"/>
  <c r="BK33" i="3"/>
  <c r="BJ34" i="3"/>
  <c r="BK34" i="3"/>
  <c r="BJ35" i="3"/>
  <c r="BK35" i="3"/>
  <c r="BJ36" i="3"/>
  <c r="BK36" i="3"/>
  <c r="BJ37" i="3"/>
  <c r="BK37" i="3"/>
  <c r="BJ38" i="3"/>
  <c r="BK38" i="3"/>
  <c r="BJ39" i="3"/>
  <c r="BK39" i="3"/>
  <c r="BJ40" i="3"/>
  <c r="BK40" i="3"/>
  <c r="BJ41" i="3"/>
  <c r="DW27" i="3" s="1"/>
  <c r="BK41" i="3"/>
  <c r="DX27" i="3" s="1"/>
  <c r="H7" i="49" a="1"/>
  <c r="H7" i="49" s="1"/>
  <c r="I46" i="49" s="1"/>
  <c r="E216" i="31"/>
  <c r="D216" i="31"/>
  <c r="C216" i="31"/>
  <c r="E215" i="31"/>
  <c r="D215" i="31"/>
  <c r="C215" i="31"/>
  <c r="C203" i="31"/>
  <c r="D203" i="31"/>
  <c r="E203" i="31"/>
  <c r="C204" i="31"/>
  <c r="D204" i="31"/>
  <c r="E204" i="31"/>
  <c r="C205" i="31"/>
  <c r="D205" i="31"/>
  <c r="E205" i="31"/>
  <c r="C206" i="31"/>
  <c r="D206" i="31"/>
  <c r="E206" i="31"/>
  <c r="C207" i="31"/>
  <c r="D207" i="31"/>
  <c r="E207" i="31"/>
  <c r="C208" i="31"/>
  <c r="D208" i="31"/>
  <c r="E208" i="31"/>
  <c r="C209" i="31"/>
  <c r="D209" i="31"/>
  <c r="E209" i="31"/>
  <c r="C210" i="31"/>
  <c r="D210" i="31"/>
  <c r="E210" i="31"/>
  <c r="C211" i="31"/>
  <c r="D211" i="31"/>
  <c r="E211" i="31"/>
  <c r="C212" i="31"/>
  <c r="D212" i="31"/>
  <c r="E212" i="31"/>
  <c r="C213" i="31"/>
  <c r="D213" i="31"/>
  <c r="E213" i="31"/>
  <c r="D202" i="31"/>
  <c r="E202" i="31"/>
  <c r="C202" i="31"/>
  <c r="DO25" i="10"/>
  <c r="DP25" i="10"/>
  <c r="DQ25" i="10"/>
  <c r="DO26" i="10" a="1"/>
  <c r="DO26" i="10" s="1"/>
  <c r="DP26" i="10" a="1"/>
  <c r="DP26" i="10" s="1"/>
  <c r="DQ26" i="10" a="1"/>
  <c r="DQ26" i="10" s="1"/>
  <c r="DO27" i="10" a="1"/>
  <c r="DO27" i="10" s="1"/>
  <c r="DP27" i="10" a="1"/>
  <c r="DP27" i="10" s="1"/>
  <c r="DQ27" i="10" a="1"/>
  <c r="DQ27" i="10" s="1"/>
  <c r="DL48" i="24" a="1"/>
  <c r="DL48" i="24" s="1"/>
  <c r="DM48" i="24" a="1"/>
  <c r="DM48" i="24" s="1"/>
  <c r="DN48" i="24" a="1"/>
  <c r="DN48" i="24" s="1"/>
  <c r="DL49" i="24" a="1"/>
  <c r="DL49" i="24" s="1"/>
  <c r="DM49" i="24" a="1"/>
  <c r="DM49" i="24" s="1"/>
  <c r="DN49" i="24" a="1"/>
  <c r="DN49" i="24" s="1"/>
  <c r="DL26" i="24" a="1"/>
  <c r="DL26" i="24" s="1"/>
  <c r="DM26" i="24" a="1"/>
  <c r="DM26" i="24" s="1"/>
  <c r="DN26" i="24" a="1"/>
  <c r="DN26" i="24" s="1"/>
  <c r="DL27" i="24"/>
  <c r="DM27" i="24"/>
  <c r="DN27" i="24"/>
  <c r="DL48" i="11" a="1"/>
  <c r="DL48" i="11" s="1"/>
  <c r="DM48" i="11" a="1"/>
  <c r="DM48" i="11" s="1"/>
  <c r="DN48" i="11" a="1"/>
  <c r="DN48" i="11" s="1"/>
  <c r="DL49" i="11" a="1"/>
  <c r="DL49" i="11" s="1"/>
  <c r="DM49" i="11" a="1"/>
  <c r="DM49" i="11" s="1"/>
  <c r="DN49" i="11" a="1"/>
  <c r="DN49" i="11" s="1"/>
  <c r="DL26" i="11" a="1"/>
  <c r="DL26" i="11" s="1"/>
  <c r="DM26" i="11" a="1"/>
  <c r="DM26" i="11" s="1"/>
  <c r="DN26" i="11" a="1"/>
  <c r="DN26" i="11" s="1"/>
  <c r="DL27" i="11"/>
  <c r="DM27" i="11"/>
  <c r="DN27" i="11"/>
  <c r="DS68" i="3" a="1"/>
  <c r="DS68" i="3" s="1"/>
  <c r="DT68" i="3" a="1"/>
  <c r="DT68" i="3" s="1"/>
  <c r="DU68" i="3" a="1"/>
  <c r="DU68" i="3"/>
  <c r="DS69" i="3" a="1"/>
  <c r="DS69" i="3" s="1"/>
  <c r="DT69" i="3" a="1"/>
  <c r="DT69" i="3" s="1"/>
  <c r="DU69" i="3" a="1"/>
  <c r="DU69" i="3" s="1"/>
  <c r="DU9" i="4"/>
  <c r="DV9" i="4"/>
  <c r="DW9" i="4"/>
  <c r="DW8" i="4" a="1"/>
  <c r="DW8" i="4" s="1"/>
  <c r="DV8" i="4" a="1"/>
  <c r="DV8" i="4" s="1"/>
  <c r="DU8" i="4" a="1"/>
  <c r="DU8" i="4" s="1"/>
  <c r="BF140" i="4"/>
  <c r="BG140" i="4"/>
  <c r="BH140" i="4"/>
  <c r="BF141" i="4"/>
  <c r="BG141" i="4"/>
  <c r="BH141" i="4"/>
  <c r="BF142" i="4"/>
  <c r="BG142" i="4"/>
  <c r="BH142" i="4"/>
  <c r="BF143" i="4"/>
  <c r="BG143" i="4"/>
  <c r="BH143" i="4"/>
  <c r="BF144" i="4"/>
  <c r="BG144" i="4"/>
  <c r="BH144" i="4"/>
  <c r="BF145" i="4"/>
  <c r="BG145" i="4"/>
  <c r="BH145" i="4"/>
  <c r="BF146" i="4"/>
  <c r="BG146" i="4"/>
  <c r="BH146" i="4"/>
  <c r="BF147" i="4"/>
  <c r="BG147" i="4"/>
  <c r="BH147" i="4"/>
  <c r="BF148" i="4"/>
  <c r="BG148" i="4"/>
  <c r="BH148" i="4"/>
  <c r="BF149" i="4"/>
  <c r="BG149" i="4"/>
  <c r="BH149" i="4"/>
  <c r="BF150" i="4"/>
  <c r="BG150" i="4"/>
  <c r="BH150" i="4"/>
  <c r="BF151" i="4"/>
  <c r="BG151" i="4"/>
  <c r="BH151" i="4"/>
  <c r="BF152" i="4"/>
  <c r="BG152" i="4"/>
  <c r="BH152" i="4"/>
  <c r="BF153" i="4"/>
  <c r="BG153" i="4"/>
  <c r="BH153" i="4"/>
  <c r="BF154" i="4"/>
  <c r="BG154" i="4"/>
  <c r="BH154" i="4"/>
  <c r="BF155" i="4"/>
  <c r="BG155" i="4"/>
  <c r="BH155" i="4"/>
  <c r="BF121" i="4"/>
  <c r="DU14" i="4" s="1" a="1"/>
  <c r="DU14" i="4" s="1"/>
  <c r="BG121" i="4"/>
  <c r="BH121" i="4"/>
  <c r="BF122" i="4"/>
  <c r="BG122" i="4"/>
  <c r="BH122" i="4"/>
  <c r="BF123" i="4"/>
  <c r="BG123" i="4"/>
  <c r="BH123" i="4"/>
  <c r="BF124" i="4"/>
  <c r="BG124" i="4"/>
  <c r="BH124" i="4"/>
  <c r="BF125" i="4"/>
  <c r="BG125" i="4"/>
  <c r="BH125" i="4"/>
  <c r="BF126" i="4"/>
  <c r="BG126" i="4"/>
  <c r="BH126" i="4"/>
  <c r="BF127" i="4"/>
  <c r="BG127" i="4"/>
  <c r="BH127" i="4"/>
  <c r="BF128" i="4"/>
  <c r="BG128" i="4"/>
  <c r="BH128" i="4"/>
  <c r="BF129" i="4"/>
  <c r="BG129" i="4"/>
  <c r="BH129" i="4"/>
  <c r="BF130" i="4"/>
  <c r="BG130" i="4"/>
  <c r="BH130" i="4"/>
  <c r="BF131" i="4"/>
  <c r="BG131" i="4"/>
  <c r="BH131" i="4"/>
  <c r="BF132" i="4"/>
  <c r="BG132" i="4"/>
  <c r="BH132" i="4"/>
  <c r="BF133" i="4"/>
  <c r="BG133" i="4"/>
  <c r="BH133" i="4"/>
  <c r="BF134" i="4"/>
  <c r="BG134" i="4"/>
  <c r="BH134" i="4"/>
  <c r="BF135" i="4"/>
  <c r="BG135" i="4"/>
  <c r="BH135" i="4"/>
  <c r="BF136" i="4"/>
  <c r="BG136" i="4"/>
  <c r="BH136" i="4"/>
  <c r="BF102" i="4"/>
  <c r="DU13" i="4" s="1" a="1"/>
  <c r="DU13" i="4" s="1"/>
  <c r="BG102" i="4"/>
  <c r="DV13" i="4" s="1" a="1"/>
  <c r="DV13" i="4" s="1"/>
  <c r="BH102" i="4"/>
  <c r="BF103" i="4"/>
  <c r="BG103" i="4"/>
  <c r="BH103" i="4"/>
  <c r="BF104" i="4"/>
  <c r="BG104" i="4"/>
  <c r="BH104" i="4"/>
  <c r="BF105" i="4"/>
  <c r="BG105" i="4"/>
  <c r="BH105" i="4"/>
  <c r="BF106" i="4"/>
  <c r="BG106" i="4"/>
  <c r="BH106" i="4"/>
  <c r="BF107" i="4"/>
  <c r="BG107" i="4"/>
  <c r="BH107" i="4"/>
  <c r="BF108" i="4"/>
  <c r="BG108" i="4"/>
  <c r="BH108" i="4"/>
  <c r="BF109" i="4"/>
  <c r="BG109" i="4"/>
  <c r="BH109" i="4"/>
  <c r="BF110" i="4"/>
  <c r="BG110" i="4"/>
  <c r="BH110" i="4"/>
  <c r="BF111" i="4"/>
  <c r="BG111" i="4"/>
  <c r="BH111" i="4"/>
  <c r="BF112" i="4"/>
  <c r="BG112" i="4"/>
  <c r="BH112" i="4"/>
  <c r="BF113" i="4"/>
  <c r="BG113" i="4"/>
  <c r="BH113" i="4"/>
  <c r="BF114" i="4"/>
  <c r="BG114" i="4"/>
  <c r="BH114" i="4"/>
  <c r="BF115" i="4"/>
  <c r="BG115" i="4"/>
  <c r="BH115" i="4"/>
  <c r="BF116" i="4"/>
  <c r="BG116" i="4"/>
  <c r="BH116" i="4"/>
  <c r="BF117" i="4"/>
  <c r="BG117" i="4"/>
  <c r="BH117" i="4"/>
  <c r="BG26" i="3"/>
  <c r="DT26" i="3" s="1" a="1"/>
  <c r="DT26" i="3" s="1"/>
  <c r="BH26" i="3"/>
  <c r="DU26" i="3" s="1" a="1"/>
  <c r="DU26" i="3" s="1"/>
  <c r="BI26" i="3"/>
  <c r="DV26" i="3" s="1" a="1"/>
  <c r="DV26" i="3" s="1"/>
  <c r="BG27" i="3"/>
  <c r="BH27" i="3"/>
  <c r="BI27" i="3"/>
  <c r="BG28" i="3"/>
  <c r="BH28" i="3"/>
  <c r="BI28" i="3"/>
  <c r="BG29" i="3"/>
  <c r="BH29" i="3"/>
  <c r="BI29" i="3"/>
  <c r="BG30" i="3"/>
  <c r="BH30" i="3"/>
  <c r="BI30" i="3"/>
  <c r="BG31" i="3"/>
  <c r="BH31" i="3"/>
  <c r="BI31" i="3"/>
  <c r="BG32" i="3"/>
  <c r="BH32" i="3"/>
  <c r="BI32" i="3"/>
  <c r="BG33" i="3"/>
  <c r="BH33" i="3"/>
  <c r="BI33" i="3"/>
  <c r="BG34" i="3"/>
  <c r="BH34" i="3"/>
  <c r="BI34" i="3"/>
  <c r="BG35" i="3"/>
  <c r="BH35" i="3"/>
  <c r="BI35" i="3"/>
  <c r="BG36" i="3"/>
  <c r="BH36" i="3"/>
  <c r="BI36" i="3"/>
  <c r="BG37" i="3"/>
  <c r="BH37" i="3"/>
  <c r="BI37" i="3"/>
  <c r="BG38" i="3"/>
  <c r="BH38" i="3"/>
  <c r="BI38" i="3"/>
  <c r="BG39" i="3"/>
  <c r="BH39" i="3"/>
  <c r="BI39" i="3"/>
  <c r="BG40" i="3"/>
  <c r="BH40" i="3"/>
  <c r="BI40" i="3"/>
  <c r="BG41" i="3"/>
  <c r="DT27" i="3" s="1"/>
  <c r="BH41" i="3"/>
  <c r="DU27" i="3" s="1"/>
  <c r="BI41" i="3"/>
  <c r="DV27" i="3" s="1"/>
  <c r="DW13" i="4" l="1" a="1"/>
  <c r="DW13" i="4" s="1"/>
  <c r="DW14" i="4" a="1"/>
  <c r="DW14" i="4" s="1"/>
  <c r="DW15" i="4" a="1"/>
  <c r="DW15" i="4" s="1"/>
  <c r="DV14" i="4" a="1"/>
  <c r="DV14" i="4" s="1"/>
  <c r="DV15" i="4" a="1"/>
  <c r="DV15" i="4" s="1"/>
  <c r="DU15" i="4" a="1"/>
  <c r="DU15" i="4" s="1"/>
  <c r="J55" i="49"/>
  <c r="J56" i="49"/>
  <c r="J54" i="49"/>
  <c r="J45" i="49"/>
  <c r="J42" i="49"/>
  <c r="J41" i="49"/>
  <c r="J68" i="49"/>
  <c r="J32" i="49"/>
  <c r="J33" i="49"/>
  <c r="J67" i="49"/>
  <c r="J31" i="49"/>
  <c r="J66" i="49"/>
  <c r="J30" i="49"/>
  <c r="J65" i="49"/>
  <c r="J21" i="49"/>
  <c r="J57" i="49"/>
  <c r="J19" i="49"/>
  <c r="J29" i="49"/>
  <c r="J53" i="49"/>
  <c r="J20" i="49"/>
  <c r="J44" i="49"/>
  <c r="J18" i="49"/>
  <c r="J69" i="49"/>
  <c r="J43" i="49"/>
  <c r="J17" i="49"/>
  <c r="J64" i="49"/>
  <c r="I55" i="49"/>
  <c r="J62" i="49"/>
  <c r="J50" i="49"/>
  <c r="J38" i="49"/>
  <c r="J26" i="49"/>
  <c r="J14" i="49"/>
  <c r="J52" i="49"/>
  <c r="I29" i="49"/>
  <c r="J63" i="49"/>
  <c r="J39" i="49"/>
  <c r="J27" i="49"/>
  <c r="J15" i="49"/>
  <c r="J9" i="49"/>
  <c r="J61" i="49"/>
  <c r="J49" i="49"/>
  <c r="J37" i="49"/>
  <c r="J25" i="49"/>
  <c r="J13" i="49"/>
  <c r="J40" i="49"/>
  <c r="J51" i="49"/>
  <c r="J72" i="49"/>
  <c r="J60" i="49"/>
  <c r="J48" i="49"/>
  <c r="J36" i="49"/>
  <c r="J24" i="49"/>
  <c r="J12" i="49"/>
  <c r="J16" i="49"/>
  <c r="J71" i="49"/>
  <c r="J59" i="49"/>
  <c r="J47" i="49"/>
  <c r="J35" i="49"/>
  <c r="J11" i="49"/>
  <c r="J28" i="49"/>
  <c r="J23" i="49"/>
  <c r="J70" i="49"/>
  <c r="J58" i="49"/>
  <c r="J46" i="49"/>
  <c r="J34" i="49"/>
  <c r="J22" i="49"/>
  <c r="J10" i="49"/>
  <c r="I61" i="49"/>
  <c r="I19" i="49"/>
  <c r="I47" i="49"/>
  <c r="I41" i="49"/>
  <c r="I16" i="49"/>
  <c r="I45" i="49"/>
  <c r="I43" i="49"/>
  <c r="I66" i="49"/>
  <c r="I51" i="49"/>
  <c r="I65" i="49"/>
  <c r="I49" i="49"/>
  <c r="I56" i="49"/>
  <c r="I42" i="49"/>
  <c r="I20" i="49"/>
  <c r="I69" i="49"/>
  <c r="I27" i="49"/>
  <c r="I72" i="49"/>
  <c r="I34" i="49"/>
  <c r="I21" i="49"/>
  <c r="I68" i="49"/>
  <c r="I14" i="49"/>
  <c r="I36" i="49"/>
  <c r="I17" i="49"/>
  <c r="I35" i="49"/>
  <c r="I24" i="49"/>
  <c r="I44" i="49"/>
  <c r="I12" i="49"/>
  <c r="I54" i="49"/>
  <c r="I23" i="49"/>
  <c r="I38" i="49"/>
  <c r="I63" i="49"/>
  <c r="I33" i="49"/>
  <c r="I57" i="49"/>
  <c r="I64" i="49"/>
  <c r="I53" i="49"/>
  <c r="I50" i="49"/>
  <c r="I11" i="49"/>
  <c r="I22" i="49"/>
  <c r="I39" i="49"/>
  <c r="I37" i="49"/>
  <c r="I32" i="49"/>
  <c r="I40" i="49"/>
  <c r="I15" i="49"/>
  <c r="I70" i="49"/>
  <c r="I10" i="49"/>
  <c r="I31" i="49"/>
  <c r="I48" i="49"/>
  <c r="I67" i="49"/>
  <c r="I58" i="49"/>
  <c r="I18" i="49"/>
  <c r="I71" i="49"/>
  <c r="I25" i="49"/>
  <c r="I9" i="49"/>
  <c r="I62" i="49"/>
  <c r="I52" i="49"/>
  <c r="I60" i="49"/>
  <c r="I13" i="49"/>
  <c r="I30" i="49"/>
  <c r="I26" i="49"/>
  <c r="I59" i="49"/>
  <c r="I28" i="49"/>
  <c r="Z27" i="13" l="1"/>
  <c r="BC27" i="13" s="1" a="1"/>
  <c r="BC27" i="13" s="1"/>
  <c r="Z28" i="13"/>
  <c r="Z29" i="13"/>
  <c r="Z30" i="13"/>
  <c r="Z31" i="13"/>
  <c r="Z32" i="13"/>
  <c r="Z33" i="13"/>
  <c r="Z34" i="13"/>
  <c r="Z35" i="13"/>
  <c r="Z36" i="13"/>
  <c r="Z37" i="13"/>
  <c r="Z38" i="13"/>
  <c r="Z39" i="13"/>
  <c r="Z40" i="13"/>
  <c r="Z41" i="13"/>
  <c r="Z42" i="13"/>
  <c r="BC28" i="13" s="1"/>
  <c r="AE6" i="13"/>
  <c r="AW29" i="2" a="1"/>
  <c r="AW29" i="2" s="1"/>
  <c r="AW30" i="2" a="1"/>
  <c r="AW30" i="2" s="1"/>
  <c r="X41" i="2"/>
  <c r="X20" i="2"/>
  <c r="CE4" i="28" a="1"/>
  <c r="CE4" i="28" s="1"/>
  <c r="CE5" i="28" a="1"/>
  <c r="CE5" i="28" s="1"/>
  <c r="CE6" i="28" a="1"/>
  <c r="CE6" i="28" s="1"/>
  <c r="CE7" i="28" a="1"/>
  <c r="CE7" i="28" s="1"/>
  <c r="AN23" i="28"/>
  <c r="AN48" i="28"/>
  <c r="AN73" i="28"/>
  <c r="AN99" i="28"/>
  <c r="AN125" i="28"/>
  <c r="M51" i="16"/>
  <c r="N51" i="16"/>
  <c r="M63" i="16"/>
  <c r="N63" i="16"/>
  <c r="N52" i="16"/>
  <c r="N53" i="16"/>
  <c r="N54" i="16"/>
  <c r="N55" i="16"/>
  <c r="N56" i="16"/>
  <c r="N57" i="16"/>
  <c r="N58" i="16"/>
  <c r="N59" i="16"/>
  <c r="N60" i="16"/>
  <c r="N61" i="16"/>
  <c r="N62" i="16"/>
  <c r="M52" i="16"/>
  <c r="M53" i="16"/>
  <c r="M54" i="16"/>
  <c r="M55" i="16"/>
  <c r="M56" i="16"/>
  <c r="M57" i="16"/>
  <c r="M58" i="16"/>
  <c r="M59" i="16"/>
  <c r="M60" i="16"/>
  <c r="M61" i="16"/>
  <c r="M62" i="16"/>
  <c r="F309" i="16"/>
  <c r="F289" i="16"/>
  <c r="F269" i="16"/>
  <c r="F249" i="16"/>
  <c r="F229" i="16"/>
  <c r="F209" i="16"/>
  <c r="F189" i="16"/>
  <c r="K9" i="16"/>
  <c r="J9" i="16"/>
  <c r="K10" i="16"/>
  <c r="K11" i="16"/>
  <c r="K12" i="16"/>
  <c r="K13" i="16"/>
  <c r="K14" i="16"/>
  <c r="K15" i="16"/>
  <c r="K16" i="16"/>
  <c r="K17" i="16"/>
  <c r="K18" i="16"/>
  <c r="K19" i="16"/>
  <c r="K20" i="16"/>
  <c r="K21" i="16"/>
  <c r="K22" i="16"/>
  <c r="K23" i="16"/>
  <c r="K24" i="16"/>
  <c r="V9" i="16"/>
  <c r="Y162" i="16" a="1"/>
  <c r="Y162" i="16" s="1"/>
  <c r="Y163" i="16" a="1"/>
  <c r="Y163" i="16" s="1"/>
  <c r="Y164" i="16" a="1"/>
  <c r="Y164" i="16" s="1"/>
  <c r="Y165" i="16" a="1"/>
  <c r="Y165" i="16" s="1"/>
  <c r="Y166" i="16" a="1"/>
  <c r="Y166" i="16" s="1"/>
  <c r="Y167" i="16" a="1"/>
  <c r="Y167" i="16" s="1"/>
  <c r="Y168" i="16" a="1"/>
  <c r="Y168" i="16" s="1"/>
  <c r="Y169" i="16" a="1"/>
  <c r="Y169" i="16" s="1"/>
  <c r="F169" i="16"/>
  <c r="F126" i="16"/>
  <c r="F147" i="16" s="1"/>
  <c r="E126" i="16"/>
  <c r="E135" i="16"/>
  <c r="F135" i="16"/>
  <c r="E136" i="16"/>
  <c r="F136" i="16"/>
  <c r="E137" i="16"/>
  <c r="F137" i="16"/>
  <c r="E138" i="16"/>
  <c r="F138" i="16"/>
  <c r="E139" i="16"/>
  <c r="F139" i="16"/>
  <c r="E140" i="16"/>
  <c r="F140" i="16"/>
  <c r="E141" i="16"/>
  <c r="F141" i="16"/>
  <c r="E142" i="16"/>
  <c r="F142" i="16"/>
  <c r="E143" i="16"/>
  <c r="F143" i="16"/>
  <c r="E144" i="16"/>
  <c r="F144" i="16"/>
  <c r="E145" i="16"/>
  <c r="F145" i="16"/>
  <c r="E146" i="16"/>
  <c r="F146" i="16"/>
  <c r="E147" i="16"/>
  <c r="E148" i="16"/>
  <c r="F148" i="16"/>
  <c r="E149" i="16"/>
  <c r="F149" i="16"/>
  <c r="E150" i="16"/>
  <c r="F150" i="16"/>
  <c r="F105" i="16"/>
  <c r="E105" i="16"/>
  <c r="Y160" i="16" l="1"/>
  <c r="V177" i="16" s="1"/>
  <c r="Y159" i="16"/>
  <c r="V176" i="16" s="1"/>
  <c r="Y158" i="16"/>
  <c r="V175" i="16" s="1"/>
  <c r="Y157" i="16"/>
  <c r="V174" i="16" s="1"/>
  <c r="F84" i="16"/>
  <c r="K72" i="16" l="1"/>
  <c r="K73" i="16"/>
  <c r="K74" i="16"/>
  <c r="K75" i="16"/>
  <c r="K76" i="16"/>
  <c r="K77" i="16"/>
  <c r="K78" i="16"/>
  <c r="K79" i="16"/>
  <c r="K80" i="16"/>
  <c r="K81" i="16"/>
  <c r="K82" i="16"/>
  <c r="K83" i="16"/>
  <c r="K84" i="16"/>
  <c r="K85" i="16"/>
  <c r="K86" i="16"/>
  <c r="K87" i="16"/>
  <c r="F63" i="16" l="1"/>
  <c r="K63" i="16" s="1"/>
  <c r="K51" i="16"/>
  <c r="K52" i="16"/>
  <c r="K53" i="16"/>
  <c r="K54" i="16"/>
  <c r="K55" i="16"/>
  <c r="K56" i="16"/>
  <c r="K57" i="16"/>
  <c r="K58" i="16"/>
  <c r="K59" i="16"/>
  <c r="K60" i="16"/>
  <c r="K61" i="16"/>
  <c r="K62" i="16"/>
  <c r="K64" i="16"/>
  <c r="K65" i="16"/>
  <c r="K66" i="16"/>
  <c r="F42" i="16"/>
  <c r="K30" i="16"/>
  <c r="K31" i="16"/>
  <c r="K32" i="16"/>
  <c r="K33" i="16"/>
  <c r="K34" i="16"/>
  <c r="K35" i="16"/>
  <c r="K36" i="16"/>
  <c r="K37" i="16"/>
  <c r="K38" i="16"/>
  <c r="K39" i="16"/>
  <c r="K40" i="16"/>
  <c r="K41" i="16"/>
  <c r="K43" i="16"/>
  <c r="K44" i="16"/>
  <c r="K45" i="16"/>
  <c r="R21" i="16"/>
  <c r="F21" i="16"/>
  <c r="K42" i="16" l="1"/>
  <c r="BC75" i="17" l="1" a="1"/>
  <c r="BC75" i="17" s="1"/>
  <c r="Z87" i="17"/>
  <c r="Z64" i="17"/>
  <c r="Z29" i="17"/>
  <c r="BC29" i="17" s="1" a="1"/>
  <c r="BC29" i="17" s="1"/>
  <c r="Z30" i="17"/>
  <c r="Z31" i="17"/>
  <c r="Z32" i="17"/>
  <c r="Z33" i="17"/>
  <c r="Z34" i="17"/>
  <c r="Z35" i="17"/>
  <c r="Z36" i="17"/>
  <c r="Z37" i="17"/>
  <c r="Z38" i="17"/>
  <c r="Z39" i="17"/>
  <c r="Z40" i="17"/>
  <c r="Z42" i="17"/>
  <c r="Z43" i="17"/>
  <c r="Z44" i="17"/>
  <c r="BC30" i="17" s="1"/>
  <c r="Z20" i="17"/>
  <c r="Z41" i="17" l="1"/>
  <c r="P26" i="45" l="1"/>
  <c r="Q26" i="45"/>
  <c r="R26" i="45"/>
  <c r="S26" i="45"/>
  <c r="T26" i="45"/>
  <c r="U26" i="45"/>
  <c r="V26" i="45"/>
  <c r="W26" i="45"/>
  <c r="X26" i="45"/>
  <c r="P27" i="45"/>
  <c r="Q27" i="45"/>
  <c r="R27" i="45"/>
  <c r="S27" i="45"/>
  <c r="T27" i="45"/>
  <c r="U27" i="45"/>
  <c r="V27" i="45"/>
  <c r="W27" i="45"/>
  <c r="X27" i="45"/>
  <c r="O27" i="45"/>
  <c r="N27" i="45"/>
  <c r="N26" i="45"/>
  <c r="O26" i="45"/>
  <c r="F150" i="23" l="1"/>
  <c r="F151" i="23"/>
  <c r="F152" i="23"/>
  <c r="F153" i="23"/>
  <c r="F154" i="23"/>
  <c r="F155" i="23"/>
  <c r="F156" i="23"/>
  <c r="F157" i="23"/>
  <c r="F158" i="23"/>
  <c r="F159" i="23"/>
  <c r="F160" i="23"/>
  <c r="F161" i="23"/>
  <c r="F162" i="23"/>
  <c r="I26" i="47"/>
  <c r="J26" i="47"/>
  <c r="K26" i="47"/>
  <c r="K28" i="47"/>
  <c r="H26" i="47"/>
  <c r="H7" i="47"/>
  <c r="H8" i="47"/>
  <c r="H9" i="47"/>
  <c r="H10" i="47"/>
  <c r="H11" i="47"/>
  <c r="H12" i="47"/>
  <c r="H13" i="47"/>
  <c r="H14" i="47"/>
  <c r="H15" i="47"/>
  <c r="H16" i="47"/>
  <c r="H17" i="47"/>
  <c r="H18" i="47"/>
  <c r="H20" i="47"/>
  <c r="H6" i="47"/>
  <c r="E42" i="47"/>
  <c r="E41" i="47"/>
  <c r="E40" i="47"/>
  <c r="E38" i="47"/>
  <c r="E37" i="47"/>
  <c r="E36" i="47"/>
  <c r="E35" i="47"/>
  <c r="E34" i="47"/>
  <c r="E33" i="47"/>
  <c r="E32" i="47"/>
  <c r="E31" i="47"/>
  <c r="E30" i="47"/>
  <c r="E29" i="47"/>
  <c r="E28" i="47"/>
  <c r="E27" i="47"/>
  <c r="K27" i="47" s="1" a="1"/>
  <c r="K27" i="47" s="1"/>
  <c r="E19" i="47"/>
  <c r="H19" i="47" s="1"/>
  <c r="X25" i="45" a="1"/>
  <c r="X25" i="45" s="1"/>
  <c r="X24" i="45"/>
  <c r="CD4" i="28" a="1"/>
  <c r="CD4" i="28" s="1"/>
  <c r="CD5" i="28" a="1"/>
  <c r="CD5" i="28" s="1"/>
  <c r="CD6" i="28" a="1"/>
  <c r="CD6" i="28" s="1"/>
  <c r="CD7" i="28" a="1"/>
  <c r="CD7" i="28" s="1"/>
  <c r="AM23" i="28"/>
  <c r="AM48" i="28"/>
  <c r="AM73" i="28"/>
  <c r="AM125" i="28"/>
  <c r="AM99" i="28"/>
  <c r="DO9" i="4"/>
  <c r="DP9" i="4"/>
  <c r="DQ9" i="4"/>
  <c r="DR9" i="4"/>
  <c r="DS9" i="4"/>
  <c r="DT9" i="4"/>
  <c r="DO8" i="4" a="1"/>
  <c r="DO8" i="4" s="1"/>
  <c r="DP8" i="4" a="1"/>
  <c r="DP8" i="4" s="1"/>
  <c r="DQ8" i="4" a="1"/>
  <c r="DQ8" i="4" s="1"/>
  <c r="DR8" i="4" a="1"/>
  <c r="DR8" i="4" s="1"/>
  <c r="DS8" i="4" a="1"/>
  <c r="DS8" i="4" s="1"/>
  <c r="DT8" i="4" a="1"/>
  <c r="DT8" i="4" s="1"/>
  <c r="AZ140" i="4"/>
  <c r="BA140" i="4"/>
  <c r="BB140" i="4"/>
  <c r="BC140" i="4"/>
  <c r="BD140" i="4"/>
  <c r="BE140" i="4"/>
  <c r="AZ141" i="4"/>
  <c r="BA141" i="4"/>
  <c r="BB141" i="4"/>
  <c r="BC141" i="4"/>
  <c r="BD141" i="4"/>
  <c r="BE141" i="4"/>
  <c r="AZ142" i="4"/>
  <c r="BA142" i="4"/>
  <c r="BB142" i="4"/>
  <c r="BC142" i="4"/>
  <c r="BD142" i="4"/>
  <c r="BE142" i="4"/>
  <c r="AZ143" i="4"/>
  <c r="BA143" i="4"/>
  <c r="BB143" i="4"/>
  <c r="BC143" i="4"/>
  <c r="BD143" i="4"/>
  <c r="BE143" i="4"/>
  <c r="AZ144" i="4"/>
  <c r="BA144" i="4"/>
  <c r="BB144" i="4"/>
  <c r="BC144" i="4"/>
  <c r="BD144" i="4"/>
  <c r="BE144" i="4"/>
  <c r="AZ145" i="4"/>
  <c r="BA145" i="4"/>
  <c r="BB145" i="4"/>
  <c r="BC145" i="4"/>
  <c r="BD145" i="4"/>
  <c r="BE145" i="4"/>
  <c r="AZ146" i="4"/>
  <c r="BA146" i="4"/>
  <c r="BB146" i="4"/>
  <c r="BC146" i="4"/>
  <c r="BD146" i="4"/>
  <c r="BE146" i="4"/>
  <c r="AZ147" i="4"/>
  <c r="BA147" i="4"/>
  <c r="BB147" i="4"/>
  <c r="BC147" i="4"/>
  <c r="BD147" i="4"/>
  <c r="BE147" i="4"/>
  <c r="AZ148" i="4"/>
  <c r="BA148" i="4"/>
  <c r="BB148" i="4"/>
  <c r="BC148" i="4"/>
  <c r="BD148" i="4"/>
  <c r="BE148" i="4"/>
  <c r="AZ149" i="4"/>
  <c r="BA149" i="4"/>
  <c r="BB149" i="4"/>
  <c r="BC149" i="4"/>
  <c r="BD149" i="4"/>
  <c r="BE149" i="4"/>
  <c r="AZ150" i="4"/>
  <c r="BA150" i="4"/>
  <c r="BB150" i="4"/>
  <c r="BC150" i="4"/>
  <c r="BD150" i="4"/>
  <c r="BE150" i="4"/>
  <c r="AZ151" i="4"/>
  <c r="BA151" i="4"/>
  <c r="BB151" i="4"/>
  <c r="BC151" i="4"/>
  <c r="BD151" i="4"/>
  <c r="BE151" i="4"/>
  <c r="AZ152" i="4"/>
  <c r="BA152" i="4"/>
  <c r="BB152" i="4"/>
  <c r="BC152" i="4"/>
  <c r="BD152" i="4"/>
  <c r="BE152" i="4"/>
  <c r="AZ153" i="4"/>
  <c r="BA153" i="4"/>
  <c r="BB153" i="4"/>
  <c r="BC153" i="4"/>
  <c r="BD153" i="4"/>
  <c r="BE153" i="4"/>
  <c r="AZ154" i="4"/>
  <c r="BA154" i="4"/>
  <c r="BB154" i="4"/>
  <c r="BC154" i="4"/>
  <c r="BD154" i="4"/>
  <c r="BE154" i="4"/>
  <c r="AZ155" i="4"/>
  <c r="BA155" i="4"/>
  <c r="BB155" i="4"/>
  <c r="BC155" i="4"/>
  <c r="BD155" i="4"/>
  <c r="BE155" i="4"/>
  <c r="AZ121" i="4"/>
  <c r="DO14" i="4" s="1" a="1"/>
  <c r="DO14" i="4" s="1"/>
  <c r="BA121" i="4"/>
  <c r="BB121" i="4"/>
  <c r="BC121" i="4"/>
  <c r="BD121" i="4"/>
  <c r="BE121" i="4"/>
  <c r="AZ122" i="4"/>
  <c r="BA122" i="4"/>
  <c r="BB122" i="4"/>
  <c r="BC122" i="4"/>
  <c r="BD122" i="4"/>
  <c r="BE122" i="4"/>
  <c r="AZ123" i="4"/>
  <c r="BA123" i="4"/>
  <c r="BB123" i="4"/>
  <c r="BC123" i="4"/>
  <c r="BD123" i="4"/>
  <c r="BE123" i="4"/>
  <c r="AZ124" i="4"/>
  <c r="BA124" i="4"/>
  <c r="BB124" i="4"/>
  <c r="BC124" i="4"/>
  <c r="BD124" i="4"/>
  <c r="BE124" i="4"/>
  <c r="DT14" i="4" s="1" a="1"/>
  <c r="DT14" i="4" s="1"/>
  <c r="AZ125" i="4"/>
  <c r="BA125" i="4"/>
  <c r="BB125" i="4"/>
  <c r="BC125" i="4"/>
  <c r="BD125" i="4"/>
  <c r="BE125" i="4"/>
  <c r="AZ126" i="4"/>
  <c r="BA126" i="4"/>
  <c r="BB126" i="4"/>
  <c r="BC126" i="4"/>
  <c r="BD126" i="4"/>
  <c r="BE126" i="4"/>
  <c r="AZ127" i="4"/>
  <c r="BA127" i="4"/>
  <c r="BB127" i="4"/>
  <c r="BC127" i="4"/>
  <c r="BD127" i="4"/>
  <c r="BE127" i="4"/>
  <c r="AZ128" i="4"/>
  <c r="BA128" i="4"/>
  <c r="BB128" i="4"/>
  <c r="BC128" i="4"/>
  <c r="BD128" i="4"/>
  <c r="BE128" i="4"/>
  <c r="AZ129" i="4"/>
  <c r="BA129" i="4"/>
  <c r="BB129" i="4"/>
  <c r="BC129" i="4"/>
  <c r="BD129" i="4"/>
  <c r="BE129" i="4"/>
  <c r="AZ130" i="4"/>
  <c r="BA130" i="4"/>
  <c r="BB130" i="4"/>
  <c r="BC130" i="4"/>
  <c r="BD130" i="4"/>
  <c r="BE130" i="4"/>
  <c r="AZ131" i="4"/>
  <c r="BA131" i="4"/>
  <c r="BB131" i="4"/>
  <c r="BC131" i="4"/>
  <c r="BD131" i="4"/>
  <c r="BE131" i="4"/>
  <c r="AZ132" i="4"/>
  <c r="BA132" i="4"/>
  <c r="BB132" i="4"/>
  <c r="BC132" i="4"/>
  <c r="BD132" i="4"/>
  <c r="BE132" i="4"/>
  <c r="AZ133" i="4"/>
  <c r="BA133" i="4"/>
  <c r="BB133" i="4"/>
  <c r="BC133" i="4"/>
  <c r="BD133" i="4"/>
  <c r="BE133" i="4"/>
  <c r="AZ134" i="4"/>
  <c r="BA134" i="4"/>
  <c r="BB134" i="4"/>
  <c r="BC134" i="4"/>
  <c r="BD134" i="4"/>
  <c r="BE134" i="4"/>
  <c r="AZ135" i="4"/>
  <c r="BA135" i="4"/>
  <c r="BB135" i="4"/>
  <c r="BC135" i="4"/>
  <c r="BD135" i="4"/>
  <c r="BE135" i="4"/>
  <c r="AZ136" i="4"/>
  <c r="BA136" i="4"/>
  <c r="BB136" i="4"/>
  <c r="BC136" i="4"/>
  <c r="BD136" i="4"/>
  <c r="BE136" i="4"/>
  <c r="AZ102" i="4"/>
  <c r="BA102" i="4"/>
  <c r="BB102" i="4"/>
  <c r="BC102" i="4"/>
  <c r="BD102" i="4"/>
  <c r="BE102" i="4"/>
  <c r="AZ103" i="4"/>
  <c r="BA103" i="4"/>
  <c r="BB103" i="4"/>
  <c r="BC103" i="4"/>
  <c r="BD103" i="4"/>
  <c r="BE103" i="4"/>
  <c r="AZ104" i="4"/>
  <c r="BA104" i="4"/>
  <c r="BB104" i="4"/>
  <c r="BC104" i="4"/>
  <c r="BD104" i="4"/>
  <c r="BE104" i="4"/>
  <c r="AZ105" i="4"/>
  <c r="BA105" i="4"/>
  <c r="BB105" i="4"/>
  <c r="BC105" i="4"/>
  <c r="BD105" i="4"/>
  <c r="BE105" i="4"/>
  <c r="AZ106" i="4"/>
  <c r="BA106" i="4"/>
  <c r="BB106" i="4"/>
  <c r="BC106" i="4"/>
  <c r="BD106" i="4"/>
  <c r="BE106" i="4"/>
  <c r="AZ107" i="4"/>
  <c r="BA107" i="4"/>
  <c r="BB107" i="4"/>
  <c r="BC107" i="4"/>
  <c r="BD107" i="4"/>
  <c r="BE107" i="4"/>
  <c r="AZ108" i="4"/>
  <c r="BA108" i="4"/>
  <c r="BB108" i="4"/>
  <c r="BC108" i="4"/>
  <c r="BD108" i="4"/>
  <c r="BE108" i="4"/>
  <c r="AZ109" i="4"/>
  <c r="BA109" i="4"/>
  <c r="BB109" i="4"/>
  <c r="BC109" i="4"/>
  <c r="BD109" i="4"/>
  <c r="BE109" i="4"/>
  <c r="AZ110" i="4"/>
  <c r="BA110" i="4"/>
  <c r="BB110" i="4"/>
  <c r="BC110" i="4"/>
  <c r="BD110" i="4"/>
  <c r="BE110" i="4"/>
  <c r="AZ111" i="4"/>
  <c r="BA111" i="4"/>
  <c r="BB111" i="4"/>
  <c r="BC111" i="4"/>
  <c r="BD111" i="4"/>
  <c r="BE111" i="4"/>
  <c r="AZ112" i="4"/>
  <c r="BA112" i="4"/>
  <c r="BB112" i="4"/>
  <c r="BC112" i="4"/>
  <c r="BD112" i="4"/>
  <c r="BE112" i="4"/>
  <c r="AZ113" i="4"/>
  <c r="BA113" i="4"/>
  <c r="BB113" i="4"/>
  <c r="BC113" i="4"/>
  <c r="BD113" i="4"/>
  <c r="BE113" i="4"/>
  <c r="AZ114" i="4"/>
  <c r="BA114" i="4"/>
  <c r="BB114" i="4"/>
  <c r="BC114" i="4"/>
  <c r="BD114" i="4"/>
  <c r="BE114" i="4"/>
  <c r="AZ115" i="4"/>
  <c r="BA115" i="4"/>
  <c r="BB115" i="4"/>
  <c r="BC115" i="4"/>
  <c r="BD115" i="4"/>
  <c r="BE115" i="4"/>
  <c r="AZ116" i="4"/>
  <c r="BA116" i="4"/>
  <c r="BB116" i="4"/>
  <c r="BC116" i="4"/>
  <c r="BD116" i="4"/>
  <c r="BE116" i="4"/>
  <c r="AZ117" i="4"/>
  <c r="BA117" i="4"/>
  <c r="BB117" i="4"/>
  <c r="BC117" i="4"/>
  <c r="BD117" i="4"/>
  <c r="BE117" i="4"/>
  <c r="DI49" i="24" a="1"/>
  <c r="DI49" i="24" s="1"/>
  <c r="DJ49" i="24" a="1"/>
  <c r="DJ49" i="24" s="1"/>
  <c r="DK49" i="24" a="1"/>
  <c r="DK49" i="24" s="1"/>
  <c r="DI48" i="24" a="1"/>
  <c r="DI48" i="24" s="1"/>
  <c r="DJ48" i="24" a="1"/>
  <c r="DJ48" i="24" s="1"/>
  <c r="DK48" i="24" a="1"/>
  <c r="DK48" i="24" s="1"/>
  <c r="AZ26" i="24"/>
  <c r="DI26" i="24" s="1" a="1"/>
  <c r="DI26" i="24" s="1"/>
  <c r="BA26" i="24"/>
  <c r="DJ26" i="24" s="1" a="1"/>
  <c r="DJ26" i="24" s="1"/>
  <c r="BB26" i="24"/>
  <c r="DK26" i="24" s="1" a="1"/>
  <c r="DK26" i="24" s="1"/>
  <c r="AZ27" i="24"/>
  <c r="BA27" i="24"/>
  <c r="BB27" i="24"/>
  <c r="AZ28" i="24"/>
  <c r="BA28" i="24"/>
  <c r="BB28" i="24"/>
  <c r="AZ29" i="24"/>
  <c r="BA29" i="24"/>
  <c r="BB29" i="24"/>
  <c r="AZ30" i="24"/>
  <c r="BA30" i="24"/>
  <c r="BB30" i="24"/>
  <c r="AZ31" i="24"/>
  <c r="BA31" i="24"/>
  <c r="BB31" i="24"/>
  <c r="AZ32" i="24"/>
  <c r="BA32" i="24"/>
  <c r="BB32" i="24"/>
  <c r="AZ33" i="24"/>
  <c r="BA33" i="24"/>
  <c r="BB33" i="24"/>
  <c r="AZ34" i="24"/>
  <c r="BA34" i="24"/>
  <c r="BB34" i="24"/>
  <c r="AZ35" i="24"/>
  <c r="BA35" i="24"/>
  <c r="BB35" i="24"/>
  <c r="AZ36" i="24"/>
  <c r="BA36" i="24"/>
  <c r="BB36" i="24"/>
  <c r="AZ37" i="24"/>
  <c r="BA37" i="24"/>
  <c r="BB37" i="24"/>
  <c r="AZ38" i="24"/>
  <c r="BA38" i="24"/>
  <c r="BB38" i="24"/>
  <c r="AZ39" i="24"/>
  <c r="BA39" i="24"/>
  <c r="BB39" i="24"/>
  <c r="AZ40" i="24"/>
  <c r="BA40" i="24"/>
  <c r="BB40" i="24"/>
  <c r="AZ41" i="24"/>
  <c r="DI27" i="24" s="1"/>
  <c r="BA41" i="24"/>
  <c r="DJ27" i="24" s="1"/>
  <c r="BB41" i="24"/>
  <c r="DK27" i="24" s="1"/>
  <c r="DI49" i="11" a="1"/>
  <c r="DI49" i="11" s="1"/>
  <c r="DJ49" i="11" a="1"/>
  <c r="DJ49" i="11" s="1"/>
  <c r="DK49" i="11" a="1"/>
  <c r="DK49" i="11" s="1"/>
  <c r="DI48" i="11" a="1"/>
  <c r="DI48" i="11" s="1"/>
  <c r="DJ48" i="11" a="1"/>
  <c r="DJ48" i="11" s="1"/>
  <c r="DK48" i="11" a="1"/>
  <c r="DK48" i="11" s="1"/>
  <c r="AZ26" i="11"/>
  <c r="DI26" i="11" s="1" a="1"/>
  <c r="DI26" i="11" s="1"/>
  <c r="BA26" i="11"/>
  <c r="DJ26" i="11" s="1" a="1"/>
  <c r="DJ26" i="11" s="1"/>
  <c r="BB26" i="11"/>
  <c r="DK26" i="11" s="1" a="1"/>
  <c r="DK26" i="11" s="1"/>
  <c r="AZ27" i="11"/>
  <c r="BA27" i="11"/>
  <c r="BB27" i="11"/>
  <c r="AZ28" i="11"/>
  <c r="BA28" i="11"/>
  <c r="BB28" i="11"/>
  <c r="AZ29" i="11"/>
  <c r="BA29" i="11"/>
  <c r="BB29" i="11"/>
  <c r="AZ30" i="11"/>
  <c r="BA30" i="11"/>
  <c r="BB30" i="11"/>
  <c r="AZ31" i="11"/>
  <c r="BA31" i="11"/>
  <c r="BB31" i="11"/>
  <c r="AZ32" i="11"/>
  <c r="BA32" i="11"/>
  <c r="BB32" i="11"/>
  <c r="AZ33" i="11"/>
  <c r="BA33" i="11"/>
  <c r="BB33" i="11"/>
  <c r="AZ34" i="11"/>
  <c r="BA34" i="11"/>
  <c r="BB34" i="11"/>
  <c r="AZ35" i="11"/>
  <c r="BA35" i="11"/>
  <c r="BB35" i="11"/>
  <c r="AZ36" i="11"/>
  <c r="BA36" i="11"/>
  <c r="BB36" i="11"/>
  <c r="AZ37" i="11"/>
  <c r="BA37" i="11"/>
  <c r="BB37" i="11"/>
  <c r="AZ38" i="11"/>
  <c r="BA38" i="11"/>
  <c r="BB38" i="11"/>
  <c r="AZ39" i="11"/>
  <c r="BA39" i="11"/>
  <c r="BB39" i="11"/>
  <c r="AZ40" i="11"/>
  <c r="BA40" i="11"/>
  <c r="BB40" i="11"/>
  <c r="AZ41" i="11"/>
  <c r="DI27" i="11" s="1"/>
  <c r="BA41" i="11"/>
  <c r="DJ27" i="11" s="1"/>
  <c r="BB41" i="11"/>
  <c r="DK27" i="11" s="1"/>
  <c r="DO69" i="3" a="1"/>
  <c r="DO69" i="3" s="1"/>
  <c r="DP69" i="3" a="1"/>
  <c r="DP69" i="3" s="1"/>
  <c r="DQ69" i="3" a="1"/>
  <c r="DQ69" i="3" s="1"/>
  <c r="DR69" i="3" a="1"/>
  <c r="DR69" i="3" s="1"/>
  <c r="DO68" i="3" a="1"/>
  <c r="DO68" i="3" s="1"/>
  <c r="DP68" i="3" a="1"/>
  <c r="DP68" i="3" s="1"/>
  <c r="DQ68" i="3" a="1"/>
  <c r="DQ68" i="3" s="1"/>
  <c r="DR68" i="3" a="1"/>
  <c r="DR68" i="3" s="1"/>
  <c r="BC26" i="3"/>
  <c r="BD26" i="3"/>
  <c r="BE26" i="3"/>
  <c r="BF26" i="3"/>
  <c r="BC27" i="3"/>
  <c r="BD27" i="3"/>
  <c r="BE27" i="3"/>
  <c r="BF27" i="3"/>
  <c r="BC28" i="3"/>
  <c r="BD28" i="3"/>
  <c r="BE28" i="3"/>
  <c r="BF28" i="3"/>
  <c r="BC29" i="3"/>
  <c r="BD29" i="3"/>
  <c r="DQ26" i="3" s="1" a="1"/>
  <c r="DQ26" i="3" s="1"/>
  <c r="BE29" i="3"/>
  <c r="DR26" i="3" s="1" a="1"/>
  <c r="DR26" i="3" s="1"/>
  <c r="BF29" i="3"/>
  <c r="DS26" i="3" s="1" a="1"/>
  <c r="DS26" i="3" s="1"/>
  <c r="BC30" i="3"/>
  <c r="BD30" i="3"/>
  <c r="BE30" i="3"/>
  <c r="BF30" i="3"/>
  <c r="BC31" i="3"/>
  <c r="BD31" i="3"/>
  <c r="BE31" i="3"/>
  <c r="BF31" i="3"/>
  <c r="BC32" i="3"/>
  <c r="BD32" i="3"/>
  <c r="BE32" i="3"/>
  <c r="BF32" i="3"/>
  <c r="BC33" i="3"/>
  <c r="BD33" i="3"/>
  <c r="BE33" i="3"/>
  <c r="BF33" i="3"/>
  <c r="BC34" i="3"/>
  <c r="BD34" i="3"/>
  <c r="BE34" i="3"/>
  <c r="BF34" i="3"/>
  <c r="BC35" i="3"/>
  <c r="BD35" i="3"/>
  <c r="BE35" i="3"/>
  <c r="BF35" i="3"/>
  <c r="BC36" i="3"/>
  <c r="BD36" i="3"/>
  <c r="BE36" i="3"/>
  <c r="BF36" i="3"/>
  <c r="BC37" i="3"/>
  <c r="BD37" i="3"/>
  <c r="BE37" i="3"/>
  <c r="BF37" i="3"/>
  <c r="BC38" i="3"/>
  <c r="BD38" i="3"/>
  <c r="BE38" i="3"/>
  <c r="BF38" i="3"/>
  <c r="BC39" i="3"/>
  <c r="BD39" i="3"/>
  <c r="BE39" i="3"/>
  <c r="BF39" i="3"/>
  <c r="BC40" i="3"/>
  <c r="BD40" i="3"/>
  <c r="BE40" i="3"/>
  <c r="BF40" i="3"/>
  <c r="BC41" i="3"/>
  <c r="DP27" i="3" s="1"/>
  <c r="BD41" i="3"/>
  <c r="DQ27" i="3" s="1"/>
  <c r="BE41" i="3"/>
  <c r="DR27" i="3" s="1"/>
  <c r="BF41" i="3"/>
  <c r="DS27" i="3" s="1"/>
  <c r="BB98" i="17" a="1"/>
  <c r="BB98" i="17" s="1"/>
  <c r="BB75" i="17" a="1"/>
  <c r="BB75" i="17" s="1"/>
  <c r="DT13" i="4" l="1" a="1"/>
  <c r="DT13" i="4" s="1"/>
  <c r="DT15" i="4" a="1"/>
  <c r="DT15" i="4" s="1"/>
  <c r="DQ15" i="4" a="1"/>
  <c r="DQ15" i="4" s="1"/>
  <c r="DS13" i="4" a="1"/>
  <c r="DS13" i="4" s="1"/>
  <c r="DS14" i="4" a="1"/>
  <c r="DS14" i="4" s="1"/>
  <c r="DS15" i="4" a="1"/>
  <c r="DS15" i="4" s="1"/>
  <c r="DQ14" i="4" a="1"/>
  <c r="DQ14" i="4" s="1"/>
  <c r="DR13" i="4" a="1"/>
  <c r="DR13" i="4" s="1"/>
  <c r="DR14" i="4" a="1"/>
  <c r="DR14" i="4" s="1"/>
  <c r="DR15" i="4" a="1"/>
  <c r="DR15" i="4" s="1"/>
  <c r="DQ13" i="4" a="1"/>
  <c r="DQ13" i="4" s="1"/>
  <c r="DP13" i="4" a="1"/>
  <c r="DP13" i="4" s="1"/>
  <c r="DP14" i="4" a="1"/>
  <c r="DP14" i="4" s="1"/>
  <c r="DP15" i="4" a="1"/>
  <c r="DP15" i="4" s="1"/>
  <c r="DO13" i="4" a="1"/>
  <c r="DO13" i="4" s="1"/>
  <c r="DO15" i="4" a="1"/>
  <c r="DO15" i="4" s="1"/>
  <c r="DP26" i="3" a="1"/>
  <c r="DP26" i="3" s="1"/>
  <c r="E39" i="47"/>
  <c r="Y64" i="17"/>
  <c r="BA98" i="17" a="1"/>
  <c r="BA98" i="17" s="1"/>
  <c r="BA75" i="17" a="1"/>
  <c r="BA75" i="17" s="1"/>
  <c r="X110" i="17"/>
  <c r="Y110" i="17"/>
  <c r="X87" i="17"/>
  <c r="Y87" i="17"/>
  <c r="W64" i="17"/>
  <c r="X64" i="17"/>
  <c r="X29" i="17"/>
  <c r="Y29" i="17"/>
  <c r="X30" i="17"/>
  <c r="Y30" i="17"/>
  <c r="X31" i="17"/>
  <c r="Y31" i="17"/>
  <c r="X32" i="17"/>
  <c r="Y32" i="17"/>
  <c r="X33" i="17"/>
  <c r="BA29" i="17" s="1" a="1"/>
  <c r="BA29" i="17" s="1"/>
  <c r="Y33" i="17"/>
  <c r="X34" i="17"/>
  <c r="Y34" i="17"/>
  <c r="X35" i="17"/>
  <c r="Y35" i="17"/>
  <c r="X36" i="17"/>
  <c r="Y36" i="17"/>
  <c r="X37" i="17"/>
  <c r="Y37" i="17"/>
  <c r="X38" i="17"/>
  <c r="Y38" i="17"/>
  <c r="X39" i="17"/>
  <c r="Y39" i="17"/>
  <c r="X40" i="17"/>
  <c r="Y40" i="17"/>
  <c r="X42" i="17"/>
  <c r="Y42" i="17"/>
  <c r="X43" i="17"/>
  <c r="Y43" i="17"/>
  <c r="X44" i="17"/>
  <c r="BA30" i="17" s="1"/>
  <c r="Y44" i="17"/>
  <c r="BB30" i="17" s="1"/>
  <c r="X20" i="17"/>
  <c r="Y20" i="17"/>
  <c r="AV30" i="2" a="1"/>
  <c r="AV30" i="2" s="1"/>
  <c r="AV29" i="2" a="1"/>
  <c r="AV29" i="2" s="1"/>
  <c r="W41" i="2"/>
  <c r="W20" i="2"/>
  <c r="DL27" i="10" a="1"/>
  <c r="DL27" i="10" s="1"/>
  <c r="DM27" i="10" a="1"/>
  <c r="DM27" i="10" s="1"/>
  <c r="DN27" i="10" a="1"/>
  <c r="DN27" i="10" s="1"/>
  <c r="DL26" i="10" a="1"/>
  <c r="DL26" i="10" s="1"/>
  <c r="DM26" i="10" a="1"/>
  <c r="DM26" i="10" s="1"/>
  <c r="DN26" i="10" a="1"/>
  <c r="DN26" i="10" s="1"/>
  <c r="DL25" i="10"/>
  <c r="DM25" i="10"/>
  <c r="DN25" i="10"/>
  <c r="Y27" i="13"/>
  <c r="BB27" i="13" s="1" a="1"/>
  <c r="BB27" i="13" s="1"/>
  <c r="Y28" i="13"/>
  <c r="Y29" i="13"/>
  <c r="Y30" i="13"/>
  <c r="Y31" i="13"/>
  <c r="Y32" i="13"/>
  <c r="Y33" i="13"/>
  <c r="Y34" i="13"/>
  <c r="Y35" i="13"/>
  <c r="Y36" i="13"/>
  <c r="Y37" i="13"/>
  <c r="Y38" i="13"/>
  <c r="Y39" i="13"/>
  <c r="Y40" i="13"/>
  <c r="Y41" i="13"/>
  <c r="Y42" i="13"/>
  <c r="BB28" i="13" s="1"/>
  <c r="E150" i="23"/>
  <c r="E151" i="23"/>
  <c r="E152" i="23"/>
  <c r="E153" i="23"/>
  <c r="E154" i="23"/>
  <c r="E155" i="23"/>
  <c r="E156" i="23"/>
  <c r="E157" i="23"/>
  <c r="E158" i="23"/>
  <c r="E159" i="23"/>
  <c r="E160" i="23"/>
  <c r="E161" i="23"/>
  <c r="E162" i="23"/>
  <c r="D27" i="47"/>
  <c r="J27" i="47" s="1" a="1"/>
  <c r="J27" i="47" s="1"/>
  <c r="D28" i="47"/>
  <c r="D29" i="47"/>
  <c r="D30" i="47"/>
  <c r="D31" i="47"/>
  <c r="D32" i="47"/>
  <c r="D33" i="47"/>
  <c r="D34" i="47"/>
  <c r="D35" i="47"/>
  <c r="D36" i="47"/>
  <c r="D37" i="47"/>
  <c r="D38" i="47"/>
  <c r="D40" i="47"/>
  <c r="D41" i="47"/>
  <c r="D42" i="47"/>
  <c r="J28" i="47" s="1"/>
  <c r="D19" i="47"/>
  <c r="D39" i="47" s="1"/>
  <c r="B48" i="23"/>
  <c r="C64" i="23"/>
  <c r="C50" i="23"/>
  <c r="C52" i="23"/>
  <c r="D52" i="23"/>
  <c r="C56" i="23"/>
  <c r="D56" i="23"/>
  <c r="D57" i="23"/>
  <c r="C58" i="23"/>
  <c r="C60" i="23"/>
  <c r="D60" i="23"/>
  <c r="C10" i="23"/>
  <c r="C11" i="23"/>
  <c r="D11" i="23"/>
  <c r="C14" i="23"/>
  <c r="C15" i="23"/>
  <c r="D15" i="23"/>
  <c r="C18" i="23"/>
  <c r="C19" i="23"/>
  <c r="D19" i="23"/>
  <c r="C22" i="23"/>
  <c r="D9" i="23"/>
  <c r="C9" i="23"/>
  <c r="B8" i="23"/>
  <c r="B48" i="48"/>
  <c r="C48" i="48"/>
  <c r="D10" i="23" s="1"/>
  <c r="D48" i="48"/>
  <c r="D50" i="23" s="1"/>
  <c r="B49" i="48"/>
  <c r="C49" i="48"/>
  <c r="D49" i="48"/>
  <c r="D51" i="23" s="1"/>
  <c r="B50" i="48"/>
  <c r="C50" i="48"/>
  <c r="D12" i="23" s="1"/>
  <c r="D50" i="48"/>
  <c r="B51" i="48"/>
  <c r="C51" i="48"/>
  <c r="D13" i="23" s="1"/>
  <c r="D51" i="48"/>
  <c r="D53" i="23" s="1"/>
  <c r="B52" i="48"/>
  <c r="C52" i="48"/>
  <c r="D14" i="23" s="1"/>
  <c r="D52" i="48"/>
  <c r="D54" i="23" s="1"/>
  <c r="B53" i="48"/>
  <c r="C53" i="48"/>
  <c r="D53" i="48"/>
  <c r="D55" i="23" s="1"/>
  <c r="B54" i="48"/>
  <c r="C54" i="48"/>
  <c r="D16" i="23" s="1"/>
  <c r="D54" i="48"/>
  <c r="B55" i="48"/>
  <c r="C55" i="48"/>
  <c r="D17" i="23" s="1"/>
  <c r="D55" i="48"/>
  <c r="B56" i="48"/>
  <c r="C56" i="48"/>
  <c r="D18" i="23" s="1"/>
  <c r="D56" i="48"/>
  <c r="D58" i="23" s="1"/>
  <c r="B57" i="48"/>
  <c r="C57" i="48"/>
  <c r="D57" i="48"/>
  <c r="D59" i="23" s="1"/>
  <c r="B58" i="48"/>
  <c r="C58" i="48"/>
  <c r="D20" i="23" s="1"/>
  <c r="D58" i="48"/>
  <c r="B59" i="48"/>
  <c r="C59" i="48"/>
  <c r="D21" i="23" s="1"/>
  <c r="D59" i="48"/>
  <c r="D61" i="23" s="1"/>
  <c r="B60" i="48"/>
  <c r="C60" i="48"/>
  <c r="D22" i="23" s="1"/>
  <c r="D60" i="48"/>
  <c r="D62" i="23" s="1"/>
  <c r="B61" i="48"/>
  <c r="C61" i="48"/>
  <c r="D23" i="23" s="1"/>
  <c r="D61" i="48"/>
  <c r="D63" i="23" s="1"/>
  <c r="B62" i="48"/>
  <c r="C62" i="48"/>
  <c r="D24" i="23" s="1"/>
  <c r="D62" i="48"/>
  <c r="D64" i="23" s="1"/>
  <c r="D47" i="48"/>
  <c r="D49" i="23" s="1"/>
  <c r="B47" i="48"/>
  <c r="C47" i="48"/>
  <c r="B28" i="48"/>
  <c r="C28" i="48"/>
  <c r="D28" i="48"/>
  <c r="B29" i="48"/>
  <c r="C29" i="48"/>
  <c r="D29" i="48"/>
  <c r="C51" i="23" s="1"/>
  <c r="B30" i="48"/>
  <c r="C30" i="48"/>
  <c r="C12" i="23" s="1"/>
  <c r="D30" i="48"/>
  <c r="B31" i="48"/>
  <c r="C31" i="48"/>
  <c r="C13" i="23" s="1"/>
  <c r="D31" i="48"/>
  <c r="C53" i="23" s="1"/>
  <c r="B32" i="48"/>
  <c r="C32" i="48"/>
  <c r="D32" i="48"/>
  <c r="C54" i="23" s="1"/>
  <c r="B33" i="48"/>
  <c r="C33" i="48"/>
  <c r="D33" i="48"/>
  <c r="C55" i="23" s="1"/>
  <c r="B34" i="48"/>
  <c r="C34" i="48"/>
  <c r="C16" i="23" s="1"/>
  <c r="D34" i="48"/>
  <c r="B35" i="48"/>
  <c r="C35" i="48"/>
  <c r="C17" i="23" s="1"/>
  <c r="D35" i="48"/>
  <c r="C57" i="23" s="1"/>
  <c r="B36" i="48"/>
  <c r="C36" i="48"/>
  <c r="D36" i="48"/>
  <c r="B37" i="48"/>
  <c r="C37" i="48"/>
  <c r="D37" i="48"/>
  <c r="C59" i="23" s="1"/>
  <c r="B38" i="48"/>
  <c r="C38" i="48"/>
  <c r="C20" i="23" s="1"/>
  <c r="D38" i="48"/>
  <c r="B39" i="48"/>
  <c r="C39" i="48"/>
  <c r="C21" i="23" s="1"/>
  <c r="D39" i="48"/>
  <c r="C61" i="23" s="1"/>
  <c r="B40" i="48"/>
  <c r="C40" i="48"/>
  <c r="D40" i="48"/>
  <c r="C62" i="23" s="1"/>
  <c r="B41" i="48"/>
  <c r="C41" i="48"/>
  <c r="C23" i="23" s="1"/>
  <c r="D41" i="48"/>
  <c r="C63" i="23" s="1"/>
  <c r="B42" i="48"/>
  <c r="C42" i="48"/>
  <c r="C24" i="23" s="1"/>
  <c r="D42" i="48"/>
  <c r="C27" i="48"/>
  <c r="D27" i="48"/>
  <c r="C49" i="23" s="1"/>
  <c r="B27" i="48"/>
  <c r="AU29" i="2" a="1"/>
  <c r="AU29" i="2" s="1"/>
  <c r="AU30" i="2" a="1"/>
  <c r="AU30" i="2" s="1"/>
  <c r="V20" i="2"/>
  <c r="V41" i="2"/>
  <c r="X27" i="13"/>
  <c r="W27" i="13"/>
  <c r="X28" i="13"/>
  <c r="X29" i="13"/>
  <c r="X30" i="13"/>
  <c r="X31" i="13"/>
  <c r="X32" i="13"/>
  <c r="X33" i="13"/>
  <c r="X34" i="13"/>
  <c r="X35" i="13"/>
  <c r="X36" i="13"/>
  <c r="X37" i="13"/>
  <c r="X38" i="13"/>
  <c r="X39" i="13"/>
  <c r="X40" i="13"/>
  <c r="X41" i="13"/>
  <c r="X42" i="13"/>
  <c r="BA28" i="13" s="1"/>
  <c r="DI27" i="10" a="1"/>
  <c r="DI27" i="10" s="1"/>
  <c r="DJ27" i="10" a="1"/>
  <c r="DJ27" i="10" s="1"/>
  <c r="DK27" i="10" a="1"/>
  <c r="DK27" i="10" s="1"/>
  <c r="DI26" i="10" a="1"/>
  <c r="DI26" i="10" s="1"/>
  <c r="DJ26" i="10" a="1"/>
  <c r="DJ26" i="10" s="1"/>
  <c r="DK26" i="10" a="1"/>
  <c r="DK26" i="10" s="1"/>
  <c r="DI25" i="10"/>
  <c r="DJ25" i="10"/>
  <c r="DK25" i="10"/>
  <c r="BB29" i="17" l="1" a="1"/>
  <c r="BB29" i="17" s="1"/>
  <c r="BA27" i="13" a="1"/>
  <c r="BA27" i="13" s="1"/>
  <c r="AE7" i="13"/>
  <c r="Y41" i="17"/>
  <c r="X41" i="17"/>
  <c r="AR26" i="11"/>
  <c r="AS26" i="11"/>
  <c r="AT26" i="11"/>
  <c r="AU26" i="11"/>
  <c r="AV26" i="11"/>
  <c r="AW26" i="11"/>
  <c r="AX26" i="11"/>
  <c r="AY26" i="11"/>
  <c r="AR27" i="11"/>
  <c r="AS27" i="11"/>
  <c r="AT27" i="11"/>
  <c r="AU27" i="11"/>
  <c r="AV27" i="11"/>
  <c r="AW27" i="11"/>
  <c r="AX27" i="11"/>
  <c r="AY27" i="11"/>
  <c r="AR28" i="11"/>
  <c r="AS28" i="11"/>
  <c r="AT28" i="11"/>
  <c r="AU28" i="11"/>
  <c r="AV28" i="11"/>
  <c r="AW28" i="11"/>
  <c r="AX28" i="11"/>
  <c r="AY28" i="11"/>
  <c r="AR29" i="11"/>
  <c r="AS29" i="11"/>
  <c r="AT29" i="11"/>
  <c r="AU29" i="11"/>
  <c r="AV29" i="11"/>
  <c r="AW29" i="11"/>
  <c r="AX29" i="11"/>
  <c r="AY29" i="11"/>
  <c r="AR30" i="11"/>
  <c r="AS30" i="11"/>
  <c r="AT30" i="11"/>
  <c r="AU30" i="11"/>
  <c r="AV30" i="11"/>
  <c r="AW30" i="11"/>
  <c r="AX30" i="11"/>
  <c r="AY30" i="11"/>
  <c r="AR31" i="11"/>
  <c r="AS31" i="11"/>
  <c r="AT31" i="11"/>
  <c r="AU31" i="11"/>
  <c r="AV31" i="11"/>
  <c r="AW31" i="11"/>
  <c r="AX31" i="11"/>
  <c r="AY31" i="11"/>
  <c r="AR32" i="11"/>
  <c r="AS32" i="11"/>
  <c r="AT32" i="11"/>
  <c r="AU32" i="11"/>
  <c r="AV32" i="11"/>
  <c r="AW32" i="11"/>
  <c r="AX32" i="11"/>
  <c r="AY32" i="11"/>
  <c r="AR33" i="11"/>
  <c r="AS33" i="11"/>
  <c r="AT33" i="11"/>
  <c r="AU33" i="11"/>
  <c r="AV33" i="11"/>
  <c r="AW33" i="11"/>
  <c r="AX33" i="11"/>
  <c r="AY33" i="11"/>
  <c r="AR34" i="11"/>
  <c r="AS34" i="11"/>
  <c r="AT34" i="11"/>
  <c r="AU34" i="11"/>
  <c r="AV34" i="11"/>
  <c r="AW34" i="11"/>
  <c r="AX34" i="11"/>
  <c r="AY34" i="11"/>
  <c r="AR35" i="11"/>
  <c r="AS35" i="11"/>
  <c r="AT35" i="11"/>
  <c r="AU35" i="11"/>
  <c r="AV35" i="11"/>
  <c r="AW35" i="11"/>
  <c r="AX35" i="11"/>
  <c r="AY35" i="11"/>
  <c r="AR36" i="11"/>
  <c r="AS36" i="11"/>
  <c r="AT36" i="11"/>
  <c r="AU36" i="11"/>
  <c r="AV36" i="11"/>
  <c r="AW36" i="11"/>
  <c r="AX36" i="11"/>
  <c r="AY36" i="11"/>
  <c r="AR37" i="11"/>
  <c r="AS37" i="11"/>
  <c r="AT37" i="11"/>
  <c r="AU37" i="11"/>
  <c r="AV37" i="11"/>
  <c r="AW37" i="11"/>
  <c r="AX37" i="11"/>
  <c r="AY37" i="11"/>
  <c r="AR38" i="11"/>
  <c r="AS38" i="11"/>
  <c r="AT38" i="11"/>
  <c r="AU38" i="11"/>
  <c r="AV38" i="11"/>
  <c r="AW38" i="11"/>
  <c r="AX38" i="11"/>
  <c r="AY38" i="11"/>
  <c r="AR39" i="11"/>
  <c r="AS39" i="11"/>
  <c r="AT39" i="11"/>
  <c r="AU39" i="11"/>
  <c r="AV39" i="11"/>
  <c r="AW39" i="11"/>
  <c r="AX39" i="11"/>
  <c r="AY39" i="11"/>
  <c r="AR40" i="11"/>
  <c r="AS40" i="11"/>
  <c r="AT40" i="11"/>
  <c r="AU40" i="11"/>
  <c r="AV40" i="11"/>
  <c r="AW40" i="11"/>
  <c r="AX40" i="11"/>
  <c r="AY40" i="11"/>
  <c r="AR41" i="11"/>
  <c r="AS41" i="11"/>
  <c r="AT41" i="11"/>
  <c r="AU41" i="11"/>
  <c r="AV41" i="11"/>
  <c r="AW41" i="11"/>
  <c r="AX41" i="11"/>
  <c r="AY41" i="11"/>
  <c r="AQ27" i="11"/>
  <c r="AQ28" i="11"/>
  <c r="AQ29" i="11"/>
  <c r="AQ30" i="11"/>
  <c r="AQ31" i="11"/>
  <c r="AQ32" i="11"/>
  <c r="AQ33" i="11"/>
  <c r="AQ34" i="11"/>
  <c r="AQ35" i="11"/>
  <c r="AQ36" i="11"/>
  <c r="AQ37" i="11"/>
  <c r="AQ38" i="11"/>
  <c r="AQ39" i="11"/>
  <c r="AQ40" i="11"/>
  <c r="AQ41" i="11"/>
  <c r="AQ26" i="11"/>
  <c r="AF26" i="11"/>
  <c r="AG26" i="11"/>
  <c r="AH26" i="11"/>
  <c r="AI26" i="11"/>
  <c r="AJ26" i="11"/>
  <c r="AK26" i="11"/>
  <c r="AL26" i="11"/>
  <c r="AM26" i="11"/>
  <c r="AN26" i="11"/>
  <c r="AO26" i="11"/>
  <c r="AP26" i="11"/>
  <c r="AF27" i="11"/>
  <c r="AG27" i="11"/>
  <c r="AH27" i="11"/>
  <c r="AI27" i="11"/>
  <c r="AJ27" i="11"/>
  <c r="AK27" i="11"/>
  <c r="AL27" i="11"/>
  <c r="AM27" i="11"/>
  <c r="AN27" i="11"/>
  <c r="AO27" i="11"/>
  <c r="AP27" i="11"/>
  <c r="AF28" i="11"/>
  <c r="AG28" i="11"/>
  <c r="AH28" i="11"/>
  <c r="AI28" i="11"/>
  <c r="AJ28" i="11"/>
  <c r="AK28" i="11"/>
  <c r="AL28" i="11"/>
  <c r="AM28" i="11"/>
  <c r="AN28" i="11"/>
  <c r="AO28" i="11"/>
  <c r="AP28" i="11"/>
  <c r="AF29" i="11"/>
  <c r="AG29" i="11"/>
  <c r="AH29" i="11"/>
  <c r="AI29" i="11"/>
  <c r="AJ29" i="11"/>
  <c r="AK29" i="11"/>
  <c r="AL29" i="11"/>
  <c r="AM29" i="11"/>
  <c r="AN29" i="11"/>
  <c r="AO29" i="11"/>
  <c r="AP29" i="11"/>
  <c r="AF30" i="11"/>
  <c r="AG30" i="11"/>
  <c r="AH30" i="11"/>
  <c r="AI30" i="11"/>
  <c r="AJ30" i="11"/>
  <c r="AK30" i="11"/>
  <c r="AL30" i="11"/>
  <c r="AM30" i="11"/>
  <c r="AN30" i="11"/>
  <c r="AO30" i="11"/>
  <c r="AP30" i="11"/>
  <c r="AF31" i="11"/>
  <c r="AG31" i="11"/>
  <c r="AH31" i="11"/>
  <c r="AI31" i="11"/>
  <c r="AJ31" i="11"/>
  <c r="AK31" i="11"/>
  <c r="AL31" i="11"/>
  <c r="AM31" i="11"/>
  <c r="AN31" i="11"/>
  <c r="AO31" i="11"/>
  <c r="AP31" i="11"/>
  <c r="AF32" i="11"/>
  <c r="AG32" i="11"/>
  <c r="AH32" i="11"/>
  <c r="AI32" i="11"/>
  <c r="AJ32" i="11"/>
  <c r="AK32" i="11"/>
  <c r="AL32" i="11"/>
  <c r="AM32" i="11"/>
  <c r="AN32" i="11"/>
  <c r="AO32" i="11"/>
  <c r="AP32" i="11"/>
  <c r="AF33" i="11"/>
  <c r="AG33" i="11"/>
  <c r="AH33" i="11"/>
  <c r="AI33" i="11"/>
  <c r="AJ33" i="11"/>
  <c r="AK33" i="11"/>
  <c r="AL33" i="11"/>
  <c r="AM33" i="11"/>
  <c r="AN33" i="11"/>
  <c r="AO33" i="11"/>
  <c r="AP33" i="11"/>
  <c r="AF34" i="11"/>
  <c r="AG34" i="11"/>
  <c r="AH34" i="11"/>
  <c r="AI34" i="11"/>
  <c r="AJ34" i="11"/>
  <c r="AK34" i="11"/>
  <c r="AL34" i="11"/>
  <c r="AM34" i="11"/>
  <c r="AN34" i="11"/>
  <c r="AO34" i="11"/>
  <c r="AP34" i="11"/>
  <c r="AF35" i="11"/>
  <c r="AG35" i="11"/>
  <c r="AH35" i="11"/>
  <c r="AI35" i="11"/>
  <c r="AJ35" i="11"/>
  <c r="AK35" i="11"/>
  <c r="AL35" i="11"/>
  <c r="AM35" i="11"/>
  <c r="AN35" i="11"/>
  <c r="AO35" i="11"/>
  <c r="AP35" i="11"/>
  <c r="AF36" i="11"/>
  <c r="AG36" i="11"/>
  <c r="AH36" i="11"/>
  <c r="AI36" i="11"/>
  <c r="AJ36" i="11"/>
  <c r="AK36" i="11"/>
  <c r="AL36" i="11"/>
  <c r="AM36" i="11"/>
  <c r="AN36" i="11"/>
  <c r="AO36" i="11"/>
  <c r="AP36" i="11"/>
  <c r="AF37" i="11"/>
  <c r="AG37" i="11"/>
  <c r="AH37" i="11"/>
  <c r="AI37" i="11"/>
  <c r="AJ37" i="11"/>
  <c r="AK37" i="11"/>
  <c r="AL37" i="11"/>
  <c r="AM37" i="11"/>
  <c r="AN37" i="11"/>
  <c r="AO37" i="11"/>
  <c r="AP37" i="11"/>
  <c r="AF38" i="11"/>
  <c r="AG38" i="11"/>
  <c r="AH38" i="11"/>
  <c r="AI38" i="11"/>
  <c r="AJ38" i="11"/>
  <c r="AK38" i="11"/>
  <c r="AL38" i="11"/>
  <c r="AM38" i="11"/>
  <c r="AN38" i="11"/>
  <c r="AO38" i="11"/>
  <c r="AP38" i="11"/>
  <c r="AF39" i="11"/>
  <c r="AG39" i="11"/>
  <c r="AH39" i="11"/>
  <c r="AI39" i="11"/>
  <c r="AJ39" i="11"/>
  <c r="AK39" i="11"/>
  <c r="AL39" i="11"/>
  <c r="AM39" i="11"/>
  <c r="AN39" i="11"/>
  <c r="AO39" i="11"/>
  <c r="AP39" i="11"/>
  <c r="AF40" i="11"/>
  <c r="AG40" i="11"/>
  <c r="AH40" i="11"/>
  <c r="AI40" i="11"/>
  <c r="AJ40" i="11"/>
  <c r="AK40" i="11"/>
  <c r="AL40" i="11"/>
  <c r="AM40" i="11"/>
  <c r="AN40" i="11"/>
  <c r="AO40" i="11"/>
  <c r="AP40" i="11"/>
  <c r="AF41" i="11"/>
  <c r="AG41" i="11"/>
  <c r="AH41" i="11"/>
  <c r="AI41" i="11"/>
  <c r="AJ41" i="11"/>
  <c r="AK41" i="11"/>
  <c r="AL41" i="11"/>
  <c r="AM41" i="11"/>
  <c r="AN41" i="11"/>
  <c r="AO41" i="11"/>
  <c r="AP41" i="11"/>
  <c r="AE27" i="11"/>
  <c r="AE28" i="11"/>
  <c r="AE29" i="11"/>
  <c r="AE30" i="11"/>
  <c r="AE31" i="11"/>
  <c r="AE32" i="11"/>
  <c r="AE33" i="11"/>
  <c r="AE34" i="11"/>
  <c r="AE35" i="11"/>
  <c r="AE36" i="11"/>
  <c r="AE37" i="11"/>
  <c r="AE38" i="11"/>
  <c r="AE39" i="11"/>
  <c r="AE40" i="11"/>
  <c r="AE41" i="11"/>
  <c r="AE26" i="11"/>
  <c r="T26" i="11"/>
  <c r="U26" i="11"/>
  <c r="V26" i="11"/>
  <c r="W26" i="11"/>
  <c r="X26" i="11"/>
  <c r="Y26" i="11"/>
  <c r="Z26" i="11"/>
  <c r="AA26" i="11"/>
  <c r="AB26" i="11"/>
  <c r="AC26" i="11"/>
  <c r="AD26" i="11"/>
  <c r="T27" i="11"/>
  <c r="U27" i="11"/>
  <c r="V27" i="11"/>
  <c r="W27" i="11"/>
  <c r="X27" i="11"/>
  <c r="Y27" i="11"/>
  <c r="Z27" i="11"/>
  <c r="AA27" i="11"/>
  <c r="AB27" i="11"/>
  <c r="AC27" i="11"/>
  <c r="AD27" i="11"/>
  <c r="T28" i="11"/>
  <c r="U28" i="11"/>
  <c r="V28" i="11"/>
  <c r="W28" i="11"/>
  <c r="X28" i="11"/>
  <c r="Y28" i="11"/>
  <c r="Z28" i="11"/>
  <c r="AA28" i="11"/>
  <c r="AB28" i="11"/>
  <c r="AC28" i="11"/>
  <c r="AD28" i="11"/>
  <c r="T29" i="11"/>
  <c r="U29" i="11"/>
  <c r="V29" i="11"/>
  <c r="W29" i="11"/>
  <c r="X29" i="11"/>
  <c r="Y29" i="11"/>
  <c r="Z29" i="11"/>
  <c r="AA29" i="11"/>
  <c r="AB29" i="11"/>
  <c r="AC29" i="11"/>
  <c r="AD29" i="11"/>
  <c r="T30" i="11"/>
  <c r="U30" i="11"/>
  <c r="V30" i="11"/>
  <c r="W30" i="11"/>
  <c r="X30" i="11"/>
  <c r="Y30" i="11"/>
  <c r="Z30" i="11"/>
  <c r="AA30" i="11"/>
  <c r="AB30" i="11"/>
  <c r="AC30" i="11"/>
  <c r="AD30" i="11"/>
  <c r="T31" i="11"/>
  <c r="U31" i="11"/>
  <c r="V31" i="11"/>
  <c r="W31" i="11"/>
  <c r="X31" i="11"/>
  <c r="Y31" i="11"/>
  <c r="Z31" i="11"/>
  <c r="AA31" i="11"/>
  <c r="AB31" i="11"/>
  <c r="AC31" i="11"/>
  <c r="AD31" i="11"/>
  <c r="T32" i="11"/>
  <c r="U32" i="11"/>
  <c r="V32" i="11"/>
  <c r="W32" i="11"/>
  <c r="X32" i="11"/>
  <c r="Y32" i="11"/>
  <c r="Z32" i="11"/>
  <c r="AA32" i="11"/>
  <c r="AB32" i="11"/>
  <c r="AC32" i="11"/>
  <c r="AD32" i="11"/>
  <c r="T33" i="11"/>
  <c r="U33" i="11"/>
  <c r="V33" i="11"/>
  <c r="W33" i="11"/>
  <c r="X33" i="11"/>
  <c r="Y33" i="11"/>
  <c r="Z33" i="11"/>
  <c r="AA33" i="11"/>
  <c r="AB33" i="11"/>
  <c r="AC33" i="11"/>
  <c r="AD33" i="11"/>
  <c r="T34" i="11"/>
  <c r="U34" i="11"/>
  <c r="V34" i="11"/>
  <c r="W34" i="11"/>
  <c r="X34" i="11"/>
  <c r="Y34" i="11"/>
  <c r="Z34" i="11"/>
  <c r="AA34" i="11"/>
  <c r="AB34" i="11"/>
  <c r="AC34" i="11"/>
  <c r="AD34" i="11"/>
  <c r="T35" i="11"/>
  <c r="U35" i="11"/>
  <c r="V35" i="11"/>
  <c r="W35" i="11"/>
  <c r="X35" i="11"/>
  <c r="Y35" i="11"/>
  <c r="Z35" i="11"/>
  <c r="AA35" i="11"/>
  <c r="AB35" i="11"/>
  <c r="AC35" i="11"/>
  <c r="AD35" i="11"/>
  <c r="T36" i="11"/>
  <c r="U36" i="11"/>
  <c r="V36" i="11"/>
  <c r="W36" i="11"/>
  <c r="X36" i="11"/>
  <c r="Y36" i="11"/>
  <c r="Z36" i="11"/>
  <c r="AA36" i="11"/>
  <c r="AB36" i="11"/>
  <c r="AC36" i="11"/>
  <c r="AD36" i="11"/>
  <c r="T37" i="11"/>
  <c r="U37" i="11"/>
  <c r="V37" i="11"/>
  <c r="W37" i="11"/>
  <c r="X37" i="11"/>
  <c r="Y37" i="11"/>
  <c r="Z37" i="11"/>
  <c r="AA37" i="11"/>
  <c r="AB37" i="11"/>
  <c r="AC37" i="11"/>
  <c r="AD37" i="11"/>
  <c r="T38" i="11"/>
  <c r="U38" i="11"/>
  <c r="V38" i="11"/>
  <c r="W38" i="11"/>
  <c r="X38" i="11"/>
  <c r="Y38" i="11"/>
  <c r="Z38" i="11"/>
  <c r="AA38" i="11"/>
  <c r="AB38" i="11"/>
  <c r="AC38" i="11"/>
  <c r="AD38" i="11"/>
  <c r="T39" i="11"/>
  <c r="U39" i="11"/>
  <c r="V39" i="11"/>
  <c r="W39" i="11"/>
  <c r="X39" i="11"/>
  <c r="Y39" i="11"/>
  <c r="Z39" i="11"/>
  <c r="AA39" i="11"/>
  <c r="AB39" i="11"/>
  <c r="AC39" i="11"/>
  <c r="AD39" i="11"/>
  <c r="T40" i="11"/>
  <c r="U40" i="11"/>
  <c r="V40" i="11"/>
  <c r="W40" i="11"/>
  <c r="X40" i="11"/>
  <c r="Y40" i="11"/>
  <c r="Z40" i="11"/>
  <c r="AA40" i="11"/>
  <c r="AB40" i="11"/>
  <c r="AC40" i="11"/>
  <c r="AD40" i="11"/>
  <c r="T41" i="11"/>
  <c r="U41" i="11"/>
  <c r="V41" i="11"/>
  <c r="W41" i="11"/>
  <c r="X41" i="11"/>
  <c r="Y41" i="11"/>
  <c r="Z41" i="11"/>
  <c r="AA41" i="11"/>
  <c r="AB41" i="11"/>
  <c r="AC41" i="11"/>
  <c r="AD41" i="11"/>
  <c r="S27" i="11"/>
  <c r="S28" i="11"/>
  <c r="S29" i="11"/>
  <c r="S30" i="11"/>
  <c r="S31" i="11"/>
  <c r="S32" i="11"/>
  <c r="S33" i="11"/>
  <c r="S34" i="11"/>
  <c r="S35" i="11"/>
  <c r="S36" i="11"/>
  <c r="S37" i="11"/>
  <c r="S38" i="11"/>
  <c r="S39" i="11"/>
  <c r="S40" i="11"/>
  <c r="S41" i="11"/>
  <c r="S26" i="11"/>
  <c r="AR26" i="24"/>
  <c r="AS26" i="24"/>
  <c r="AT26" i="24"/>
  <c r="AU26" i="24"/>
  <c r="AV26" i="24"/>
  <c r="AW26" i="24"/>
  <c r="DF26" i="24" s="1" a="1"/>
  <c r="DF26" i="24" s="1"/>
  <c r="AX26" i="24"/>
  <c r="AY26" i="24"/>
  <c r="AR27" i="24"/>
  <c r="AS27" i="24"/>
  <c r="AT27" i="24"/>
  <c r="AU27" i="24"/>
  <c r="AV27" i="24"/>
  <c r="AW27" i="24"/>
  <c r="AX27" i="24"/>
  <c r="AY27" i="24"/>
  <c r="AR28" i="24"/>
  <c r="AS28" i="24"/>
  <c r="AT28" i="24"/>
  <c r="AU28" i="24"/>
  <c r="AV28" i="24"/>
  <c r="AW28" i="24"/>
  <c r="AX28" i="24"/>
  <c r="AY28" i="24"/>
  <c r="AR29" i="24"/>
  <c r="AS29" i="24"/>
  <c r="AT29" i="24"/>
  <c r="AU29" i="24"/>
  <c r="AV29" i="24"/>
  <c r="AW29" i="24"/>
  <c r="AX29" i="24"/>
  <c r="AY29" i="24"/>
  <c r="AR30" i="24"/>
  <c r="AS30" i="24"/>
  <c r="AT30" i="24"/>
  <c r="AU30" i="24"/>
  <c r="AV30" i="24"/>
  <c r="AW30" i="24"/>
  <c r="AX30" i="24"/>
  <c r="AY30" i="24"/>
  <c r="AR31" i="24"/>
  <c r="AS31" i="24"/>
  <c r="AT31" i="24"/>
  <c r="AU31" i="24"/>
  <c r="AV31" i="24"/>
  <c r="AW31" i="24"/>
  <c r="AX31" i="24"/>
  <c r="AY31" i="24"/>
  <c r="AR32" i="24"/>
  <c r="AS32" i="24"/>
  <c r="AT32" i="24"/>
  <c r="AU32" i="24"/>
  <c r="AV32" i="24"/>
  <c r="AW32" i="24"/>
  <c r="AX32" i="24"/>
  <c r="AY32" i="24"/>
  <c r="AR33" i="24"/>
  <c r="AS33" i="24"/>
  <c r="AT33" i="24"/>
  <c r="AU33" i="24"/>
  <c r="AV33" i="24"/>
  <c r="AW33" i="24"/>
  <c r="AX33" i="24"/>
  <c r="AY33" i="24"/>
  <c r="AR34" i="24"/>
  <c r="AS34" i="24"/>
  <c r="AT34" i="24"/>
  <c r="AU34" i="24"/>
  <c r="AV34" i="24"/>
  <c r="AW34" i="24"/>
  <c r="AX34" i="24"/>
  <c r="AY34" i="24"/>
  <c r="AR35" i="24"/>
  <c r="AS35" i="24"/>
  <c r="AT35" i="24"/>
  <c r="AU35" i="24"/>
  <c r="AV35" i="24"/>
  <c r="AW35" i="24"/>
  <c r="AX35" i="24"/>
  <c r="AY35" i="24"/>
  <c r="AR36" i="24"/>
  <c r="AS36" i="24"/>
  <c r="AT36" i="24"/>
  <c r="AU36" i="24"/>
  <c r="AV36" i="24"/>
  <c r="AW36" i="24"/>
  <c r="AX36" i="24"/>
  <c r="AY36" i="24"/>
  <c r="AR37" i="24"/>
  <c r="AS37" i="24"/>
  <c r="AT37" i="24"/>
  <c r="AU37" i="24"/>
  <c r="AV37" i="24"/>
  <c r="AW37" i="24"/>
  <c r="AX37" i="24"/>
  <c r="AY37" i="24"/>
  <c r="AR38" i="24"/>
  <c r="AS38" i="24"/>
  <c r="AT38" i="24"/>
  <c r="AU38" i="24"/>
  <c r="AV38" i="24"/>
  <c r="AW38" i="24"/>
  <c r="AX38" i="24"/>
  <c r="AY38" i="24"/>
  <c r="AR39" i="24"/>
  <c r="AS39" i="24"/>
  <c r="AT39" i="24"/>
  <c r="AU39" i="24"/>
  <c r="AV39" i="24"/>
  <c r="AW39" i="24"/>
  <c r="AX39" i="24"/>
  <c r="AY39" i="24"/>
  <c r="AR40" i="24"/>
  <c r="AS40" i="24"/>
  <c r="AT40" i="24"/>
  <c r="AU40" i="24"/>
  <c r="AV40" i="24"/>
  <c r="AW40" i="24"/>
  <c r="AX40" i="24"/>
  <c r="AY40" i="24"/>
  <c r="AR41" i="24"/>
  <c r="AS41" i="24"/>
  <c r="AT41" i="24"/>
  <c r="AU41" i="24"/>
  <c r="AV41" i="24"/>
  <c r="AW41" i="24"/>
  <c r="DF27" i="24" s="1"/>
  <c r="AX41" i="24"/>
  <c r="DG27" i="24" s="1"/>
  <c r="AY41" i="24"/>
  <c r="DH27" i="24" s="1"/>
  <c r="AQ27" i="24"/>
  <c r="AQ28" i="24"/>
  <c r="AQ29" i="24"/>
  <c r="AQ30" i="24"/>
  <c r="AQ31" i="24"/>
  <c r="AQ32" i="24"/>
  <c r="AQ33" i="24"/>
  <c r="AQ34" i="24"/>
  <c r="AQ35" i="24"/>
  <c r="AQ36" i="24"/>
  <c r="AQ37" i="24"/>
  <c r="AQ38" i="24"/>
  <c r="AQ39" i="24"/>
  <c r="AQ40" i="24"/>
  <c r="AQ41" i="24"/>
  <c r="AQ26" i="24"/>
  <c r="AF26" i="24"/>
  <c r="AG26" i="24"/>
  <c r="AH26" i="24"/>
  <c r="AI26" i="24"/>
  <c r="AJ26" i="24"/>
  <c r="AK26" i="24"/>
  <c r="AL26" i="24"/>
  <c r="AM26" i="24"/>
  <c r="AN26" i="24"/>
  <c r="AO26" i="24"/>
  <c r="AP26" i="24"/>
  <c r="AF27" i="24"/>
  <c r="AG27" i="24"/>
  <c r="AH27" i="24"/>
  <c r="AI27" i="24"/>
  <c r="AJ27" i="24"/>
  <c r="AK27" i="24"/>
  <c r="AL27" i="24"/>
  <c r="AM27" i="24"/>
  <c r="AN27" i="24"/>
  <c r="AO27" i="24"/>
  <c r="AP27" i="24"/>
  <c r="AF28" i="24"/>
  <c r="AG28" i="24"/>
  <c r="AH28" i="24"/>
  <c r="AI28" i="24"/>
  <c r="AJ28" i="24"/>
  <c r="AK28" i="24"/>
  <c r="AL28" i="24"/>
  <c r="AM28" i="24"/>
  <c r="AN28" i="24"/>
  <c r="AO28" i="24"/>
  <c r="AP28" i="24"/>
  <c r="AF29" i="24"/>
  <c r="AG29" i="24"/>
  <c r="AH29" i="24"/>
  <c r="AI29" i="24"/>
  <c r="AJ29" i="24"/>
  <c r="AK29" i="24"/>
  <c r="AL29" i="24"/>
  <c r="AM29" i="24"/>
  <c r="AN29" i="24"/>
  <c r="AO29" i="24"/>
  <c r="AP29" i="24"/>
  <c r="AF30" i="24"/>
  <c r="AG30" i="24"/>
  <c r="AH30" i="24"/>
  <c r="AI30" i="24"/>
  <c r="AJ30" i="24"/>
  <c r="AK30" i="24"/>
  <c r="AL30" i="24"/>
  <c r="AM30" i="24"/>
  <c r="AN30" i="24"/>
  <c r="AO30" i="24"/>
  <c r="AP30" i="24"/>
  <c r="AF31" i="24"/>
  <c r="AG31" i="24"/>
  <c r="AH31" i="24"/>
  <c r="AI31" i="24"/>
  <c r="AJ31" i="24"/>
  <c r="AK31" i="24"/>
  <c r="AL31" i="24"/>
  <c r="AM31" i="24"/>
  <c r="AN31" i="24"/>
  <c r="AO31" i="24"/>
  <c r="AP31" i="24"/>
  <c r="AF32" i="24"/>
  <c r="AG32" i="24"/>
  <c r="AH32" i="24"/>
  <c r="AI32" i="24"/>
  <c r="AJ32" i="24"/>
  <c r="AK32" i="24"/>
  <c r="AL32" i="24"/>
  <c r="AM32" i="24"/>
  <c r="AN32" i="24"/>
  <c r="AO32" i="24"/>
  <c r="AP32" i="24"/>
  <c r="AF33" i="24"/>
  <c r="AG33" i="24"/>
  <c r="AH33" i="24"/>
  <c r="AI33" i="24"/>
  <c r="AJ33" i="24"/>
  <c r="AK33" i="24"/>
  <c r="AL33" i="24"/>
  <c r="AM33" i="24"/>
  <c r="AN33" i="24"/>
  <c r="AO33" i="24"/>
  <c r="AP33" i="24"/>
  <c r="AF34" i="24"/>
  <c r="AG34" i="24"/>
  <c r="AH34" i="24"/>
  <c r="AI34" i="24"/>
  <c r="AJ34" i="24"/>
  <c r="AK34" i="24"/>
  <c r="AL34" i="24"/>
  <c r="AM34" i="24"/>
  <c r="AN34" i="24"/>
  <c r="AO34" i="24"/>
  <c r="AP34" i="24"/>
  <c r="AF35" i="24"/>
  <c r="AG35" i="24"/>
  <c r="AH35" i="24"/>
  <c r="AI35" i="24"/>
  <c r="AJ35" i="24"/>
  <c r="AK35" i="24"/>
  <c r="AL35" i="24"/>
  <c r="AM35" i="24"/>
  <c r="AN35" i="24"/>
  <c r="AO35" i="24"/>
  <c r="AP35" i="24"/>
  <c r="AF36" i="24"/>
  <c r="AG36" i="24"/>
  <c r="AH36" i="24"/>
  <c r="AI36" i="24"/>
  <c r="AJ36" i="24"/>
  <c r="AK36" i="24"/>
  <c r="AL36" i="24"/>
  <c r="AM36" i="24"/>
  <c r="AN36" i="24"/>
  <c r="AO36" i="24"/>
  <c r="AP36" i="24"/>
  <c r="AF37" i="24"/>
  <c r="AG37" i="24"/>
  <c r="AH37" i="24"/>
  <c r="AI37" i="24"/>
  <c r="AJ37" i="24"/>
  <c r="AK37" i="24"/>
  <c r="AL37" i="24"/>
  <c r="AM37" i="24"/>
  <c r="AN37" i="24"/>
  <c r="AO37" i="24"/>
  <c r="AP37" i="24"/>
  <c r="AF38" i="24"/>
  <c r="AG38" i="24"/>
  <c r="AH38" i="24"/>
  <c r="AI38" i="24"/>
  <c r="AJ38" i="24"/>
  <c r="AK38" i="24"/>
  <c r="AL38" i="24"/>
  <c r="AM38" i="24"/>
  <c r="AN38" i="24"/>
  <c r="AO38" i="24"/>
  <c r="AP38" i="24"/>
  <c r="AF39" i="24"/>
  <c r="AG39" i="24"/>
  <c r="AH39" i="24"/>
  <c r="AI39" i="24"/>
  <c r="AJ39" i="24"/>
  <c r="AK39" i="24"/>
  <c r="AL39" i="24"/>
  <c r="AM39" i="24"/>
  <c r="AN39" i="24"/>
  <c r="AO39" i="24"/>
  <c r="AP39" i="24"/>
  <c r="AF40" i="24"/>
  <c r="AG40" i="24"/>
  <c r="AH40" i="24"/>
  <c r="AI40" i="24"/>
  <c r="AJ40" i="24"/>
  <c r="AK40" i="24"/>
  <c r="AL40" i="24"/>
  <c r="AM40" i="24"/>
  <c r="AN40" i="24"/>
  <c r="AO40" i="24"/>
  <c r="AP40" i="24"/>
  <c r="AF41" i="24"/>
  <c r="AG41" i="24"/>
  <c r="AH41" i="24"/>
  <c r="AI41" i="24"/>
  <c r="AJ41" i="24"/>
  <c r="AK41" i="24"/>
  <c r="AL41" i="24"/>
  <c r="AM41" i="24"/>
  <c r="AN41" i="24"/>
  <c r="AO41" i="24"/>
  <c r="AP41" i="24"/>
  <c r="AE27" i="24"/>
  <c r="AE28" i="24"/>
  <c r="AE29" i="24"/>
  <c r="AE30" i="24"/>
  <c r="AE31" i="24"/>
  <c r="AE32" i="24"/>
  <c r="AE33" i="24"/>
  <c r="AE34" i="24"/>
  <c r="AE35" i="24"/>
  <c r="AE36" i="24"/>
  <c r="AE37" i="24"/>
  <c r="AE38" i="24"/>
  <c r="AE39" i="24"/>
  <c r="AE40" i="24"/>
  <c r="AE41" i="24"/>
  <c r="AE26" i="24"/>
  <c r="T26" i="24"/>
  <c r="U26" i="24"/>
  <c r="V26" i="24"/>
  <c r="W26" i="24"/>
  <c r="X26" i="24"/>
  <c r="Y26" i="24"/>
  <c r="Z26" i="24"/>
  <c r="AA26" i="24"/>
  <c r="AB26" i="24"/>
  <c r="AC26" i="24"/>
  <c r="AD26" i="24"/>
  <c r="T27" i="24"/>
  <c r="U27" i="24"/>
  <c r="V27" i="24"/>
  <c r="W27" i="24"/>
  <c r="X27" i="24"/>
  <c r="Y27" i="24"/>
  <c r="Z27" i="24"/>
  <c r="AA27" i="24"/>
  <c r="AB27" i="24"/>
  <c r="AC27" i="24"/>
  <c r="AD27" i="24"/>
  <c r="T28" i="24"/>
  <c r="U28" i="24"/>
  <c r="V28" i="24"/>
  <c r="W28" i="24"/>
  <c r="X28" i="24"/>
  <c r="Y28" i="24"/>
  <c r="Z28" i="24"/>
  <c r="AA28" i="24"/>
  <c r="AB28" i="24"/>
  <c r="AC28" i="24"/>
  <c r="AD28" i="24"/>
  <c r="T29" i="24"/>
  <c r="U29" i="24"/>
  <c r="V29" i="24"/>
  <c r="W29" i="24"/>
  <c r="X29" i="24"/>
  <c r="Y29" i="24"/>
  <c r="Z29" i="24"/>
  <c r="AA29" i="24"/>
  <c r="AB29" i="24"/>
  <c r="AC29" i="24"/>
  <c r="AD29" i="24"/>
  <c r="T30" i="24"/>
  <c r="U30" i="24"/>
  <c r="V30" i="24"/>
  <c r="W30" i="24"/>
  <c r="X30" i="24"/>
  <c r="Y30" i="24"/>
  <c r="Z30" i="24"/>
  <c r="AA30" i="24"/>
  <c r="AB30" i="24"/>
  <c r="AC30" i="24"/>
  <c r="AD30" i="24"/>
  <c r="T31" i="24"/>
  <c r="U31" i="24"/>
  <c r="V31" i="24"/>
  <c r="W31" i="24"/>
  <c r="X31" i="24"/>
  <c r="Y31" i="24"/>
  <c r="Z31" i="24"/>
  <c r="AA31" i="24"/>
  <c r="AB31" i="24"/>
  <c r="AC31" i="24"/>
  <c r="AD31" i="24"/>
  <c r="T32" i="24"/>
  <c r="U32" i="24"/>
  <c r="V32" i="24"/>
  <c r="W32" i="24"/>
  <c r="X32" i="24"/>
  <c r="Y32" i="24"/>
  <c r="Z32" i="24"/>
  <c r="AA32" i="24"/>
  <c r="AB32" i="24"/>
  <c r="AC32" i="24"/>
  <c r="AD32" i="24"/>
  <c r="T33" i="24"/>
  <c r="U33" i="24"/>
  <c r="V33" i="24"/>
  <c r="W33" i="24"/>
  <c r="X33" i="24"/>
  <c r="Y33" i="24"/>
  <c r="Z33" i="24"/>
  <c r="AA33" i="24"/>
  <c r="AB33" i="24"/>
  <c r="AC33" i="24"/>
  <c r="AD33" i="24"/>
  <c r="T34" i="24"/>
  <c r="U34" i="24"/>
  <c r="V34" i="24"/>
  <c r="W34" i="24"/>
  <c r="X34" i="24"/>
  <c r="Y34" i="24"/>
  <c r="Z34" i="24"/>
  <c r="AA34" i="24"/>
  <c r="AB34" i="24"/>
  <c r="AC34" i="24"/>
  <c r="AD34" i="24"/>
  <c r="T35" i="24"/>
  <c r="U35" i="24"/>
  <c r="V35" i="24"/>
  <c r="W35" i="24"/>
  <c r="X35" i="24"/>
  <c r="Y35" i="24"/>
  <c r="Z35" i="24"/>
  <c r="AA35" i="24"/>
  <c r="AB35" i="24"/>
  <c r="AC35" i="24"/>
  <c r="AD35" i="24"/>
  <c r="T36" i="24"/>
  <c r="U36" i="24"/>
  <c r="V36" i="24"/>
  <c r="W36" i="24"/>
  <c r="X36" i="24"/>
  <c r="Y36" i="24"/>
  <c r="Z36" i="24"/>
  <c r="AA36" i="24"/>
  <c r="AB36" i="24"/>
  <c r="AC36" i="24"/>
  <c r="AD36" i="24"/>
  <c r="T37" i="24"/>
  <c r="U37" i="24"/>
  <c r="V37" i="24"/>
  <c r="W37" i="24"/>
  <c r="X37" i="24"/>
  <c r="Y37" i="24"/>
  <c r="Z37" i="24"/>
  <c r="AA37" i="24"/>
  <c r="AB37" i="24"/>
  <c r="AC37" i="24"/>
  <c r="AD37" i="24"/>
  <c r="T38" i="24"/>
  <c r="U38" i="24"/>
  <c r="V38" i="24"/>
  <c r="W38" i="24"/>
  <c r="X38" i="24"/>
  <c r="Y38" i="24"/>
  <c r="Z38" i="24"/>
  <c r="AA38" i="24"/>
  <c r="AB38" i="24"/>
  <c r="AC38" i="24"/>
  <c r="AD38" i="24"/>
  <c r="T39" i="24"/>
  <c r="U39" i="24"/>
  <c r="V39" i="24"/>
  <c r="W39" i="24"/>
  <c r="X39" i="24"/>
  <c r="Y39" i="24"/>
  <c r="Z39" i="24"/>
  <c r="AA39" i="24"/>
  <c r="AB39" i="24"/>
  <c r="AC39" i="24"/>
  <c r="AD39" i="24"/>
  <c r="T40" i="24"/>
  <c r="U40" i="24"/>
  <c r="V40" i="24"/>
  <c r="W40" i="24"/>
  <c r="X40" i="24"/>
  <c r="Y40" i="24"/>
  <c r="Z40" i="24"/>
  <c r="AA40" i="24"/>
  <c r="AB40" i="24"/>
  <c r="AC40" i="24"/>
  <c r="AD40" i="24"/>
  <c r="T41" i="24"/>
  <c r="U41" i="24"/>
  <c r="V41" i="24"/>
  <c r="W41" i="24"/>
  <c r="X41" i="24"/>
  <c r="Y41" i="24"/>
  <c r="Z41" i="24"/>
  <c r="AA41" i="24"/>
  <c r="AB41" i="24"/>
  <c r="AC41" i="24"/>
  <c r="AD41" i="24"/>
  <c r="S27" i="24"/>
  <c r="S28" i="24"/>
  <c r="S29" i="24"/>
  <c r="S30" i="24"/>
  <c r="S31" i="24"/>
  <c r="S32" i="24"/>
  <c r="S33" i="24"/>
  <c r="S34" i="24"/>
  <c r="S35" i="24"/>
  <c r="S36" i="24"/>
  <c r="S37" i="24"/>
  <c r="S38" i="24"/>
  <c r="S39" i="24"/>
  <c r="S40" i="24"/>
  <c r="S41" i="24"/>
  <c r="S26" i="24"/>
  <c r="DF49" i="24" a="1"/>
  <c r="DF49" i="24" s="1"/>
  <c r="DG49" i="24" a="1"/>
  <c r="DG49" i="24" s="1"/>
  <c r="DH49" i="24" a="1"/>
  <c r="DH49" i="24" s="1"/>
  <c r="DF48" i="24" a="1"/>
  <c r="DF48" i="24" s="1"/>
  <c r="DG48" i="24" a="1"/>
  <c r="DG48" i="24" s="1"/>
  <c r="DH48" i="24" a="1"/>
  <c r="DH48" i="24" s="1"/>
  <c r="DG26" i="24" a="1"/>
  <c r="DG26" i="24" s="1"/>
  <c r="DH26" i="24" a="1"/>
  <c r="DH26" i="24" s="1"/>
  <c r="DF49" i="11" l="1" a="1"/>
  <c r="DF49" i="11" s="1"/>
  <c r="DG49" i="11" a="1"/>
  <c r="DG49" i="11" s="1"/>
  <c r="DH49" i="11" a="1"/>
  <c r="DH49" i="11" s="1"/>
  <c r="DF48" i="11" a="1"/>
  <c r="DF48" i="11" s="1"/>
  <c r="DG48" i="11" a="1"/>
  <c r="DG48" i="11" s="1"/>
  <c r="DH48" i="11" a="1"/>
  <c r="DH48" i="11" s="1"/>
  <c r="DF27" i="11"/>
  <c r="DG27" i="11"/>
  <c r="DH27" i="11"/>
  <c r="DF26" i="11" a="1"/>
  <c r="DF26" i="11" s="1"/>
  <c r="DG26" i="11" a="1"/>
  <c r="DG26" i="11" s="1"/>
  <c r="DH26" i="11" a="1"/>
  <c r="DH26" i="11" s="1"/>
  <c r="DM69" i="3" a="1"/>
  <c r="DM69" i="3" s="1"/>
  <c r="DN69" i="3" a="1"/>
  <c r="DN69" i="3" s="1"/>
  <c r="DM68" i="3" a="1"/>
  <c r="DM68" i="3" s="1"/>
  <c r="DN68" i="3" a="1"/>
  <c r="DN68" i="3" s="1"/>
  <c r="BA26" i="3"/>
  <c r="BB26" i="3"/>
  <c r="BA27" i="3"/>
  <c r="BB27" i="3"/>
  <c r="BA28" i="3"/>
  <c r="BB28" i="3"/>
  <c r="BA29" i="3"/>
  <c r="BB29" i="3"/>
  <c r="BA30" i="3"/>
  <c r="BB30" i="3"/>
  <c r="BA31" i="3"/>
  <c r="BB31" i="3"/>
  <c r="BA32" i="3"/>
  <c r="BB32" i="3"/>
  <c r="BA33" i="3"/>
  <c r="BB33" i="3"/>
  <c r="BA34" i="3"/>
  <c r="BB34" i="3"/>
  <c r="BA35" i="3"/>
  <c r="BB35" i="3"/>
  <c r="BA36" i="3"/>
  <c r="BB36" i="3"/>
  <c r="BA37" i="3"/>
  <c r="BB37" i="3"/>
  <c r="BA38" i="3"/>
  <c r="BB38" i="3"/>
  <c r="BA39" i="3"/>
  <c r="BB39" i="3"/>
  <c r="BA40" i="3"/>
  <c r="BB40" i="3"/>
  <c r="BA41" i="3"/>
  <c r="DN27" i="3" s="1"/>
  <c r="BB41" i="3"/>
  <c r="DO27" i="3" s="1"/>
  <c r="CC7" i="28" a="1"/>
  <c r="CC7" i="28" s="1"/>
  <c r="CC6" i="28" a="1"/>
  <c r="CC6" i="28" s="1"/>
  <c r="CC5" i="28" a="1"/>
  <c r="CC5" i="28" s="1"/>
  <c r="CC4" i="28" a="1"/>
  <c r="CC4" i="28" s="1"/>
  <c r="AL125" i="28"/>
  <c r="AL99" i="28"/>
  <c r="AL73" i="28"/>
  <c r="AL48" i="28"/>
  <c r="AK23" i="28"/>
  <c r="AL23" i="28"/>
  <c r="BP59" i="3"/>
  <c r="BQ59" i="3" s="1"/>
  <c r="BP60" i="3"/>
  <c r="BQ60" i="3" s="1"/>
  <c r="BP61" i="3"/>
  <c r="BQ61" i="3" s="1"/>
  <c r="BP62" i="3"/>
  <c r="BQ62" i="3" s="1"/>
  <c r="AD9" i="35" a="1"/>
  <c r="AD9" i="35" s="1"/>
  <c r="AD10" i="35"/>
  <c r="AZ9" i="9" a="1"/>
  <c r="AZ9" i="9" s="1"/>
  <c r="AZ10" i="9"/>
  <c r="X151" i="35"/>
  <c r="W151" i="35"/>
  <c r="V151" i="35"/>
  <c r="U151" i="35"/>
  <c r="T151" i="35"/>
  <c r="S151" i="35"/>
  <c r="R151" i="35"/>
  <c r="X150" i="35"/>
  <c r="W150" i="35"/>
  <c r="V150" i="35"/>
  <c r="U150" i="35"/>
  <c r="T150" i="35"/>
  <c r="S150" i="35"/>
  <c r="R150" i="35"/>
  <c r="X149" i="35"/>
  <c r="W149" i="35"/>
  <c r="V149" i="35"/>
  <c r="U149" i="35"/>
  <c r="T149" i="35"/>
  <c r="S149" i="35"/>
  <c r="R149" i="35"/>
  <c r="X148" i="35"/>
  <c r="W148" i="35"/>
  <c r="V148" i="35"/>
  <c r="U148" i="35"/>
  <c r="T148" i="35"/>
  <c r="S148" i="35"/>
  <c r="R148" i="35"/>
  <c r="X147" i="35"/>
  <c r="W147" i="35"/>
  <c r="V147" i="35"/>
  <c r="U147" i="35"/>
  <c r="T147" i="35"/>
  <c r="S147" i="35"/>
  <c r="R147" i="35"/>
  <c r="X146" i="35"/>
  <c r="W146" i="35"/>
  <c r="V146" i="35"/>
  <c r="U146" i="35"/>
  <c r="T146" i="35"/>
  <c r="S146" i="35"/>
  <c r="R146" i="35"/>
  <c r="X145" i="35"/>
  <c r="W145" i="35"/>
  <c r="V145" i="35"/>
  <c r="U145" i="35"/>
  <c r="T145" i="35"/>
  <c r="S145" i="35"/>
  <c r="R145" i="35"/>
  <c r="X144" i="35"/>
  <c r="W144" i="35"/>
  <c r="V144" i="35"/>
  <c r="U144" i="35"/>
  <c r="T144" i="35"/>
  <c r="S144" i="35"/>
  <c r="R144" i="35"/>
  <c r="X143" i="35"/>
  <c r="W143" i="35"/>
  <c r="V143" i="35"/>
  <c r="U143" i="35"/>
  <c r="T143" i="35"/>
  <c r="S143" i="35"/>
  <c r="R143" i="35"/>
  <c r="X142" i="35"/>
  <c r="W142" i="35"/>
  <c r="V142" i="35"/>
  <c r="U142" i="35"/>
  <c r="T142" i="35"/>
  <c r="S142" i="35"/>
  <c r="R142" i="35"/>
  <c r="X141" i="35"/>
  <c r="W141" i="35"/>
  <c r="V141" i="35"/>
  <c r="U141" i="35"/>
  <c r="T141" i="35"/>
  <c r="S141" i="35"/>
  <c r="R141" i="35"/>
  <c r="X140" i="35"/>
  <c r="W140" i="35"/>
  <c r="V140" i="35"/>
  <c r="U140" i="35"/>
  <c r="T140" i="35"/>
  <c r="S140" i="35"/>
  <c r="R140" i="35"/>
  <c r="X139" i="35"/>
  <c r="W139" i="35"/>
  <c r="V139" i="35"/>
  <c r="U139" i="35"/>
  <c r="T139" i="35"/>
  <c r="S139" i="35"/>
  <c r="R139" i="35"/>
  <c r="X138" i="35"/>
  <c r="W138" i="35"/>
  <c r="V138" i="35"/>
  <c r="U138" i="35"/>
  <c r="T138" i="35"/>
  <c r="S138" i="35"/>
  <c r="R138" i="35"/>
  <c r="X137" i="35"/>
  <c r="W137" i="35"/>
  <c r="V137" i="35"/>
  <c r="U137" i="35"/>
  <c r="T137" i="35"/>
  <c r="S137" i="35"/>
  <c r="R137" i="35"/>
  <c r="X136" i="35"/>
  <c r="W136" i="35"/>
  <c r="W72" i="35" s="1" a="1"/>
  <c r="W72" i="35" s="1"/>
  <c r="V136" i="35"/>
  <c r="V72" i="35" s="1" a="1"/>
  <c r="V72" i="35" s="1"/>
  <c r="U136" i="35"/>
  <c r="U72" i="35" s="1" a="1"/>
  <c r="U72" i="35" s="1"/>
  <c r="T136" i="35"/>
  <c r="T72" i="35" s="1" a="1"/>
  <c r="T72" i="35" s="1"/>
  <c r="S136" i="35"/>
  <c r="R136" i="35"/>
  <c r="R72" i="35" s="1" a="1"/>
  <c r="R72" i="35" s="1"/>
  <c r="Q135" i="35"/>
  <c r="Q72" i="35"/>
  <c r="X151" i="33"/>
  <c r="W151" i="33"/>
  <c r="V151" i="33"/>
  <c r="U151" i="33"/>
  <c r="T151" i="33"/>
  <c r="S151" i="33"/>
  <c r="R151" i="33"/>
  <c r="X150" i="33"/>
  <c r="W150" i="33"/>
  <c r="V150" i="33"/>
  <c r="U150" i="33"/>
  <c r="T150" i="33"/>
  <c r="S150" i="33"/>
  <c r="R150" i="33"/>
  <c r="X149" i="33"/>
  <c r="W149" i="33"/>
  <c r="V149" i="33"/>
  <c r="U149" i="33"/>
  <c r="T149" i="33"/>
  <c r="S149" i="33"/>
  <c r="R149" i="33"/>
  <c r="X148" i="33"/>
  <c r="W148" i="33"/>
  <c r="V148" i="33"/>
  <c r="U148" i="33"/>
  <c r="T148" i="33"/>
  <c r="S148" i="33"/>
  <c r="R148" i="33"/>
  <c r="X147" i="33"/>
  <c r="W147" i="33"/>
  <c r="V147" i="33"/>
  <c r="U147" i="33"/>
  <c r="T147" i="33"/>
  <c r="S147" i="33"/>
  <c r="R147" i="33"/>
  <c r="X146" i="33"/>
  <c r="W146" i="33"/>
  <c r="V146" i="33"/>
  <c r="U146" i="33"/>
  <c r="T146" i="33"/>
  <c r="S146" i="33"/>
  <c r="R146" i="33"/>
  <c r="X145" i="33"/>
  <c r="W145" i="33"/>
  <c r="V145" i="33"/>
  <c r="U145" i="33"/>
  <c r="T145" i="33"/>
  <c r="S145" i="33"/>
  <c r="R145" i="33"/>
  <c r="X144" i="33"/>
  <c r="W144" i="33"/>
  <c r="V144" i="33"/>
  <c r="U144" i="33"/>
  <c r="T144" i="33"/>
  <c r="S144" i="33"/>
  <c r="R144" i="33"/>
  <c r="X143" i="33"/>
  <c r="W143" i="33"/>
  <c r="V143" i="33"/>
  <c r="U143" i="33"/>
  <c r="T143" i="33"/>
  <c r="S143" i="33"/>
  <c r="R143" i="33"/>
  <c r="X142" i="33"/>
  <c r="W142" i="33"/>
  <c r="V142" i="33"/>
  <c r="U142" i="33"/>
  <c r="T142" i="33"/>
  <c r="S142" i="33"/>
  <c r="R142" i="33"/>
  <c r="X141" i="33"/>
  <c r="W141" i="33"/>
  <c r="V141" i="33"/>
  <c r="U141" i="33"/>
  <c r="T141" i="33"/>
  <c r="S141" i="33"/>
  <c r="R141" i="33"/>
  <c r="X140" i="33"/>
  <c r="W140" i="33"/>
  <c r="V140" i="33"/>
  <c r="U140" i="33"/>
  <c r="T140" i="33"/>
  <c r="S140" i="33"/>
  <c r="R140" i="33"/>
  <c r="X139" i="33"/>
  <c r="W139" i="33"/>
  <c r="V139" i="33"/>
  <c r="U139" i="33"/>
  <c r="T139" i="33"/>
  <c r="S139" i="33"/>
  <c r="R139" i="33"/>
  <c r="X138" i="33"/>
  <c r="W138" i="33"/>
  <c r="V138" i="33"/>
  <c r="U138" i="33"/>
  <c r="T138" i="33"/>
  <c r="S138" i="33"/>
  <c r="R138" i="33"/>
  <c r="X137" i="33"/>
  <c r="W137" i="33"/>
  <c r="V137" i="33"/>
  <c r="U137" i="33"/>
  <c r="T137" i="33"/>
  <c r="S137" i="33"/>
  <c r="R137" i="33"/>
  <c r="X136" i="33"/>
  <c r="W136" i="33"/>
  <c r="W72" i="33" s="1" a="1"/>
  <c r="W72" i="33" s="1"/>
  <c r="V136" i="33"/>
  <c r="V72" i="33" s="1" a="1"/>
  <c r="V72" i="33" s="1"/>
  <c r="U136" i="33"/>
  <c r="U72" i="33" s="1" a="1"/>
  <c r="U72" i="33" s="1"/>
  <c r="T136" i="33"/>
  <c r="T72" i="33" s="1" a="1"/>
  <c r="T72" i="33" s="1"/>
  <c r="S136" i="33"/>
  <c r="R136" i="33"/>
  <c r="Q135" i="33"/>
  <c r="S72" i="33" a="1"/>
  <c r="S72" i="33" s="1"/>
  <c r="R72" i="33" a="1"/>
  <c r="R72" i="33" s="1"/>
  <c r="Q72" i="33"/>
  <c r="AD9" i="33" a="1"/>
  <c r="AD9" i="33" s="1"/>
  <c r="AD10" i="33"/>
  <c r="AD9" i="36" a="1"/>
  <c r="AD9" i="36" s="1"/>
  <c r="AD10" i="36"/>
  <c r="Q72" i="36"/>
  <c r="X151" i="36"/>
  <c r="W151" i="36"/>
  <c r="V151" i="36"/>
  <c r="U151" i="36"/>
  <c r="T151" i="36"/>
  <c r="S151" i="36"/>
  <c r="R151" i="36"/>
  <c r="X150" i="36"/>
  <c r="W150" i="36"/>
  <c r="V150" i="36"/>
  <c r="U150" i="36"/>
  <c r="T150" i="36"/>
  <c r="S150" i="36"/>
  <c r="R150" i="36"/>
  <c r="X149" i="36"/>
  <c r="W149" i="36"/>
  <c r="V149" i="36"/>
  <c r="U149" i="36"/>
  <c r="T149" i="36"/>
  <c r="S149" i="36"/>
  <c r="R149" i="36"/>
  <c r="X148" i="36"/>
  <c r="W148" i="36"/>
  <c r="V148" i="36"/>
  <c r="U148" i="36"/>
  <c r="T148" i="36"/>
  <c r="S148" i="36"/>
  <c r="R148" i="36"/>
  <c r="X147" i="36"/>
  <c r="W147" i="36"/>
  <c r="V147" i="36"/>
  <c r="U147" i="36"/>
  <c r="T147" i="36"/>
  <c r="S147" i="36"/>
  <c r="R147" i="36"/>
  <c r="X146" i="36"/>
  <c r="W146" i="36"/>
  <c r="V146" i="36"/>
  <c r="U146" i="36"/>
  <c r="T146" i="36"/>
  <c r="S146" i="36"/>
  <c r="R146" i="36"/>
  <c r="X145" i="36"/>
  <c r="W145" i="36"/>
  <c r="V145" i="36"/>
  <c r="U145" i="36"/>
  <c r="T145" i="36"/>
  <c r="S145" i="36"/>
  <c r="R145" i="36"/>
  <c r="X144" i="36"/>
  <c r="W144" i="36"/>
  <c r="V144" i="36"/>
  <c r="U144" i="36"/>
  <c r="T144" i="36"/>
  <c r="S144" i="36"/>
  <c r="R144" i="36"/>
  <c r="X143" i="36"/>
  <c r="W143" i="36"/>
  <c r="V143" i="36"/>
  <c r="U143" i="36"/>
  <c r="T143" i="36"/>
  <c r="S143" i="36"/>
  <c r="R143" i="36"/>
  <c r="X142" i="36"/>
  <c r="W142" i="36"/>
  <c r="V142" i="36"/>
  <c r="U142" i="36"/>
  <c r="T142" i="36"/>
  <c r="S142" i="36"/>
  <c r="R142" i="36"/>
  <c r="X141" i="36"/>
  <c r="W141" i="36"/>
  <c r="V141" i="36"/>
  <c r="U141" i="36"/>
  <c r="T141" i="36"/>
  <c r="S141" i="36"/>
  <c r="R141" i="36"/>
  <c r="X140" i="36"/>
  <c r="W140" i="36"/>
  <c r="V140" i="36"/>
  <c r="U140" i="36"/>
  <c r="T140" i="36"/>
  <c r="S140" i="36"/>
  <c r="R140" i="36"/>
  <c r="X139" i="36"/>
  <c r="W139" i="36"/>
  <c r="V139" i="36"/>
  <c r="U139" i="36"/>
  <c r="T139" i="36"/>
  <c r="S139" i="36"/>
  <c r="R139" i="36"/>
  <c r="X138" i="36"/>
  <c r="W138" i="36"/>
  <c r="V138" i="36"/>
  <c r="U138" i="36"/>
  <c r="T138" i="36"/>
  <c r="S138" i="36"/>
  <c r="R138" i="36"/>
  <c r="X137" i="36"/>
  <c r="W137" i="36"/>
  <c r="V137" i="36"/>
  <c r="U137" i="36"/>
  <c r="T137" i="36"/>
  <c r="S137" i="36"/>
  <c r="R137" i="36"/>
  <c r="X136" i="36"/>
  <c r="W136" i="36"/>
  <c r="W72" i="36" s="1" a="1"/>
  <c r="W72" i="36" s="1"/>
  <c r="V136" i="36"/>
  <c r="V72" i="36" s="1" a="1"/>
  <c r="V72" i="36" s="1"/>
  <c r="U136" i="36"/>
  <c r="U72" i="36" s="1" a="1"/>
  <c r="U72" i="36" s="1"/>
  <c r="T136" i="36"/>
  <c r="T72" i="36" s="1" a="1"/>
  <c r="T72" i="36" s="1"/>
  <c r="S136" i="36"/>
  <c r="S72" i="36" s="1" a="1"/>
  <c r="S72" i="36" s="1"/>
  <c r="R136" i="36"/>
  <c r="Q135" i="36"/>
  <c r="I60" i="26"/>
  <c r="I27" i="26"/>
  <c r="T27" i="26" s="1" a="1"/>
  <c r="T27" i="26" s="1"/>
  <c r="I28" i="26"/>
  <c r="I29" i="26"/>
  <c r="I30" i="26"/>
  <c r="I31" i="26"/>
  <c r="I32" i="26"/>
  <c r="I33" i="26"/>
  <c r="I34" i="26"/>
  <c r="I35" i="26"/>
  <c r="I36" i="26"/>
  <c r="I37" i="26"/>
  <c r="I38" i="26"/>
  <c r="I40" i="26"/>
  <c r="I41" i="26"/>
  <c r="T28" i="26" s="1"/>
  <c r="I42" i="26"/>
  <c r="I18" i="26"/>
  <c r="I39" i="26" s="1"/>
  <c r="S72" i="35" l="1" a="1"/>
  <c r="S72" i="35" s="1"/>
  <c r="DN26" i="3" a="1"/>
  <c r="DN26" i="3" s="1"/>
  <c r="DO26" i="3" a="1"/>
  <c r="DO26" i="3" s="1"/>
  <c r="W28" i="43" a="1"/>
  <c r="W28" i="43" s="1"/>
  <c r="W29" i="43"/>
  <c r="AI171" i="9" l="1"/>
  <c r="AH171" i="9"/>
  <c r="H45" i="31" s="1"/>
  <c r="AG171" i="9"/>
  <c r="G45" i="31" s="1"/>
  <c r="AF171" i="9"/>
  <c r="F45" i="31" s="1"/>
  <c r="AE171" i="9"/>
  <c r="E45" i="31" s="1"/>
  <c r="AD171" i="9"/>
  <c r="D45" i="31" s="1"/>
  <c r="AC171" i="9"/>
  <c r="C45" i="31" s="1"/>
  <c r="AI170" i="9"/>
  <c r="AH170" i="9"/>
  <c r="H44" i="31" s="1"/>
  <c r="AG170" i="9"/>
  <c r="G44" i="31" s="1"/>
  <c r="AF170" i="9"/>
  <c r="F44" i="31" s="1"/>
  <c r="AE170" i="9"/>
  <c r="E44" i="31" s="1"/>
  <c r="AD170" i="9"/>
  <c r="D44" i="31" s="1"/>
  <c r="AC170" i="9"/>
  <c r="C44" i="31" s="1"/>
  <c r="AI169" i="9"/>
  <c r="AH169" i="9"/>
  <c r="H43" i="31" s="1"/>
  <c r="AG169" i="9"/>
  <c r="G43" i="31" s="1"/>
  <c r="AF169" i="9"/>
  <c r="F43" i="31" s="1"/>
  <c r="AE169" i="9"/>
  <c r="E43" i="31" s="1"/>
  <c r="AD169" i="9"/>
  <c r="D43" i="31" s="1"/>
  <c r="AC169" i="9"/>
  <c r="C43" i="31" s="1"/>
  <c r="AI168" i="9"/>
  <c r="AH168" i="9"/>
  <c r="H42" i="31" s="1"/>
  <c r="AG168" i="9"/>
  <c r="G42" i="31" s="1"/>
  <c r="AF168" i="9"/>
  <c r="F42" i="31" s="1"/>
  <c r="AE168" i="9"/>
  <c r="E42" i="31" s="1"/>
  <c r="AD168" i="9"/>
  <c r="D42" i="31" s="1"/>
  <c r="AC168" i="9"/>
  <c r="C42" i="31" s="1"/>
  <c r="AI167" i="9"/>
  <c r="AH167" i="9"/>
  <c r="H41" i="31" s="1"/>
  <c r="AG167" i="9"/>
  <c r="G41" i="31" s="1"/>
  <c r="AF167" i="9"/>
  <c r="F41" i="31" s="1"/>
  <c r="AE167" i="9"/>
  <c r="E41" i="31" s="1"/>
  <c r="AD167" i="9"/>
  <c r="D41" i="31" s="1"/>
  <c r="AC167" i="9"/>
  <c r="C41" i="31" s="1"/>
  <c r="AI166" i="9"/>
  <c r="AH166" i="9"/>
  <c r="H40" i="31" s="1"/>
  <c r="AG166" i="9"/>
  <c r="G40" i="31" s="1"/>
  <c r="AF166" i="9"/>
  <c r="F40" i="31" s="1"/>
  <c r="AE166" i="9"/>
  <c r="E40" i="31" s="1"/>
  <c r="AD166" i="9"/>
  <c r="D40" i="31" s="1"/>
  <c r="AC166" i="9"/>
  <c r="C40" i="31" s="1"/>
  <c r="AI165" i="9"/>
  <c r="AH165" i="9"/>
  <c r="H39" i="31" s="1"/>
  <c r="AG165" i="9"/>
  <c r="G39" i="31" s="1"/>
  <c r="AF165" i="9"/>
  <c r="F39" i="31" s="1"/>
  <c r="AE165" i="9"/>
  <c r="E39" i="31" s="1"/>
  <c r="AD165" i="9"/>
  <c r="D39" i="31" s="1"/>
  <c r="AC165" i="9"/>
  <c r="C39" i="31" s="1"/>
  <c r="AI164" i="9"/>
  <c r="AH164" i="9"/>
  <c r="H38" i="31" s="1"/>
  <c r="AG164" i="9"/>
  <c r="G38" i="31" s="1"/>
  <c r="AF164" i="9"/>
  <c r="F38" i="31" s="1"/>
  <c r="AE164" i="9"/>
  <c r="E38" i="31" s="1"/>
  <c r="AD164" i="9"/>
  <c r="D38" i="31" s="1"/>
  <c r="AC164" i="9"/>
  <c r="C38" i="31" s="1"/>
  <c r="AI163" i="9"/>
  <c r="AH163" i="9"/>
  <c r="H37" i="31" s="1"/>
  <c r="AG163" i="9"/>
  <c r="G37" i="31" s="1"/>
  <c r="AF163" i="9"/>
  <c r="F37" i="31" s="1"/>
  <c r="AE163" i="9"/>
  <c r="E37" i="31" s="1"/>
  <c r="AD163" i="9"/>
  <c r="D37" i="31" s="1"/>
  <c r="AC163" i="9"/>
  <c r="C37" i="31" s="1"/>
  <c r="AI162" i="9"/>
  <c r="AH162" i="9"/>
  <c r="H36" i="31" s="1"/>
  <c r="AG162" i="9"/>
  <c r="G36" i="31" s="1"/>
  <c r="AF162" i="9"/>
  <c r="F36" i="31" s="1"/>
  <c r="AE162" i="9"/>
  <c r="E36" i="31" s="1"/>
  <c r="AD162" i="9"/>
  <c r="D36" i="31" s="1"/>
  <c r="AC162" i="9"/>
  <c r="C36" i="31" s="1"/>
  <c r="AI161" i="9"/>
  <c r="AH161" i="9"/>
  <c r="H35" i="31" s="1"/>
  <c r="AG161" i="9"/>
  <c r="G35" i="31" s="1"/>
  <c r="AF161" i="9"/>
  <c r="F35" i="31" s="1"/>
  <c r="AE161" i="9"/>
  <c r="E35" i="31" s="1"/>
  <c r="AD161" i="9"/>
  <c r="D35" i="31" s="1"/>
  <c r="AC161" i="9"/>
  <c r="C35" i="31" s="1"/>
  <c r="AI160" i="9"/>
  <c r="AH160" i="9"/>
  <c r="H34" i="31" s="1"/>
  <c r="AG160" i="9"/>
  <c r="G34" i="31" s="1"/>
  <c r="AF160" i="9"/>
  <c r="F34" i="31" s="1"/>
  <c r="AE160" i="9"/>
  <c r="E34" i="31" s="1"/>
  <c r="AD160" i="9"/>
  <c r="D34" i="31" s="1"/>
  <c r="AC160" i="9"/>
  <c r="C34" i="31" s="1"/>
  <c r="AI159" i="9"/>
  <c r="AH159" i="9"/>
  <c r="H33" i="31" s="1"/>
  <c r="AG159" i="9"/>
  <c r="G33" i="31" s="1"/>
  <c r="AF159" i="9"/>
  <c r="F33" i="31" s="1"/>
  <c r="AE159" i="9"/>
  <c r="E33" i="31" s="1"/>
  <c r="AD159" i="9"/>
  <c r="D33" i="31" s="1"/>
  <c r="AC159" i="9"/>
  <c r="C33" i="31" s="1"/>
  <c r="AI158" i="9"/>
  <c r="AH158" i="9"/>
  <c r="H32" i="31" s="1"/>
  <c r="AG158" i="9"/>
  <c r="G32" i="31" s="1"/>
  <c r="AF158" i="9"/>
  <c r="F32" i="31" s="1"/>
  <c r="AE158" i="9"/>
  <c r="E32" i="31" s="1"/>
  <c r="AD158" i="9"/>
  <c r="D32" i="31" s="1"/>
  <c r="AC158" i="9"/>
  <c r="C32" i="31" s="1"/>
  <c r="AI157" i="9"/>
  <c r="AH157" i="9"/>
  <c r="H31" i="31" s="1"/>
  <c r="AG157" i="9"/>
  <c r="G31" i="31" s="1"/>
  <c r="AF157" i="9"/>
  <c r="F31" i="31" s="1"/>
  <c r="AE157" i="9"/>
  <c r="E31" i="31" s="1"/>
  <c r="AD157" i="9"/>
  <c r="D31" i="31" s="1"/>
  <c r="AC157" i="9"/>
  <c r="C31" i="31" s="1"/>
  <c r="AI156" i="9"/>
  <c r="AH156" i="9"/>
  <c r="AG156" i="9"/>
  <c r="AF156" i="9"/>
  <c r="AE156" i="9"/>
  <c r="AD156" i="9"/>
  <c r="AC156" i="9"/>
  <c r="AC73" i="9" s="1" a="1"/>
  <c r="AC73" i="9" s="1"/>
  <c r="AB155" i="9"/>
  <c r="W87" i="17"/>
  <c r="W110" i="17"/>
  <c r="DF25" i="10"/>
  <c r="DG25" i="10"/>
  <c r="DH25" i="10"/>
  <c r="DF26" i="10" a="1"/>
  <c r="DF26" i="10" s="1"/>
  <c r="DG26" i="10" a="1"/>
  <c r="DG26" i="10" s="1"/>
  <c r="DH26" i="10" a="1"/>
  <c r="DH26" i="10" s="1"/>
  <c r="DF27" i="10" a="1"/>
  <c r="DF27" i="10" s="1"/>
  <c r="DG27" i="10" a="1"/>
  <c r="DG27" i="10" s="1"/>
  <c r="DH27" i="10" a="1"/>
  <c r="DH27" i="10" s="1"/>
  <c r="W28" i="13"/>
  <c r="W29" i="13"/>
  <c r="W30" i="13"/>
  <c r="W31" i="13"/>
  <c r="W32" i="13"/>
  <c r="W33" i="13"/>
  <c r="W34" i="13"/>
  <c r="W35" i="13"/>
  <c r="W36" i="13"/>
  <c r="W37" i="13"/>
  <c r="W38" i="13"/>
  <c r="W39" i="13"/>
  <c r="W40" i="13"/>
  <c r="W41" i="13"/>
  <c r="W42" i="13"/>
  <c r="AZ28" i="13" s="1"/>
  <c r="AZ26" i="13"/>
  <c r="AZ27" i="13" a="1"/>
  <c r="AZ27" i="13" s="1"/>
  <c r="AZ75" i="17" a="1"/>
  <c r="AZ75" i="17" s="1"/>
  <c r="AZ98" i="17" a="1"/>
  <c r="AZ98" i="17" s="1"/>
  <c r="W29" i="17"/>
  <c r="AE8" i="17" s="1"/>
  <c r="W30" i="17"/>
  <c r="W31" i="17"/>
  <c r="W32" i="17"/>
  <c r="W33" i="17"/>
  <c r="W34" i="17"/>
  <c r="W35" i="17"/>
  <c r="W36" i="17"/>
  <c r="W37" i="17"/>
  <c r="W38" i="17"/>
  <c r="W39" i="17"/>
  <c r="W40" i="17"/>
  <c r="W42" i="17"/>
  <c r="W43" i="17"/>
  <c r="W44" i="17"/>
  <c r="AZ30" i="17" s="1"/>
  <c r="W20" i="17"/>
  <c r="W41" i="17" s="1"/>
  <c r="W24" i="45"/>
  <c r="W25" i="45" a="1"/>
  <c r="W25" i="45" s="1"/>
  <c r="DK8" i="4" a="1"/>
  <c r="DK8" i="4" s="1"/>
  <c r="DL8" i="4" a="1"/>
  <c r="DL8" i="4" s="1"/>
  <c r="DM8" i="4" a="1"/>
  <c r="DM8" i="4" s="1"/>
  <c r="DN8" i="4" a="1"/>
  <c r="DN8" i="4" s="1"/>
  <c r="DK9" i="4"/>
  <c r="DL9" i="4"/>
  <c r="DM9" i="4"/>
  <c r="DN9" i="4"/>
  <c r="AV102" i="4"/>
  <c r="AW102" i="4"/>
  <c r="AX102" i="4"/>
  <c r="AY102" i="4"/>
  <c r="AV103" i="4"/>
  <c r="AW103" i="4"/>
  <c r="AX103" i="4"/>
  <c r="AY103" i="4"/>
  <c r="AV104" i="4"/>
  <c r="AW104" i="4"/>
  <c r="AX104" i="4"/>
  <c r="AY104" i="4"/>
  <c r="AV105" i="4"/>
  <c r="AW105" i="4"/>
  <c r="AX105" i="4"/>
  <c r="AY105" i="4"/>
  <c r="AV106" i="4"/>
  <c r="AW106" i="4"/>
  <c r="AX106" i="4"/>
  <c r="AY106" i="4"/>
  <c r="AV107" i="4"/>
  <c r="AW107" i="4"/>
  <c r="AX107" i="4"/>
  <c r="AY107" i="4"/>
  <c r="AV108" i="4"/>
  <c r="AW108" i="4"/>
  <c r="AX108" i="4"/>
  <c r="AY108" i="4"/>
  <c r="AV109" i="4"/>
  <c r="AW109" i="4"/>
  <c r="AX109" i="4"/>
  <c r="AY109" i="4"/>
  <c r="AV110" i="4"/>
  <c r="AW110" i="4"/>
  <c r="AX110" i="4"/>
  <c r="AY110" i="4"/>
  <c r="AV111" i="4"/>
  <c r="AW111" i="4"/>
  <c r="AX111" i="4"/>
  <c r="AY111" i="4"/>
  <c r="AV112" i="4"/>
  <c r="AW112" i="4"/>
  <c r="AX112" i="4"/>
  <c r="AY112" i="4"/>
  <c r="AV113" i="4"/>
  <c r="AW113" i="4"/>
  <c r="AX113" i="4"/>
  <c r="AY113" i="4"/>
  <c r="AV114" i="4"/>
  <c r="AW114" i="4"/>
  <c r="AX114" i="4"/>
  <c r="AY114" i="4"/>
  <c r="AV115" i="4"/>
  <c r="AW115" i="4"/>
  <c r="AX115" i="4"/>
  <c r="AY115" i="4"/>
  <c r="AV116" i="4"/>
  <c r="AW116" i="4"/>
  <c r="AX116" i="4"/>
  <c r="AY116" i="4"/>
  <c r="AV117" i="4"/>
  <c r="AW117" i="4"/>
  <c r="AX117" i="4"/>
  <c r="AY117" i="4"/>
  <c r="AV121" i="4"/>
  <c r="AW121" i="4"/>
  <c r="AX121" i="4"/>
  <c r="AY121" i="4"/>
  <c r="AV122" i="4"/>
  <c r="AW122" i="4"/>
  <c r="AX122" i="4"/>
  <c r="AY122" i="4"/>
  <c r="AV123" i="4"/>
  <c r="AW123" i="4"/>
  <c r="AX123" i="4"/>
  <c r="AY123" i="4"/>
  <c r="AV124" i="4"/>
  <c r="AW124" i="4"/>
  <c r="AX124" i="4"/>
  <c r="AY124" i="4"/>
  <c r="AV125" i="4"/>
  <c r="AW125" i="4"/>
  <c r="AX125" i="4"/>
  <c r="AY125" i="4"/>
  <c r="AV126" i="4"/>
  <c r="AW126" i="4"/>
  <c r="AX126" i="4"/>
  <c r="AY126" i="4"/>
  <c r="AV127" i="4"/>
  <c r="AW127" i="4"/>
  <c r="AX127" i="4"/>
  <c r="AY127" i="4"/>
  <c r="AV128" i="4"/>
  <c r="AW128" i="4"/>
  <c r="AX128" i="4"/>
  <c r="AY128" i="4"/>
  <c r="AV129" i="4"/>
  <c r="AW129" i="4"/>
  <c r="AX129" i="4"/>
  <c r="AY129" i="4"/>
  <c r="AV130" i="4"/>
  <c r="AW130" i="4"/>
  <c r="AX130" i="4"/>
  <c r="AY130" i="4"/>
  <c r="AV131" i="4"/>
  <c r="AW131" i="4"/>
  <c r="AX131" i="4"/>
  <c r="AY131" i="4"/>
  <c r="AV132" i="4"/>
  <c r="AW132" i="4"/>
  <c r="AX132" i="4"/>
  <c r="AY132" i="4"/>
  <c r="AV133" i="4"/>
  <c r="AW133" i="4"/>
  <c r="AX133" i="4"/>
  <c r="AY133" i="4"/>
  <c r="AV134" i="4"/>
  <c r="AW134" i="4"/>
  <c r="AX134" i="4"/>
  <c r="AY134" i="4"/>
  <c r="AV135" i="4"/>
  <c r="AW135" i="4"/>
  <c r="AX135" i="4"/>
  <c r="AY135" i="4"/>
  <c r="AV136" i="4"/>
  <c r="AW136" i="4"/>
  <c r="AX136" i="4"/>
  <c r="AY136" i="4"/>
  <c r="AV140" i="4"/>
  <c r="AW140" i="4"/>
  <c r="AX140" i="4"/>
  <c r="AY140" i="4"/>
  <c r="AV141" i="4"/>
  <c r="AW141" i="4"/>
  <c r="AX141" i="4"/>
  <c r="AY141" i="4"/>
  <c r="AV142" i="4"/>
  <c r="AW142" i="4"/>
  <c r="AX142" i="4"/>
  <c r="AY142" i="4"/>
  <c r="AV143" i="4"/>
  <c r="AW143" i="4"/>
  <c r="AX143" i="4"/>
  <c r="AY143" i="4"/>
  <c r="AV144" i="4"/>
  <c r="AW144" i="4"/>
  <c r="AX144" i="4"/>
  <c r="AY144" i="4"/>
  <c r="AV145" i="4"/>
  <c r="AW145" i="4"/>
  <c r="AX145" i="4"/>
  <c r="AY145" i="4"/>
  <c r="AV146" i="4"/>
  <c r="AW146" i="4"/>
  <c r="AX146" i="4"/>
  <c r="AY146" i="4"/>
  <c r="AV147" i="4"/>
  <c r="AW147" i="4"/>
  <c r="AX147" i="4"/>
  <c r="AY147" i="4"/>
  <c r="AV148" i="4"/>
  <c r="AW148" i="4"/>
  <c r="AX148" i="4"/>
  <c r="AY148" i="4"/>
  <c r="AV149" i="4"/>
  <c r="AW149" i="4"/>
  <c r="AX149" i="4"/>
  <c r="AY149" i="4"/>
  <c r="AV150" i="4"/>
  <c r="AW150" i="4"/>
  <c r="AX150" i="4"/>
  <c r="AY150" i="4"/>
  <c r="AV151" i="4"/>
  <c r="AW151" i="4"/>
  <c r="AX151" i="4"/>
  <c r="AY151" i="4"/>
  <c r="AV152" i="4"/>
  <c r="AW152" i="4"/>
  <c r="AX152" i="4"/>
  <c r="AY152" i="4"/>
  <c r="AV153" i="4"/>
  <c r="AW153" i="4"/>
  <c r="AX153" i="4"/>
  <c r="AY153" i="4"/>
  <c r="AV154" i="4"/>
  <c r="AW154" i="4"/>
  <c r="AX154" i="4"/>
  <c r="AY154" i="4"/>
  <c r="AV155" i="4"/>
  <c r="AW155" i="4"/>
  <c r="AX155" i="4"/>
  <c r="AY155" i="4"/>
  <c r="DC48" i="24" a="1"/>
  <c r="DC48" i="24" s="1"/>
  <c r="DD48" i="24" a="1"/>
  <c r="DD48" i="24" s="1"/>
  <c r="DE48" i="24" a="1"/>
  <c r="DE48" i="24" s="1"/>
  <c r="DC49" i="24" a="1"/>
  <c r="DC49" i="24" s="1"/>
  <c r="DD49" i="24" a="1"/>
  <c r="DD49" i="24" s="1"/>
  <c r="DE49" i="24" a="1"/>
  <c r="DE49" i="24" s="1"/>
  <c r="DC26" i="24" a="1"/>
  <c r="DC26" i="24" s="1"/>
  <c r="DD26" i="24" a="1"/>
  <c r="DD26" i="24" s="1"/>
  <c r="DE26" i="24" a="1"/>
  <c r="DE26" i="24" s="1"/>
  <c r="DC27" i="24"/>
  <c r="DD27" i="24"/>
  <c r="DE27" i="24"/>
  <c r="DC26" i="11" a="1"/>
  <c r="DC26" i="11" s="1"/>
  <c r="DC48" i="11" a="1"/>
  <c r="DC48" i="11" s="1"/>
  <c r="DD48" i="11" a="1"/>
  <c r="DD48" i="11" s="1"/>
  <c r="DE48" i="11" a="1"/>
  <c r="DE48" i="11" s="1"/>
  <c r="DC49" i="11" a="1"/>
  <c r="DC49" i="11" s="1"/>
  <c r="DD49" i="11" a="1"/>
  <c r="DD49" i="11" s="1"/>
  <c r="DE49" i="11" a="1"/>
  <c r="DE49" i="11" s="1"/>
  <c r="DD26" i="11" a="1"/>
  <c r="DD26" i="11" s="1"/>
  <c r="DE26" i="11" a="1"/>
  <c r="DE26" i="11" s="1"/>
  <c r="DC27" i="11"/>
  <c r="DD27" i="11"/>
  <c r="DE27" i="11"/>
  <c r="DI68" i="3" a="1"/>
  <c r="DI68" i="3" s="1"/>
  <c r="DJ68" i="3" a="1"/>
  <c r="DJ68" i="3" s="1"/>
  <c r="DK68" i="3" a="1"/>
  <c r="DK68" i="3" s="1"/>
  <c r="DL68" i="3" a="1"/>
  <c r="DL68" i="3" s="1"/>
  <c r="DI69" i="3" a="1"/>
  <c r="DI69" i="3" s="1"/>
  <c r="DJ69" i="3" a="1"/>
  <c r="DJ69" i="3" s="1"/>
  <c r="DK69" i="3" a="1"/>
  <c r="DK69" i="3" s="1"/>
  <c r="DL69" i="3" a="1"/>
  <c r="DL69" i="3" s="1"/>
  <c r="AW26" i="3"/>
  <c r="AX26" i="3"/>
  <c r="AY26" i="3"/>
  <c r="AZ26" i="3"/>
  <c r="AW27" i="3"/>
  <c r="AX27" i="3"/>
  <c r="AY27" i="3"/>
  <c r="AZ27" i="3"/>
  <c r="AW28" i="3"/>
  <c r="AX28" i="3"/>
  <c r="AY28" i="3"/>
  <c r="AZ28" i="3"/>
  <c r="AW29" i="3"/>
  <c r="AX29" i="3"/>
  <c r="AY29" i="3"/>
  <c r="AZ29" i="3"/>
  <c r="AW30" i="3"/>
  <c r="AX30" i="3"/>
  <c r="AY30" i="3"/>
  <c r="AZ30" i="3"/>
  <c r="AW31" i="3"/>
  <c r="AX31" i="3"/>
  <c r="AY31" i="3"/>
  <c r="AZ31" i="3"/>
  <c r="AW32" i="3"/>
  <c r="AX32" i="3"/>
  <c r="AY32" i="3"/>
  <c r="AZ32" i="3"/>
  <c r="AW33" i="3"/>
  <c r="AX33" i="3"/>
  <c r="AY33" i="3"/>
  <c r="AZ33" i="3"/>
  <c r="AW34" i="3"/>
  <c r="AX34" i="3"/>
  <c r="AY34" i="3"/>
  <c r="AZ34" i="3"/>
  <c r="AW35" i="3"/>
  <c r="AX35" i="3"/>
  <c r="AY35" i="3"/>
  <c r="AZ35" i="3"/>
  <c r="AW36" i="3"/>
  <c r="AX36" i="3"/>
  <c r="AY36" i="3"/>
  <c r="AZ36" i="3"/>
  <c r="AW37" i="3"/>
  <c r="AX37" i="3"/>
  <c r="AY37" i="3"/>
  <c r="AZ37" i="3"/>
  <c r="AW38" i="3"/>
  <c r="AX38" i="3"/>
  <c r="AY38" i="3"/>
  <c r="AZ38" i="3"/>
  <c r="AW39" i="3"/>
  <c r="AX39" i="3"/>
  <c r="AY39" i="3"/>
  <c r="AZ39" i="3"/>
  <c r="AW40" i="3"/>
  <c r="AX40" i="3"/>
  <c r="AY40" i="3"/>
  <c r="AZ40" i="3"/>
  <c r="AW41" i="3"/>
  <c r="DJ27" i="3" s="1"/>
  <c r="AX41" i="3"/>
  <c r="DK27" i="3" s="1"/>
  <c r="AY41" i="3"/>
  <c r="DL27" i="3" s="1"/>
  <c r="AZ41" i="3"/>
  <c r="DM27" i="3" s="1"/>
  <c r="AS29" i="2" a="1"/>
  <c r="AS29" i="2" s="1"/>
  <c r="AT29" i="2" a="1"/>
  <c r="AT29" i="2" s="1"/>
  <c r="AS30" i="2" a="1"/>
  <c r="AS30" i="2" s="1"/>
  <c r="AT30" i="2" a="1"/>
  <c r="AT30" i="2" s="1"/>
  <c r="T41" i="2"/>
  <c r="U41" i="2"/>
  <c r="T20" i="2"/>
  <c r="U20" i="2"/>
  <c r="CB4" i="28" a="1"/>
  <c r="CB4" i="28" s="1"/>
  <c r="CB5" i="28" a="1"/>
  <c r="CB5" i="28" s="1"/>
  <c r="CB6" i="28" a="1"/>
  <c r="CB6" i="28" s="1"/>
  <c r="CB7" i="28" a="1"/>
  <c r="CB7" i="28" s="1"/>
  <c r="AK125" i="28"/>
  <c r="AK99" i="28"/>
  <c r="AK73" i="28"/>
  <c r="AK48" i="28"/>
  <c r="AS11" i="28"/>
  <c r="AU11" i="28" s="1"/>
  <c r="AS12" i="28"/>
  <c r="AS13" i="28"/>
  <c r="AS14" i="28"/>
  <c r="AS15" i="28"/>
  <c r="AS16" i="28"/>
  <c r="AS17" i="28"/>
  <c r="AS18" i="28"/>
  <c r="AS19" i="28"/>
  <c r="AS20" i="28"/>
  <c r="AS21" i="28"/>
  <c r="AS22" i="28"/>
  <c r="DK15" i="4" l="1" a="1"/>
  <c r="DK15" i="4" s="1"/>
  <c r="DK14" i="4" a="1"/>
  <c r="DK14" i="4" s="1"/>
  <c r="DM14" i="4" a="1"/>
  <c r="DM14" i="4" s="1"/>
  <c r="DL14" i="4" a="1"/>
  <c r="DL14" i="4" s="1"/>
  <c r="DM15" i="4" a="1"/>
  <c r="DM15" i="4" s="1"/>
  <c r="DL15" i="4" a="1"/>
  <c r="DL15" i="4" s="1"/>
  <c r="DK13" i="4" a="1"/>
  <c r="DK13" i="4" s="1"/>
  <c r="DN14" i="4" a="1"/>
  <c r="DN14" i="4" s="1"/>
  <c r="DN13" i="4" a="1"/>
  <c r="DN13" i="4" s="1"/>
  <c r="DM13" i="4" a="1"/>
  <c r="DM13" i="4" s="1"/>
  <c r="DL13" i="4" a="1"/>
  <c r="DL13" i="4" s="1"/>
  <c r="DN15" i="4" a="1"/>
  <c r="DN15" i="4" s="1"/>
  <c r="DK26" i="3" a="1"/>
  <c r="DK26" i="3" s="1"/>
  <c r="DJ26" i="3" a="1"/>
  <c r="DJ26" i="3" s="1"/>
  <c r="DL26" i="3" a="1"/>
  <c r="DL26" i="3" s="1"/>
  <c r="DM26" i="3" a="1"/>
  <c r="DM26" i="3" s="1"/>
  <c r="AZ29" i="17" a="1"/>
  <c r="AZ29" i="17" s="1"/>
  <c r="AE73" i="9" a="1"/>
  <c r="AE73" i="9" s="1"/>
  <c r="E30" i="31"/>
  <c r="AD73" i="9" a="1"/>
  <c r="AD73" i="9" s="1"/>
  <c r="D30" i="31"/>
  <c r="AF73" i="9" a="1"/>
  <c r="AF73" i="9" s="1"/>
  <c r="F30" i="31"/>
  <c r="G30" i="31"/>
  <c r="AG73" i="9" a="1"/>
  <c r="AG73" i="9" s="1"/>
  <c r="C30" i="31"/>
  <c r="H30" i="31"/>
  <c r="AH73" i="9" a="1"/>
  <c r="AH73" i="9" s="1"/>
  <c r="AB73" i="9"/>
  <c r="B29" i="31"/>
  <c r="AX26" i="13"/>
  <c r="AY26" i="13"/>
  <c r="D162" i="23"/>
  <c r="C162" i="23"/>
  <c r="C151" i="23"/>
  <c r="D151" i="23"/>
  <c r="C152" i="23"/>
  <c r="D152" i="23"/>
  <c r="C153" i="23"/>
  <c r="D153" i="23"/>
  <c r="C154" i="23"/>
  <c r="D154" i="23"/>
  <c r="C155" i="23"/>
  <c r="D155" i="23"/>
  <c r="C156" i="23"/>
  <c r="D156" i="23"/>
  <c r="C157" i="23"/>
  <c r="D157" i="23"/>
  <c r="C158" i="23"/>
  <c r="D158" i="23"/>
  <c r="C159" i="23"/>
  <c r="D159" i="23"/>
  <c r="C160" i="23"/>
  <c r="D160" i="23"/>
  <c r="C161" i="23"/>
  <c r="D161" i="23"/>
  <c r="D150" i="23"/>
  <c r="C150" i="23"/>
  <c r="C19" i="47"/>
  <c r="C39" i="47" s="1"/>
  <c r="B19" i="47"/>
  <c r="B39" i="47" s="1"/>
  <c r="C42" i="47"/>
  <c r="I28" i="47" s="1"/>
  <c r="B42" i="47"/>
  <c r="H28" i="47" s="1"/>
  <c r="C41" i="47"/>
  <c r="B41" i="47"/>
  <c r="C40" i="47"/>
  <c r="B40" i="47"/>
  <c r="C38" i="47"/>
  <c r="B38" i="47"/>
  <c r="C37" i="47"/>
  <c r="B37" i="47"/>
  <c r="C36" i="47"/>
  <c r="B36" i="47"/>
  <c r="C35" i="47"/>
  <c r="B35" i="47"/>
  <c r="C34" i="47"/>
  <c r="B34" i="47"/>
  <c r="C33" i="47"/>
  <c r="B33" i="47"/>
  <c r="C32" i="47"/>
  <c r="B32" i="47"/>
  <c r="C31" i="47"/>
  <c r="B31" i="47"/>
  <c r="C30" i="47"/>
  <c r="B30" i="47"/>
  <c r="C29" i="47"/>
  <c r="B29" i="47"/>
  <c r="G28" i="47"/>
  <c r="C28" i="47"/>
  <c r="B28" i="47"/>
  <c r="G27" i="47" a="1"/>
  <c r="G27" i="47" s="1"/>
  <c r="C27" i="47"/>
  <c r="I27" i="47" s="1" a="1"/>
  <c r="I27" i="47" s="1"/>
  <c r="B27" i="47"/>
  <c r="H27" i="47" s="1" a="1"/>
  <c r="H27" i="47" s="1"/>
  <c r="T155" i="16" a="1"/>
  <c r="T155" i="16" s="1"/>
  <c r="V173" i="16" s="1"/>
  <c r="U162" i="16" a="1"/>
  <c r="U162" i="16" s="1"/>
  <c r="U163" i="16" a="1"/>
  <c r="U163" i="16" s="1"/>
  <c r="U164" i="16" a="1"/>
  <c r="U164" i="16" s="1"/>
  <c r="U165" i="16" a="1"/>
  <c r="U165" i="16" s="1"/>
  <c r="U166" i="16" a="1"/>
  <c r="U166" i="16" s="1"/>
  <c r="U167" i="16" a="1"/>
  <c r="U167" i="16" s="1"/>
  <c r="U168" i="16" a="1"/>
  <c r="U168" i="16" s="1"/>
  <c r="U169" i="16" a="1"/>
  <c r="U169" i="16" s="1"/>
  <c r="V162" i="16" a="1"/>
  <c r="V162" i="16" s="1"/>
  <c r="V163" i="16" a="1"/>
  <c r="V163" i="16" s="1"/>
  <c r="W162" i="16" a="1"/>
  <c r="W162" i="16" s="1"/>
  <c r="X162" i="16" a="1"/>
  <c r="X162" i="16" s="1"/>
  <c r="W163" i="16" a="1"/>
  <c r="W163" i="16" s="1"/>
  <c r="X163" i="16" a="1"/>
  <c r="X163" i="16" s="1"/>
  <c r="W164" i="16" a="1"/>
  <c r="W164" i="16" s="1"/>
  <c r="X164" i="16" a="1"/>
  <c r="X164" i="16" s="1"/>
  <c r="W165" i="16" a="1"/>
  <c r="W165" i="16" s="1"/>
  <c r="X165" i="16" a="1"/>
  <c r="X165" i="16" s="1"/>
  <c r="W166" i="16" a="1"/>
  <c r="W166" i="16" s="1"/>
  <c r="X166" i="16" a="1"/>
  <c r="X166" i="16" s="1"/>
  <c r="W167" i="16" a="1"/>
  <c r="W167" i="16" s="1"/>
  <c r="X167" i="16" a="1"/>
  <c r="X167" i="16" s="1"/>
  <c r="W168" i="16" a="1"/>
  <c r="W168" i="16" s="1"/>
  <c r="X168" i="16" a="1"/>
  <c r="X168" i="16" s="1"/>
  <c r="W169" i="16" a="1"/>
  <c r="W169" i="16" s="1"/>
  <c r="X169" i="16" a="1"/>
  <c r="X169" i="16" s="1"/>
  <c r="V169" i="16" a="1"/>
  <c r="V169" i="16" s="1"/>
  <c r="V168" i="16" a="1"/>
  <c r="V168" i="16" s="1"/>
  <c r="V167" i="16" a="1"/>
  <c r="V167" i="16" s="1"/>
  <c r="V166" i="16" a="1"/>
  <c r="V166" i="16" s="1"/>
  <c r="V165" i="16" a="1"/>
  <c r="V165" i="16" s="1"/>
  <c r="V164" i="16" a="1"/>
  <c r="V164" i="16" s="1"/>
  <c r="V158" i="16" l="1"/>
  <c r="V160" i="16"/>
  <c r="U157" i="16"/>
  <c r="V157" i="16"/>
  <c r="U158" i="16"/>
  <c r="V159" i="16"/>
  <c r="X159" i="16"/>
  <c r="U159" i="16"/>
  <c r="X157" i="16"/>
  <c r="W160" i="16"/>
  <c r="X158" i="16"/>
  <c r="U160" i="16"/>
  <c r="W157" i="16"/>
  <c r="X160" i="16"/>
  <c r="W158" i="16"/>
  <c r="W159" i="16"/>
  <c r="E309" i="16" l="1"/>
  <c r="D309" i="16"/>
  <c r="C309" i="16"/>
  <c r="B309" i="16"/>
  <c r="E289" i="16"/>
  <c r="D289" i="16"/>
  <c r="C289" i="16"/>
  <c r="B289" i="16"/>
  <c r="E269" i="16"/>
  <c r="D269" i="16"/>
  <c r="C269" i="16"/>
  <c r="B269" i="16"/>
  <c r="E249" i="16"/>
  <c r="D249" i="16"/>
  <c r="C249" i="16"/>
  <c r="B249" i="16"/>
  <c r="B229" i="16"/>
  <c r="B209" i="16"/>
  <c r="B189" i="16"/>
  <c r="B169" i="16"/>
  <c r="E229" i="16"/>
  <c r="D229" i="16"/>
  <c r="C229" i="16"/>
  <c r="E209" i="16"/>
  <c r="D209" i="16"/>
  <c r="C209" i="16"/>
  <c r="E189" i="16"/>
  <c r="D189" i="16"/>
  <c r="C189" i="16"/>
  <c r="E169" i="16"/>
  <c r="D169" i="16"/>
  <c r="C169" i="16"/>
  <c r="D128" i="21" l="1"/>
  <c r="D129" i="21"/>
  <c r="D130" i="21"/>
  <c r="D131" i="21"/>
  <c r="D132" i="21"/>
  <c r="D133" i="21"/>
  <c r="D134" i="21"/>
  <c r="D135" i="21"/>
  <c r="D136" i="21"/>
  <c r="D137" i="21"/>
  <c r="D138" i="21"/>
  <c r="D140" i="21"/>
  <c r="D141" i="21"/>
  <c r="D142" i="21"/>
  <c r="D127" i="21"/>
  <c r="C128" i="21"/>
  <c r="C129" i="21"/>
  <c r="C130" i="21"/>
  <c r="C131" i="21"/>
  <c r="C132" i="21"/>
  <c r="C133" i="21"/>
  <c r="C134" i="21"/>
  <c r="C135" i="21"/>
  <c r="C136" i="21"/>
  <c r="C137" i="21"/>
  <c r="C138" i="21"/>
  <c r="C140" i="21"/>
  <c r="C141" i="21"/>
  <c r="C142" i="21"/>
  <c r="C127" i="21"/>
  <c r="B126" i="21"/>
  <c r="AY98" i="17" a="1"/>
  <c r="AY98" i="17" s="1"/>
  <c r="AX98" i="17" a="1"/>
  <c r="AX98" i="17" s="1"/>
  <c r="AW98" i="17" a="1"/>
  <c r="AW98" i="17" s="1"/>
  <c r="AV98" i="17" a="1"/>
  <c r="AV98" i="17" s="1"/>
  <c r="AU98" i="17" a="1"/>
  <c r="AU98" i="17" s="1"/>
  <c r="AT98" i="17" a="1"/>
  <c r="AT98" i="17" s="1"/>
  <c r="AS98" i="17" a="1"/>
  <c r="AS98" i="17" s="1"/>
  <c r="AR98" i="17" a="1"/>
  <c r="AR98" i="17" s="1"/>
  <c r="AQ98" i="17" a="1"/>
  <c r="AQ98" i="17" s="1"/>
  <c r="AP98" i="17" a="1"/>
  <c r="AP98" i="17" s="1"/>
  <c r="AO98" i="17" a="1"/>
  <c r="AO98" i="17" s="1"/>
  <c r="AN98" i="17" a="1"/>
  <c r="AN98" i="17" s="1"/>
  <c r="AM98" i="17" a="1"/>
  <c r="AM98" i="17" s="1"/>
  <c r="AL98" i="17" a="1"/>
  <c r="AL98" i="17" s="1"/>
  <c r="AK98" i="17" a="1"/>
  <c r="AK98" i="17" s="1"/>
  <c r="AJ98" i="17" a="1"/>
  <c r="AJ98" i="17" s="1"/>
  <c r="AI98" i="17" a="1"/>
  <c r="AI98" i="17" s="1"/>
  <c r="AJ75" i="17" a="1"/>
  <c r="AJ75" i="17" s="1"/>
  <c r="AK75" i="17" a="1"/>
  <c r="AK75" i="17" s="1"/>
  <c r="AL75" i="17" a="1"/>
  <c r="AL75" i="17" s="1"/>
  <c r="AM75" i="17" a="1"/>
  <c r="AM75" i="17" s="1"/>
  <c r="AN75" i="17" a="1"/>
  <c r="AN75" i="17" s="1"/>
  <c r="AO75" i="17" a="1"/>
  <c r="AO75" i="17" s="1"/>
  <c r="AP75" i="17" a="1"/>
  <c r="AP75" i="17" s="1"/>
  <c r="AQ75" i="17" a="1"/>
  <c r="AQ75" i="17" s="1"/>
  <c r="AR75" i="17" a="1"/>
  <c r="AR75" i="17" s="1"/>
  <c r="AS75" i="17" a="1"/>
  <c r="AS75" i="17" s="1"/>
  <c r="AT75" i="17" a="1"/>
  <c r="AT75" i="17" s="1"/>
  <c r="AU75" i="17" a="1"/>
  <c r="AU75" i="17" s="1"/>
  <c r="AV75" i="17" a="1"/>
  <c r="AV75" i="17" s="1"/>
  <c r="AW75" i="17" a="1"/>
  <c r="AW75" i="17" s="1"/>
  <c r="AX75" i="17" a="1"/>
  <c r="AX75" i="17" s="1"/>
  <c r="AY75" i="17" a="1"/>
  <c r="AY75" i="17" s="1"/>
  <c r="AI75" i="17" a="1"/>
  <c r="AI75" i="17" s="1"/>
  <c r="J110" i="17" l="1"/>
  <c r="J87" i="17"/>
  <c r="K110" i="17" l="1"/>
  <c r="O87" i="17"/>
  <c r="K87" i="17" l="1"/>
  <c r="L87" i="17" l="1"/>
  <c r="V110" i="17" l="1"/>
  <c r="D139" i="21" s="1"/>
  <c r="U110" i="17"/>
  <c r="T110" i="17"/>
  <c r="S110" i="17"/>
  <c r="R110" i="17"/>
  <c r="Q110" i="17"/>
  <c r="P110" i="17"/>
  <c r="N110" i="17"/>
  <c r="M110" i="17"/>
  <c r="L110" i="17"/>
  <c r="I110" i="17"/>
  <c r="H110" i="17"/>
  <c r="G110" i="17"/>
  <c r="F110" i="17"/>
  <c r="E110" i="17"/>
  <c r="D110" i="17"/>
  <c r="C110" i="17"/>
  <c r="B110" i="17"/>
  <c r="B20" i="17"/>
  <c r="C20" i="17"/>
  <c r="D20" i="17"/>
  <c r="E20" i="17"/>
  <c r="F20" i="17"/>
  <c r="G20" i="17"/>
  <c r="H20" i="17"/>
  <c r="I20" i="17"/>
  <c r="J20" i="17"/>
  <c r="K20" i="17"/>
  <c r="L20" i="17"/>
  <c r="M20" i="17"/>
  <c r="N20" i="17"/>
  <c r="O20" i="17"/>
  <c r="P20" i="17"/>
  <c r="Q20" i="17"/>
  <c r="R20" i="17"/>
  <c r="S20" i="17"/>
  <c r="T20" i="17"/>
  <c r="U20" i="17"/>
  <c r="B87" i="17"/>
  <c r="C87" i="17"/>
  <c r="D87" i="17"/>
  <c r="E87" i="17"/>
  <c r="F87" i="17"/>
  <c r="G87" i="17"/>
  <c r="H87" i="17"/>
  <c r="I87" i="17"/>
  <c r="M87" i="17"/>
  <c r="N87" i="17"/>
  <c r="P87" i="17"/>
  <c r="Q87" i="17"/>
  <c r="R87" i="17"/>
  <c r="S87" i="17"/>
  <c r="V87" i="17"/>
  <c r="C139" i="21" s="1"/>
  <c r="U87" i="17"/>
  <c r="T87" i="17"/>
  <c r="V64" i="17"/>
  <c r="V29" i="17"/>
  <c r="V30" i="17"/>
  <c r="V31" i="17"/>
  <c r="V32" i="17"/>
  <c r="V33" i="17"/>
  <c r="V34" i="17"/>
  <c r="V35" i="17"/>
  <c r="V36" i="17"/>
  <c r="V37" i="17"/>
  <c r="V38" i="17"/>
  <c r="V39" i="17"/>
  <c r="V40" i="17"/>
  <c r="V42" i="17"/>
  <c r="V43" i="17"/>
  <c r="V44" i="17"/>
  <c r="AY30" i="17" s="1"/>
  <c r="V20" i="17"/>
  <c r="U64" i="17"/>
  <c r="U29" i="17"/>
  <c r="U30" i="17"/>
  <c r="U31" i="17"/>
  <c r="U32" i="17"/>
  <c r="U33" i="17"/>
  <c r="U34" i="17"/>
  <c r="U35" i="17"/>
  <c r="U36" i="17"/>
  <c r="U37" i="17"/>
  <c r="U38" i="17"/>
  <c r="U39" i="17"/>
  <c r="U40" i="17"/>
  <c r="U42" i="17"/>
  <c r="U43" i="17"/>
  <c r="U44" i="17"/>
  <c r="AX30" i="17" s="1"/>
  <c r="T8" i="16"/>
  <c r="U10" i="16"/>
  <c r="U11" i="16"/>
  <c r="U12" i="16"/>
  <c r="U13" i="16"/>
  <c r="U14" i="16"/>
  <c r="U15" i="16"/>
  <c r="U16" i="16"/>
  <c r="U17" i="16"/>
  <c r="U18" i="16"/>
  <c r="U19" i="16"/>
  <c r="U20" i="16"/>
  <c r="U22" i="16"/>
  <c r="U23" i="16"/>
  <c r="U24" i="16"/>
  <c r="U9" i="16"/>
  <c r="J72" i="16"/>
  <c r="J73" i="16"/>
  <c r="J74" i="16"/>
  <c r="J75" i="16"/>
  <c r="J76" i="16"/>
  <c r="J77" i="16"/>
  <c r="J78" i="16"/>
  <c r="J79" i="16"/>
  <c r="J80" i="16"/>
  <c r="J81" i="16"/>
  <c r="J82" i="16"/>
  <c r="J83" i="16"/>
  <c r="J85" i="16"/>
  <c r="J86" i="16"/>
  <c r="J87" i="16"/>
  <c r="J51" i="16"/>
  <c r="J52" i="16"/>
  <c r="J53" i="16"/>
  <c r="J54" i="16"/>
  <c r="J55" i="16"/>
  <c r="J56" i="16"/>
  <c r="J57" i="16"/>
  <c r="J58" i="16"/>
  <c r="J59" i="16"/>
  <c r="J60" i="16"/>
  <c r="J61" i="16"/>
  <c r="J62" i="16"/>
  <c r="J64" i="16"/>
  <c r="J65" i="16"/>
  <c r="J66" i="16"/>
  <c r="J30" i="16"/>
  <c r="J31" i="16"/>
  <c r="J32" i="16"/>
  <c r="J33" i="16"/>
  <c r="J34" i="16"/>
  <c r="J35" i="16"/>
  <c r="J36" i="16"/>
  <c r="J37" i="16"/>
  <c r="J38" i="16"/>
  <c r="J39" i="16"/>
  <c r="J40" i="16"/>
  <c r="J41" i="16"/>
  <c r="J43" i="16"/>
  <c r="J44" i="16"/>
  <c r="J45" i="16"/>
  <c r="E84" i="16"/>
  <c r="E63" i="16"/>
  <c r="E42" i="16"/>
  <c r="J10" i="16"/>
  <c r="V10" i="16" s="1"/>
  <c r="J11" i="16"/>
  <c r="V11" i="16" s="1"/>
  <c r="J12" i="16"/>
  <c r="V12" i="16" s="1"/>
  <c r="J13" i="16"/>
  <c r="V13" i="16" s="1"/>
  <c r="J14" i="16"/>
  <c r="V14" i="16" s="1"/>
  <c r="J15" i="16"/>
  <c r="V15" i="16" s="1"/>
  <c r="J16" i="16"/>
  <c r="V16" i="16" s="1"/>
  <c r="J17" i="16"/>
  <c r="V17" i="16" s="1"/>
  <c r="J18" i="16"/>
  <c r="V18" i="16" s="1"/>
  <c r="J19" i="16"/>
  <c r="V19" i="16" s="1"/>
  <c r="J20" i="16"/>
  <c r="V20" i="16" s="1"/>
  <c r="J22" i="16"/>
  <c r="V22" i="16" s="1"/>
  <c r="J23" i="16"/>
  <c r="V23" i="16" s="1"/>
  <c r="J24" i="16"/>
  <c r="V24" i="16" s="1"/>
  <c r="J63" i="16" l="1"/>
  <c r="J84" i="16"/>
  <c r="AY29" i="17" a="1"/>
  <c r="AY29" i="17" s="1"/>
  <c r="AX29" i="17" a="1"/>
  <c r="AX29" i="17" s="1"/>
  <c r="V41" i="17"/>
  <c r="U41" i="17"/>
  <c r="Q21" i="16"/>
  <c r="E21" i="16"/>
  <c r="J42" i="16" s="1"/>
  <c r="U21" i="16" l="1"/>
  <c r="J21" i="16"/>
  <c r="V21" i="16" s="1"/>
  <c r="DF8" i="4" a="1"/>
  <c r="DF8" i="4" s="1"/>
  <c r="DG8" i="4" a="1"/>
  <c r="DG8" i="4" s="1"/>
  <c r="DH8" i="4" a="1"/>
  <c r="DH8" i="4" s="1"/>
  <c r="DI8" i="4" a="1"/>
  <c r="DI8" i="4" s="1"/>
  <c r="DJ8" i="4" a="1"/>
  <c r="DJ8" i="4" s="1"/>
  <c r="DF9" i="4"/>
  <c r="DG9" i="4"/>
  <c r="DH9" i="4"/>
  <c r="DI9" i="4"/>
  <c r="DJ9" i="4"/>
  <c r="AQ102" i="4"/>
  <c r="AR102" i="4"/>
  <c r="AS102" i="4"/>
  <c r="AT102" i="4"/>
  <c r="AU102" i="4"/>
  <c r="AQ103" i="4"/>
  <c r="AR103" i="4"/>
  <c r="AS103" i="4"/>
  <c r="AT103" i="4"/>
  <c r="AU103" i="4"/>
  <c r="AQ104" i="4"/>
  <c r="AR104" i="4"/>
  <c r="AS104" i="4"/>
  <c r="AT104" i="4"/>
  <c r="AU104" i="4"/>
  <c r="AQ105" i="4"/>
  <c r="AR105" i="4"/>
  <c r="AS105" i="4"/>
  <c r="AT105" i="4"/>
  <c r="AU105" i="4"/>
  <c r="AQ106" i="4"/>
  <c r="AR106" i="4"/>
  <c r="AS106" i="4"/>
  <c r="AT106" i="4"/>
  <c r="AU106" i="4"/>
  <c r="AQ107" i="4"/>
  <c r="AR107" i="4"/>
  <c r="AS107" i="4"/>
  <c r="AT107" i="4"/>
  <c r="AU107" i="4"/>
  <c r="AQ108" i="4"/>
  <c r="AR108" i="4"/>
  <c r="AS108" i="4"/>
  <c r="AT108" i="4"/>
  <c r="AU108" i="4"/>
  <c r="AQ109" i="4"/>
  <c r="AR109" i="4"/>
  <c r="AS109" i="4"/>
  <c r="AT109" i="4"/>
  <c r="AU109" i="4"/>
  <c r="AQ110" i="4"/>
  <c r="AR110" i="4"/>
  <c r="AS110" i="4"/>
  <c r="AT110" i="4"/>
  <c r="AU110" i="4"/>
  <c r="AQ111" i="4"/>
  <c r="AR111" i="4"/>
  <c r="AS111" i="4"/>
  <c r="AT111" i="4"/>
  <c r="AU111" i="4"/>
  <c r="AQ112" i="4"/>
  <c r="AR112" i="4"/>
  <c r="AS112" i="4"/>
  <c r="AT112" i="4"/>
  <c r="AU112" i="4"/>
  <c r="AQ113" i="4"/>
  <c r="AR113" i="4"/>
  <c r="AS113" i="4"/>
  <c r="AT113" i="4"/>
  <c r="AU113" i="4"/>
  <c r="AQ114" i="4"/>
  <c r="AR114" i="4"/>
  <c r="AS114" i="4"/>
  <c r="AT114" i="4"/>
  <c r="AU114" i="4"/>
  <c r="AQ115" i="4"/>
  <c r="AR115" i="4"/>
  <c r="AS115" i="4"/>
  <c r="AT115" i="4"/>
  <c r="AU115" i="4"/>
  <c r="AQ116" i="4"/>
  <c r="AR116" i="4"/>
  <c r="AS116" i="4"/>
  <c r="AT116" i="4"/>
  <c r="AU116" i="4"/>
  <c r="AQ117" i="4"/>
  <c r="AR117" i="4"/>
  <c r="AS117" i="4"/>
  <c r="AT117" i="4"/>
  <c r="AU117" i="4"/>
  <c r="AQ121" i="4"/>
  <c r="AR121" i="4"/>
  <c r="DG14" i="4" s="1" a="1"/>
  <c r="DG14" i="4" s="1"/>
  <c r="AS121" i="4"/>
  <c r="DH14" i="4" s="1" a="1"/>
  <c r="DH14" i="4" s="1"/>
  <c r="AT121" i="4"/>
  <c r="DI14" i="4" s="1" a="1"/>
  <c r="DI14" i="4" s="1"/>
  <c r="AU121" i="4"/>
  <c r="AQ122" i="4"/>
  <c r="AR122" i="4"/>
  <c r="AS122" i="4"/>
  <c r="AT122" i="4"/>
  <c r="AU122" i="4"/>
  <c r="AQ123" i="4"/>
  <c r="AR123" i="4"/>
  <c r="AS123" i="4"/>
  <c r="AT123" i="4"/>
  <c r="AU123" i="4"/>
  <c r="AQ124" i="4"/>
  <c r="AR124" i="4"/>
  <c r="AS124" i="4"/>
  <c r="AT124" i="4"/>
  <c r="AU124" i="4"/>
  <c r="AQ125" i="4"/>
  <c r="AR125" i="4"/>
  <c r="AS125" i="4"/>
  <c r="AT125" i="4"/>
  <c r="AU125" i="4"/>
  <c r="AQ126" i="4"/>
  <c r="AR126" i="4"/>
  <c r="AS126" i="4"/>
  <c r="AT126" i="4"/>
  <c r="AU126" i="4"/>
  <c r="AQ127" i="4"/>
  <c r="AR127" i="4"/>
  <c r="AS127" i="4"/>
  <c r="AT127" i="4"/>
  <c r="AU127" i="4"/>
  <c r="AQ128" i="4"/>
  <c r="AR128" i="4"/>
  <c r="AS128" i="4"/>
  <c r="AT128" i="4"/>
  <c r="AU128" i="4"/>
  <c r="AQ129" i="4"/>
  <c r="AR129" i="4"/>
  <c r="AS129" i="4"/>
  <c r="AT129" i="4"/>
  <c r="AU129" i="4"/>
  <c r="AQ130" i="4"/>
  <c r="AR130" i="4"/>
  <c r="AS130" i="4"/>
  <c r="AT130" i="4"/>
  <c r="AU130" i="4"/>
  <c r="AQ131" i="4"/>
  <c r="AR131" i="4"/>
  <c r="AS131" i="4"/>
  <c r="AT131" i="4"/>
  <c r="AU131" i="4"/>
  <c r="AQ132" i="4"/>
  <c r="AR132" i="4"/>
  <c r="AS132" i="4"/>
  <c r="AT132" i="4"/>
  <c r="AU132" i="4"/>
  <c r="AQ133" i="4"/>
  <c r="AR133" i="4"/>
  <c r="AS133" i="4"/>
  <c r="AT133" i="4"/>
  <c r="AU133" i="4"/>
  <c r="AQ134" i="4"/>
  <c r="AR134" i="4"/>
  <c r="AS134" i="4"/>
  <c r="AT134" i="4"/>
  <c r="AU134" i="4"/>
  <c r="AQ135" i="4"/>
  <c r="AR135" i="4"/>
  <c r="AS135" i="4"/>
  <c r="AT135" i="4"/>
  <c r="AU135" i="4"/>
  <c r="AQ136" i="4"/>
  <c r="AR136" i="4"/>
  <c r="AS136" i="4"/>
  <c r="AT136" i="4"/>
  <c r="AU136" i="4"/>
  <c r="AQ140" i="4"/>
  <c r="AR140" i="4"/>
  <c r="AS140" i="4"/>
  <c r="AT140" i="4"/>
  <c r="AU140" i="4"/>
  <c r="AQ141" i="4"/>
  <c r="AR141" i="4"/>
  <c r="AS141" i="4"/>
  <c r="AT141" i="4"/>
  <c r="AU141" i="4"/>
  <c r="AQ142" i="4"/>
  <c r="AR142" i="4"/>
  <c r="AS142" i="4"/>
  <c r="AT142" i="4"/>
  <c r="AU142" i="4"/>
  <c r="AQ143" i="4"/>
  <c r="AR143" i="4"/>
  <c r="AS143" i="4"/>
  <c r="AT143" i="4"/>
  <c r="AU143" i="4"/>
  <c r="AQ144" i="4"/>
  <c r="AR144" i="4"/>
  <c r="AS144" i="4"/>
  <c r="AT144" i="4"/>
  <c r="AU144" i="4"/>
  <c r="AQ145" i="4"/>
  <c r="AR145" i="4"/>
  <c r="AS145" i="4"/>
  <c r="AT145" i="4"/>
  <c r="AU145" i="4"/>
  <c r="AQ146" i="4"/>
  <c r="AR146" i="4"/>
  <c r="AS146" i="4"/>
  <c r="AT146" i="4"/>
  <c r="AU146" i="4"/>
  <c r="AQ147" i="4"/>
  <c r="AR147" i="4"/>
  <c r="AS147" i="4"/>
  <c r="AT147" i="4"/>
  <c r="AU147" i="4"/>
  <c r="AQ148" i="4"/>
  <c r="AR148" i="4"/>
  <c r="AS148" i="4"/>
  <c r="AT148" i="4"/>
  <c r="AU148" i="4"/>
  <c r="AQ149" i="4"/>
  <c r="AR149" i="4"/>
  <c r="AS149" i="4"/>
  <c r="AT149" i="4"/>
  <c r="AU149" i="4"/>
  <c r="AQ150" i="4"/>
  <c r="AR150" i="4"/>
  <c r="AS150" i="4"/>
  <c r="AT150" i="4"/>
  <c r="AU150" i="4"/>
  <c r="AQ151" i="4"/>
  <c r="AR151" i="4"/>
  <c r="AS151" i="4"/>
  <c r="AT151" i="4"/>
  <c r="AU151" i="4"/>
  <c r="AQ152" i="4"/>
  <c r="AR152" i="4"/>
  <c r="AS152" i="4"/>
  <c r="AT152" i="4"/>
  <c r="AU152" i="4"/>
  <c r="AQ153" i="4"/>
  <c r="AR153" i="4"/>
  <c r="AS153" i="4"/>
  <c r="AT153" i="4"/>
  <c r="AU153" i="4"/>
  <c r="AQ154" i="4"/>
  <c r="AR154" i="4"/>
  <c r="AS154" i="4"/>
  <c r="AT154" i="4"/>
  <c r="AU154" i="4"/>
  <c r="AQ155" i="4"/>
  <c r="AR155" i="4"/>
  <c r="AS155" i="4"/>
  <c r="AT155" i="4"/>
  <c r="AU155" i="4"/>
  <c r="DD68" i="3" a="1"/>
  <c r="DD68" i="3" s="1"/>
  <c r="DE68" i="3" a="1"/>
  <c r="DE68" i="3" s="1"/>
  <c r="DF68" i="3" a="1"/>
  <c r="DF68" i="3" s="1"/>
  <c r="DG68" i="3" a="1"/>
  <c r="DG68" i="3" s="1"/>
  <c r="DH68" i="3" a="1"/>
  <c r="DH68" i="3" s="1"/>
  <c r="DD69" i="3" a="1"/>
  <c r="DD69" i="3" s="1"/>
  <c r="DE69" i="3" a="1"/>
  <c r="DE69" i="3" s="1"/>
  <c r="DF69" i="3" a="1"/>
  <c r="DF69" i="3" s="1"/>
  <c r="DG69" i="3" a="1"/>
  <c r="DG69" i="3" s="1"/>
  <c r="DH69" i="3" a="1"/>
  <c r="DH69" i="3" s="1"/>
  <c r="AR26" i="3"/>
  <c r="DE26" i="3" s="1" a="1"/>
  <c r="DE26" i="3" s="1"/>
  <c r="AS26" i="3"/>
  <c r="DF26" i="3" s="1" a="1"/>
  <c r="DF26" i="3" s="1"/>
  <c r="AT26" i="3"/>
  <c r="AU26" i="3"/>
  <c r="AV26" i="3"/>
  <c r="AR27" i="3"/>
  <c r="AS27" i="3"/>
  <c r="AT27" i="3"/>
  <c r="AU27" i="3"/>
  <c r="AV27" i="3"/>
  <c r="AR28" i="3"/>
  <c r="AS28" i="3"/>
  <c r="AT28" i="3"/>
  <c r="AU28" i="3"/>
  <c r="AV28" i="3"/>
  <c r="AR29" i="3"/>
  <c r="AS29" i="3"/>
  <c r="AT29" i="3"/>
  <c r="AU29" i="3"/>
  <c r="AV29" i="3"/>
  <c r="AR30" i="3"/>
  <c r="AS30" i="3"/>
  <c r="AT30" i="3"/>
  <c r="AU30" i="3"/>
  <c r="AV30" i="3"/>
  <c r="AR31" i="3"/>
  <c r="AS31" i="3"/>
  <c r="AT31" i="3"/>
  <c r="AU31" i="3"/>
  <c r="AV31" i="3"/>
  <c r="AR32" i="3"/>
  <c r="AS32" i="3"/>
  <c r="AT32" i="3"/>
  <c r="AU32" i="3"/>
  <c r="AV32" i="3"/>
  <c r="AR33" i="3"/>
  <c r="AS33" i="3"/>
  <c r="AT33" i="3"/>
  <c r="AU33" i="3"/>
  <c r="AV33" i="3"/>
  <c r="AR34" i="3"/>
  <c r="AS34" i="3"/>
  <c r="AT34" i="3"/>
  <c r="AU34" i="3"/>
  <c r="AV34" i="3"/>
  <c r="AR35" i="3"/>
  <c r="AS35" i="3"/>
  <c r="AT35" i="3"/>
  <c r="AU35" i="3"/>
  <c r="AV35" i="3"/>
  <c r="AR36" i="3"/>
  <c r="AS36" i="3"/>
  <c r="AT36" i="3"/>
  <c r="AU36" i="3"/>
  <c r="AV36" i="3"/>
  <c r="AR37" i="3"/>
  <c r="AS37" i="3"/>
  <c r="AT37" i="3"/>
  <c r="AU37" i="3"/>
  <c r="AV37" i="3"/>
  <c r="AR38" i="3"/>
  <c r="AS38" i="3"/>
  <c r="AT38" i="3"/>
  <c r="AU38" i="3"/>
  <c r="AV38" i="3"/>
  <c r="AR39" i="3"/>
  <c r="AS39" i="3"/>
  <c r="AT39" i="3"/>
  <c r="AU39" i="3"/>
  <c r="AV39" i="3"/>
  <c r="AR40" i="3"/>
  <c r="AS40" i="3"/>
  <c r="AT40" i="3"/>
  <c r="AU40" i="3"/>
  <c r="AV40" i="3"/>
  <c r="AR41" i="3"/>
  <c r="DE27" i="3" s="1"/>
  <c r="AS41" i="3"/>
  <c r="DF27" i="3" s="1"/>
  <c r="AT41" i="3"/>
  <c r="DG27" i="3" s="1"/>
  <c r="AU41" i="3"/>
  <c r="DH27" i="3" s="1"/>
  <c r="AV41" i="3"/>
  <c r="DI27" i="3" s="1"/>
  <c r="DF14" i="4" l="1" a="1"/>
  <c r="DF14" i="4" s="1"/>
  <c r="DI15" i="4" a="1"/>
  <c r="DI15" i="4" s="1"/>
  <c r="DJ15" i="4" a="1"/>
  <c r="DJ15" i="4" s="1"/>
  <c r="DG15" i="4" a="1"/>
  <c r="DG15" i="4" s="1"/>
  <c r="DF15" i="4" a="1"/>
  <c r="DF15" i="4" s="1"/>
  <c r="DI13" i="4" a="1"/>
  <c r="DI13" i="4" s="1"/>
  <c r="DH13" i="4" a="1"/>
  <c r="DH13" i="4" s="1"/>
  <c r="DG13" i="4" a="1"/>
  <c r="DG13" i="4" s="1"/>
  <c r="DH15" i="4" a="1"/>
  <c r="DH15" i="4" s="1"/>
  <c r="DJ13" i="4" a="1"/>
  <c r="DJ13" i="4" s="1"/>
  <c r="DJ14" i="4" a="1"/>
  <c r="DJ14" i="4" s="1"/>
  <c r="DF13" i="4" a="1"/>
  <c r="DF13" i="4" s="1"/>
  <c r="DI26" i="3" a="1"/>
  <c r="DI26" i="3" s="1"/>
  <c r="DH26" i="3" a="1"/>
  <c r="DH26" i="3" s="1"/>
  <c r="DG26" i="3" a="1"/>
  <c r="DG26" i="3" s="1"/>
  <c r="AQ29" i="2" a="1"/>
  <c r="AQ29" i="2" s="1"/>
  <c r="AR29" i="2" a="1"/>
  <c r="AR29" i="2" s="1"/>
  <c r="AQ30" i="2" a="1"/>
  <c r="AQ30" i="2" s="1"/>
  <c r="AR30" i="2" a="1"/>
  <c r="AR30" i="2" s="1"/>
  <c r="R41" i="2"/>
  <c r="S41" i="2"/>
  <c r="R20" i="2"/>
  <c r="S20" i="2"/>
  <c r="BZ4" i="28" a="1"/>
  <c r="BZ4" i="28" s="1"/>
  <c r="CA4" i="28" a="1"/>
  <c r="CA4" i="28" s="1"/>
  <c r="BZ5" i="28" a="1"/>
  <c r="BZ5" i="28" s="1"/>
  <c r="CA5" i="28" a="1"/>
  <c r="CA5" i="28" s="1"/>
  <c r="BZ6" i="28" a="1"/>
  <c r="BZ6" i="28" s="1"/>
  <c r="CA6" i="28" a="1"/>
  <c r="CA6" i="28" s="1"/>
  <c r="BZ7" i="28" a="1"/>
  <c r="BZ7" i="28" s="1"/>
  <c r="CA7" i="28" a="1"/>
  <c r="CA7" i="28" s="1"/>
  <c r="AI125" i="28"/>
  <c r="AJ125" i="28"/>
  <c r="AI99" i="28"/>
  <c r="AJ99" i="28"/>
  <c r="AI73" i="28"/>
  <c r="AJ73" i="28"/>
  <c r="AI48" i="28"/>
  <c r="AJ48" i="28"/>
  <c r="AI23" i="28"/>
  <c r="AJ23" i="28"/>
  <c r="CZ25" i="10"/>
  <c r="DA25" i="10"/>
  <c r="DB25" i="10"/>
  <c r="DC25" i="10"/>
  <c r="DD25" i="10"/>
  <c r="DE25" i="10"/>
  <c r="CZ26" i="10" a="1"/>
  <c r="CZ26" i="10" s="1"/>
  <c r="DA26" i="10" a="1"/>
  <c r="DA26" i="10" s="1"/>
  <c r="DB26" i="10" a="1"/>
  <c r="DB26" i="10" s="1"/>
  <c r="DC26" i="10" a="1"/>
  <c r="DC26" i="10" s="1"/>
  <c r="DD26" i="10" a="1"/>
  <c r="DD26" i="10" s="1"/>
  <c r="DE26" i="10" a="1"/>
  <c r="DE26" i="10" s="1"/>
  <c r="CZ27" i="10" a="1"/>
  <c r="CZ27" i="10" s="1"/>
  <c r="DA27" i="10" a="1"/>
  <c r="DA27" i="10" s="1"/>
  <c r="DB27" i="10" a="1"/>
  <c r="DB27" i="10" s="1"/>
  <c r="DC27" i="10" a="1"/>
  <c r="DC27" i="10" s="1"/>
  <c r="DD27" i="10" a="1"/>
  <c r="DD27" i="10" s="1"/>
  <c r="DE27" i="10" a="1"/>
  <c r="DE27" i="10" s="1"/>
  <c r="U27" i="13"/>
  <c r="AX27" i="13" s="1" a="1"/>
  <c r="AX27" i="13" s="1"/>
  <c r="V27" i="13"/>
  <c r="AY27" i="13" s="1" a="1"/>
  <c r="AY27" i="13" s="1"/>
  <c r="U28" i="13"/>
  <c r="V28" i="13"/>
  <c r="U29" i="13"/>
  <c r="V29" i="13"/>
  <c r="U30" i="13"/>
  <c r="V30" i="13"/>
  <c r="U31" i="13"/>
  <c r="V31" i="13"/>
  <c r="U32" i="13"/>
  <c r="V32" i="13"/>
  <c r="U33" i="13"/>
  <c r="V33" i="13"/>
  <c r="U34" i="13"/>
  <c r="V34" i="13"/>
  <c r="U35" i="13"/>
  <c r="V35" i="13"/>
  <c r="U36" i="13"/>
  <c r="V36" i="13"/>
  <c r="U37" i="13"/>
  <c r="V37" i="13"/>
  <c r="U38" i="13"/>
  <c r="V38" i="13"/>
  <c r="U39" i="13"/>
  <c r="V39" i="13"/>
  <c r="U40" i="13"/>
  <c r="V40" i="13"/>
  <c r="U41" i="13"/>
  <c r="V41" i="13"/>
  <c r="U42" i="13"/>
  <c r="AX28" i="13" s="1"/>
  <c r="V42" i="13"/>
  <c r="AY28" i="13" s="1"/>
  <c r="CW48" i="24" a="1"/>
  <c r="CW48" i="24" s="1"/>
  <c r="CX48" i="24" a="1"/>
  <c r="CX48" i="24" s="1"/>
  <c r="CY48" i="24" a="1"/>
  <c r="CY48" i="24" s="1"/>
  <c r="CZ48" i="24" a="1"/>
  <c r="CZ48" i="24" s="1"/>
  <c r="DA48" i="24" a="1"/>
  <c r="DA48" i="24" s="1"/>
  <c r="DB48" i="24" a="1"/>
  <c r="DB48" i="24" s="1"/>
  <c r="CW49" i="24" a="1"/>
  <c r="CW49" i="24" s="1"/>
  <c r="CX49" i="24" a="1"/>
  <c r="CX49" i="24" s="1"/>
  <c r="CY49" i="24" a="1"/>
  <c r="CY49" i="24" s="1"/>
  <c r="CZ49" i="24" a="1"/>
  <c r="CZ49" i="24" s="1"/>
  <c r="DA49" i="24" a="1"/>
  <c r="DA49" i="24" s="1"/>
  <c r="DB49" i="24" a="1"/>
  <c r="DB49" i="24" s="1"/>
  <c r="DB27" i="24"/>
  <c r="DA27" i="24"/>
  <c r="CZ27" i="24"/>
  <c r="CY27" i="24"/>
  <c r="CX27" i="24"/>
  <c r="CW27" i="24"/>
  <c r="DB26" i="24" a="1"/>
  <c r="DB26" i="24" s="1"/>
  <c r="DA26" i="24" a="1"/>
  <c r="DA26" i="24" s="1"/>
  <c r="CZ26" i="24" a="1"/>
  <c r="CZ26" i="24" s="1"/>
  <c r="CY26" i="24" a="1"/>
  <c r="CY26" i="24" s="1"/>
  <c r="CX26" i="24" a="1"/>
  <c r="CX26" i="24" s="1"/>
  <c r="CW26" i="24" a="1"/>
  <c r="CW26" i="24" s="1"/>
  <c r="CW48" i="11" a="1"/>
  <c r="CW48" i="11" s="1"/>
  <c r="CX48" i="11" a="1"/>
  <c r="CX48" i="11" s="1"/>
  <c r="CY48" i="11" a="1"/>
  <c r="CY48" i="11" s="1"/>
  <c r="CZ48" i="11" a="1"/>
  <c r="CZ48" i="11" s="1"/>
  <c r="DA48" i="11" a="1"/>
  <c r="DA48" i="11" s="1"/>
  <c r="DB48" i="11" a="1"/>
  <c r="DB48" i="11" s="1"/>
  <c r="CW49" i="11" a="1"/>
  <c r="CW49" i="11" s="1"/>
  <c r="CX49" i="11" a="1"/>
  <c r="CX49" i="11" s="1"/>
  <c r="CY49" i="11" a="1"/>
  <c r="CY49" i="11" s="1"/>
  <c r="CZ49" i="11" a="1"/>
  <c r="CZ49" i="11" s="1"/>
  <c r="DA49" i="11" a="1"/>
  <c r="DA49" i="11" s="1"/>
  <c r="DB49" i="11" a="1"/>
  <c r="DB49" i="11" s="1"/>
  <c r="DA26" i="11" a="1"/>
  <c r="DA26" i="11" s="1"/>
  <c r="DB26" i="11" a="1"/>
  <c r="DB26" i="11" s="1"/>
  <c r="DA27" i="11"/>
  <c r="DB27" i="11"/>
  <c r="CZ27" i="11"/>
  <c r="CZ26" i="11" a="1"/>
  <c r="CZ26" i="11" s="1"/>
  <c r="CW26" i="11" a="1"/>
  <c r="CW26" i="11" s="1"/>
  <c r="CX26" i="11" a="1"/>
  <c r="CX26" i="11" s="1"/>
  <c r="CY26" i="11" a="1"/>
  <c r="CY26" i="11" s="1"/>
  <c r="CW27" i="11"/>
  <c r="CX27" i="11"/>
  <c r="CY27" i="11"/>
  <c r="O3" i="29"/>
  <c r="P24" i="45" l="1"/>
  <c r="Q24" i="45"/>
  <c r="R24" i="45"/>
  <c r="S24" i="45"/>
  <c r="T24" i="45"/>
  <c r="U24" i="45"/>
  <c r="V24" i="45"/>
  <c r="O24" i="45"/>
  <c r="V25" i="45" a="1"/>
  <c r="V25" i="45" s="1"/>
  <c r="O25" i="45" a="1"/>
  <c r="O25" i="45" s="1"/>
  <c r="P25" i="45" a="1"/>
  <c r="P25" i="45" s="1"/>
  <c r="Q25" i="45" a="1"/>
  <c r="Q25" i="45" s="1"/>
  <c r="R25" i="45" a="1"/>
  <c r="R25" i="45" s="1"/>
  <c r="S25" i="45" a="1"/>
  <c r="S25" i="45" s="1"/>
  <c r="T25" i="45" a="1"/>
  <c r="T25" i="45" s="1"/>
  <c r="U25" i="45" a="1"/>
  <c r="U25" i="45" s="1"/>
  <c r="N25" i="45" a="1"/>
  <c r="N25" i="45" s="1"/>
  <c r="P21" i="45"/>
  <c r="D313" i="21" s="1"/>
  <c r="P20" i="45"/>
  <c r="D312" i="21" s="1"/>
  <c r="P19" i="45"/>
  <c r="D311" i="21" s="1"/>
  <c r="P18" i="45"/>
  <c r="D310" i="21" s="1"/>
  <c r="P17" i="45"/>
  <c r="D309" i="21" s="1"/>
  <c r="P16" i="45"/>
  <c r="D308" i="21" s="1"/>
  <c r="P15" i="45"/>
  <c r="D307" i="21" s="1"/>
  <c r="P14" i="45"/>
  <c r="D306" i="21" s="1"/>
  <c r="P13" i="45"/>
  <c r="D305" i="21" s="1"/>
  <c r="P12" i="45"/>
  <c r="D304" i="21" s="1"/>
  <c r="P11" i="45"/>
  <c r="D303" i="21" s="1"/>
  <c r="P10" i="45"/>
  <c r="D302" i="21" s="1"/>
  <c r="P9" i="45"/>
  <c r="D301" i="21" s="1"/>
  <c r="P8" i="45"/>
  <c r="D300" i="21" s="1"/>
  <c r="P7" i="45"/>
  <c r="D299" i="21" s="1"/>
  <c r="P6" i="45"/>
  <c r="D298" i="21" s="1"/>
  <c r="P5" i="45"/>
  <c r="D297" i="21" s="1"/>
  <c r="O7" i="45"/>
  <c r="C299" i="21" s="1"/>
  <c r="O8" i="45"/>
  <c r="C300" i="21" s="1"/>
  <c r="O9" i="45"/>
  <c r="C301" i="21" s="1"/>
  <c r="O10" i="45"/>
  <c r="C302" i="21" s="1"/>
  <c r="O11" i="45"/>
  <c r="C303" i="21" s="1"/>
  <c r="O12" i="45"/>
  <c r="C304" i="21" s="1"/>
  <c r="O13" i="45"/>
  <c r="C305" i="21" s="1"/>
  <c r="O14" i="45"/>
  <c r="C306" i="21" s="1"/>
  <c r="O15" i="45"/>
  <c r="C307" i="21" s="1"/>
  <c r="O16" i="45"/>
  <c r="C308" i="21" s="1"/>
  <c r="O17" i="45"/>
  <c r="C309" i="21" s="1"/>
  <c r="O18" i="45"/>
  <c r="C310" i="21" s="1"/>
  <c r="O19" i="45"/>
  <c r="C311" i="21" s="1"/>
  <c r="O20" i="45"/>
  <c r="C312" i="21" s="1"/>
  <c r="O21" i="45"/>
  <c r="C313" i="21" s="1"/>
  <c r="O6" i="45"/>
  <c r="C298" i="21" s="1"/>
  <c r="O5" i="45"/>
  <c r="C297" i="21" s="1"/>
  <c r="AW26" i="13"/>
  <c r="T27" i="13"/>
  <c r="T28" i="13"/>
  <c r="T29" i="13"/>
  <c r="T30" i="13"/>
  <c r="T31" i="13"/>
  <c r="T32" i="13"/>
  <c r="T33" i="13"/>
  <c r="T34" i="13"/>
  <c r="T35" i="13"/>
  <c r="T36" i="13"/>
  <c r="T37" i="13"/>
  <c r="T38" i="13"/>
  <c r="T39" i="13"/>
  <c r="T40" i="13"/>
  <c r="T41" i="13"/>
  <c r="T42" i="13"/>
  <c r="AW28" i="13" s="1"/>
  <c r="AS28" i="17"/>
  <c r="AT28" i="17"/>
  <c r="AU28" i="17"/>
  <c r="AV28" i="17"/>
  <c r="AW28" i="17"/>
  <c r="P64" i="17"/>
  <c r="Q64" i="17"/>
  <c r="Q41" i="17" s="1"/>
  <c r="R64" i="17"/>
  <c r="R41" i="17" s="1"/>
  <c r="S64" i="17"/>
  <c r="S41" i="17" s="1"/>
  <c r="T64" i="17"/>
  <c r="T41" i="17" s="1"/>
  <c r="P29" i="17"/>
  <c r="Q29" i="17"/>
  <c r="AT29" i="17" s="1" a="1"/>
  <c r="AT29" i="17" s="1"/>
  <c r="R29" i="17"/>
  <c r="AU29" i="17" s="1" a="1"/>
  <c r="AU29" i="17" s="1"/>
  <c r="S29" i="17"/>
  <c r="AV29" i="17" s="1" a="1"/>
  <c r="AV29" i="17" s="1"/>
  <c r="T29" i="17"/>
  <c r="P30" i="17"/>
  <c r="Q30" i="17"/>
  <c r="R30" i="17"/>
  <c r="S30" i="17"/>
  <c r="T30" i="17"/>
  <c r="P31" i="17"/>
  <c r="Q31" i="17"/>
  <c r="R31" i="17"/>
  <c r="S31" i="17"/>
  <c r="T31" i="17"/>
  <c r="P32" i="17"/>
  <c r="Q32" i="17"/>
  <c r="R32" i="17"/>
  <c r="S32" i="17"/>
  <c r="T32" i="17"/>
  <c r="P33" i="17"/>
  <c r="Q33" i="17"/>
  <c r="R33" i="17"/>
  <c r="S33" i="17"/>
  <c r="T33" i="17"/>
  <c r="P34" i="17"/>
  <c r="Q34" i="17"/>
  <c r="R34" i="17"/>
  <c r="S34" i="17"/>
  <c r="T34" i="17"/>
  <c r="P35" i="17"/>
  <c r="Q35" i="17"/>
  <c r="R35" i="17"/>
  <c r="S35" i="17"/>
  <c r="T35" i="17"/>
  <c r="P36" i="17"/>
  <c r="Q36" i="17"/>
  <c r="R36" i="17"/>
  <c r="S36" i="17"/>
  <c r="T36" i="17"/>
  <c r="P37" i="17"/>
  <c r="Q37" i="17"/>
  <c r="R37" i="17"/>
  <c r="S37" i="17"/>
  <c r="T37" i="17"/>
  <c r="P38" i="17"/>
  <c r="Q38" i="17"/>
  <c r="R38" i="17"/>
  <c r="S38" i="17"/>
  <c r="T38" i="17"/>
  <c r="P39" i="17"/>
  <c r="Q39" i="17"/>
  <c r="R39" i="17"/>
  <c r="S39" i="17"/>
  <c r="T39" i="17"/>
  <c r="P40" i="17"/>
  <c r="Q40" i="17"/>
  <c r="R40" i="17"/>
  <c r="S40" i="17"/>
  <c r="T40" i="17"/>
  <c r="P42" i="17"/>
  <c r="Q42" i="17"/>
  <c r="R42" i="17"/>
  <c r="S42" i="17"/>
  <c r="T42" i="17"/>
  <c r="P43" i="17"/>
  <c r="Q43" i="17"/>
  <c r="R43" i="17"/>
  <c r="S43" i="17"/>
  <c r="T43" i="17"/>
  <c r="P44" i="17"/>
  <c r="AS30" i="17" s="1"/>
  <c r="Q44" i="17"/>
  <c r="AT30" i="17" s="1"/>
  <c r="R44" i="17"/>
  <c r="AU30" i="17" s="1"/>
  <c r="S44" i="17"/>
  <c r="AV30" i="17" s="1"/>
  <c r="T44" i="17"/>
  <c r="AW30" i="17" s="1"/>
  <c r="AW29" i="17" l="1" a="1"/>
  <c r="AW29" i="17" s="1"/>
  <c r="AW27" i="13" a="1"/>
  <c r="AW27" i="13" s="1"/>
  <c r="P41" i="17"/>
  <c r="AS29" i="17" s="1" a="1"/>
  <c r="AS29" i="17" s="1"/>
  <c r="D126" i="16"/>
  <c r="D105" i="16"/>
  <c r="D84" i="16"/>
  <c r="D63" i="16"/>
  <c r="D42" i="16"/>
  <c r="P21" i="16"/>
  <c r="D21" i="16"/>
  <c r="DE8" i="4" a="1"/>
  <c r="DE8" i="4" s="1"/>
  <c r="DE9" i="4"/>
  <c r="AP102" i="4"/>
  <c r="AP103" i="4"/>
  <c r="AP104" i="4"/>
  <c r="AP105" i="4"/>
  <c r="AP106" i="4"/>
  <c r="AP107" i="4"/>
  <c r="AP108" i="4"/>
  <c r="AP109" i="4"/>
  <c r="AP110" i="4"/>
  <c r="AP111" i="4"/>
  <c r="AP112" i="4"/>
  <c r="AP113" i="4"/>
  <c r="AP114" i="4"/>
  <c r="AP115" i="4"/>
  <c r="AP116" i="4"/>
  <c r="AP117" i="4"/>
  <c r="AP121" i="4"/>
  <c r="AP122" i="4"/>
  <c r="AP123" i="4"/>
  <c r="AP124" i="4"/>
  <c r="AP125" i="4"/>
  <c r="AP126" i="4"/>
  <c r="AP127" i="4"/>
  <c r="AP128" i="4"/>
  <c r="AP129" i="4"/>
  <c r="AP130" i="4"/>
  <c r="AP131" i="4"/>
  <c r="AP132" i="4"/>
  <c r="AP133" i="4"/>
  <c r="AP134" i="4"/>
  <c r="AP135" i="4"/>
  <c r="AP136" i="4"/>
  <c r="AP140" i="4"/>
  <c r="AP141" i="4"/>
  <c r="AP142" i="4"/>
  <c r="AP143" i="4"/>
  <c r="AP144" i="4"/>
  <c r="AP145" i="4"/>
  <c r="AP146" i="4"/>
  <c r="AP147" i="4"/>
  <c r="AP148" i="4"/>
  <c r="AP149" i="4"/>
  <c r="AP150" i="4"/>
  <c r="AP151" i="4"/>
  <c r="AP152" i="4"/>
  <c r="AP153" i="4"/>
  <c r="AP154" i="4"/>
  <c r="AP155" i="4"/>
  <c r="DC68" i="3" a="1"/>
  <c r="DC68" i="3" s="1"/>
  <c r="DC69" i="3" a="1"/>
  <c r="DC69" i="3" s="1"/>
  <c r="AQ26" i="3"/>
  <c r="AQ27" i="3"/>
  <c r="AQ28" i="3"/>
  <c r="AQ29" i="3"/>
  <c r="AQ30" i="3"/>
  <c r="AQ31" i="3"/>
  <c r="AQ32" i="3"/>
  <c r="AQ33" i="3"/>
  <c r="AQ34" i="3"/>
  <c r="AQ35" i="3"/>
  <c r="AQ36" i="3"/>
  <c r="AQ37" i="3"/>
  <c r="AQ38" i="3"/>
  <c r="AQ39" i="3"/>
  <c r="AQ40" i="3"/>
  <c r="AQ41" i="3"/>
  <c r="DD27" i="3" s="1"/>
  <c r="AG125" i="28"/>
  <c r="AH125" i="28"/>
  <c r="BX4" i="28" a="1"/>
  <c r="BX4" i="28" s="1"/>
  <c r="BY4" i="28" a="1"/>
  <c r="BY4" i="28" s="1"/>
  <c r="BX5" i="28" a="1"/>
  <c r="BX5" i="28" s="1"/>
  <c r="BY5" i="28" a="1"/>
  <c r="BY5" i="28" s="1"/>
  <c r="BX6" i="28" a="1"/>
  <c r="BX6" i="28" s="1"/>
  <c r="BY6" i="28" a="1"/>
  <c r="BY6" i="28" s="1"/>
  <c r="BX7" i="28" a="1"/>
  <c r="BX7" i="28" s="1"/>
  <c r="BY7" i="28" a="1"/>
  <c r="BY7" i="28" s="1"/>
  <c r="AG99" i="28"/>
  <c r="AH99" i="28"/>
  <c r="AG73" i="28"/>
  <c r="AH73" i="28"/>
  <c r="AG48" i="28"/>
  <c r="AH48" i="28"/>
  <c r="AG23" i="28"/>
  <c r="AH23" i="28"/>
  <c r="C23" i="20"/>
  <c r="D23" i="20"/>
  <c r="C24" i="20"/>
  <c r="D24" i="20"/>
  <c r="D10" i="20"/>
  <c r="D11" i="20"/>
  <c r="D12" i="20"/>
  <c r="D13" i="20"/>
  <c r="D14" i="20"/>
  <c r="D15" i="20"/>
  <c r="D16" i="20"/>
  <c r="D17" i="20"/>
  <c r="D18" i="20"/>
  <c r="D19" i="20"/>
  <c r="D20" i="20"/>
  <c r="D21" i="20"/>
  <c r="D22" i="20"/>
  <c r="D9" i="20"/>
  <c r="C10" i="20"/>
  <c r="C11" i="20"/>
  <c r="C12" i="20"/>
  <c r="C13" i="20"/>
  <c r="C14" i="20"/>
  <c r="C15" i="20"/>
  <c r="C16" i="20"/>
  <c r="C17" i="20"/>
  <c r="C18" i="20"/>
  <c r="C19" i="20"/>
  <c r="C20" i="20"/>
  <c r="C21" i="20"/>
  <c r="C22" i="20"/>
  <c r="C9" i="20"/>
  <c r="B6" i="20"/>
  <c r="P28" i="43" a="1"/>
  <c r="P28" i="43" s="1"/>
  <c r="Q28" i="43" a="1"/>
  <c r="Q28" i="43" s="1"/>
  <c r="R28" i="43" a="1"/>
  <c r="R28" i="43" s="1"/>
  <c r="S28" i="43" a="1"/>
  <c r="S28" i="43" s="1"/>
  <c r="T28" i="43" a="1"/>
  <c r="T28" i="43" s="1"/>
  <c r="U28" i="43" a="1"/>
  <c r="U28" i="43" s="1"/>
  <c r="V28" i="43" a="1"/>
  <c r="V28" i="43" s="1"/>
  <c r="P29" i="43"/>
  <c r="Q29" i="43"/>
  <c r="R29" i="43"/>
  <c r="S29" i="43"/>
  <c r="T29" i="43"/>
  <c r="U29" i="43"/>
  <c r="V29" i="43"/>
  <c r="O29" i="43"/>
  <c r="O28" i="43" a="1"/>
  <c r="O28" i="43" s="1"/>
  <c r="N28" i="43" a="1"/>
  <c r="N28" i="43" s="1"/>
  <c r="P20" i="43"/>
  <c r="O20" i="43"/>
  <c r="P19" i="43"/>
  <c r="O19" i="43"/>
  <c r="P18" i="43"/>
  <c r="O18" i="43"/>
  <c r="P17" i="43"/>
  <c r="O17" i="43"/>
  <c r="P16" i="43"/>
  <c r="O16" i="43"/>
  <c r="P15" i="43"/>
  <c r="O15" i="43"/>
  <c r="P14" i="43"/>
  <c r="O14" i="43"/>
  <c r="P13" i="43"/>
  <c r="O13" i="43"/>
  <c r="P12" i="43"/>
  <c r="O12" i="43"/>
  <c r="P11" i="43"/>
  <c r="O11" i="43"/>
  <c r="P10" i="43"/>
  <c r="O10" i="43"/>
  <c r="P9" i="43"/>
  <c r="O9" i="43"/>
  <c r="P7" i="43"/>
  <c r="DE15" i="4" l="1" a="1"/>
  <c r="DE15" i="4" s="1"/>
  <c r="DE14" i="4" a="1"/>
  <c r="DE14" i="4" s="1"/>
  <c r="DE13" i="4" a="1"/>
  <c r="DE13" i="4" s="1"/>
  <c r="DD26" i="3" a="1"/>
  <c r="DD26" i="3" s="1"/>
  <c r="DD8" i="4" a="1"/>
  <c r="DD8" i="4" s="1"/>
  <c r="DD9" i="4"/>
  <c r="AO102" i="4"/>
  <c r="AO103" i="4"/>
  <c r="AO104" i="4"/>
  <c r="AO105" i="4"/>
  <c r="AO106" i="4"/>
  <c r="AO107" i="4"/>
  <c r="AO108" i="4"/>
  <c r="AO109" i="4"/>
  <c r="AO110" i="4"/>
  <c r="AO111" i="4"/>
  <c r="AO112" i="4"/>
  <c r="AO113" i="4"/>
  <c r="AO114" i="4"/>
  <c r="AO115" i="4"/>
  <c r="AO116" i="4"/>
  <c r="AO117" i="4"/>
  <c r="AO121" i="4"/>
  <c r="AO122" i="4"/>
  <c r="AO123" i="4"/>
  <c r="AO124" i="4"/>
  <c r="AO125" i="4"/>
  <c r="AO126" i="4"/>
  <c r="AO127" i="4"/>
  <c r="AO128" i="4"/>
  <c r="AO129" i="4"/>
  <c r="AO130" i="4"/>
  <c r="AO131" i="4"/>
  <c r="AO132" i="4"/>
  <c r="AO133" i="4"/>
  <c r="AO134" i="4"/>
  <c r="AO135" i="4"/>
  <c r="AO136" i="4"/>
  <c r="AO140" i="4"/>
  <c r="AO141" i="4"/>
  <c r="AO142" i="4"/>
  <c r="AO143" i="4"/>
  <c r="AO144" i="4"/>
  <c r="AO145" i="4"/>
  <c r="AO146" i="4"/>
  <c r="AO147" i="4"/>
  <c r="AO148" i="4"/>
  <c r="AO149" i="4"/>
  <c r="AO150" i="4"/>
  <c r="AO151" i="4"/>
  <c r="AO152" i="4"/>
  <c r="AO153" i="4"/>
  <c r="AO154" i="4"/>
  <c r="AO155" i="4"/>
  <c r="DB68" i="3" a="1"/>
  <c r="DB68" i="3" s="1"/>
  <c r="DB69" i="3" a="1"/>
  <c r="DB69" i="3" s="1"/>
  <c r="AP26" i="3"/>
  <c r="AP27" i="3"/>
  <c r="AP28" i="3"/>
  <c r="AP29" i="3"/>
  <c r="AP30" i="3"/>
  <c r="AP31" i="3"/>
  <c r="AP32" i="3"/>
  <c r="AP33" i="3"/>
  <c r="AP34" i="3"/>
  <c r="AP35" i="3"/>
  <c r="AP36" i="3"/>
  <c r="AP37" i="3"/>
  <c r="AP38" i="3"/>
  <c r="AP39" i="3"/>
  <c r="AP40" i="3"/>
  <c r="AP41" i="3"/>
  <c r="DC27" i="3" s="1"/>
  <c r="CT48" i="24" a="1"/>
  <c r="CT48" i="24" s="1"/>
  <c r="CU48" i="24" a="1"/>
  <c r="CU48" i="24" s="1"/>
  <c r="CV48" i="24" a="1"/>
  <c r="CV48" i="24" s="1"/>
  <c r="CT49" i="24" a="1"/>
  <c r="CT49" i="24" s="1"/>
  <c r="CU49" i="24" a="1"/>
  <c r="CU49" i="24" s="1"/>
  <c r="CV49" i="24" a="1"/>
  <c r="CV49" i="24" s="1"/>
  <c r="CT26" i="24" a="1"/>
  <c r="CT26" i="24" s="1"/>
  <c r="CU26" i="24" a="1"/>
  <c r="CU26" i="24" s="1"/>
  <c r="CV26" i="24" a="1"/>
  <c r="CV26" i="24" s="1"/>
  <c r="CT27" i="24"/>
  <c r="CU27" i="24"/>
  <c r="CV27" i="24"/>
  <c r="CT48" i="11" a="1"/>
  <c r="CT48" i="11" s="1"/>
  <c r="CU48" i="11" a="1"/>
  <c r="CU48" i="11" s="1"/>
  <c r="CV48" i="11" a="1"/>
  <c r="CV48" i="11" s="1"/>
  <c r="CT49" i="11" a="1"/>
  <c r="CT49" i="11" s="1"/>
  <c r="CU49" i="11" a="1"/>
  <c r="CU49" i="11" s="1"/>
  <c r="CV49" i="11" a="1"/>
  <c r="CV49" i="11" s="1"/>
  <c r="CT26" i="11" a="1"/>
  <c r="CT26" i="11" s="1"/>
  <c r="CU26" i="11" a="1"/>
  <c r="CU26" i="11" s="1"/>
  <c r="CV26" i="11" a="1"/>
  <c r="CV26" i="11" s="1"/>
  <c r="CT27" i="11"/>
  <c r="CU27" i="11"/>
  <c r="CV27" i="11"/>
  <c r="CX25" i="10"/>
  <c r="CY25" i="10"/>
  <c r="CX26" i="10" a="1"/>
  <c r="CX26" i="10" s="1"/>
  <c r="CY26" i="10" a="1"/>
  <c r="CY26" i="10" s="1"/>
  <c r="CX27" i="10" a="1"/>
  <c r="CX27" i="10" s="1"/>
  <c r="CY27" i="10" a="1"/>
  <c r="CY27" i="10" s="1"/>
  <c r="CW25" i="10"/>
  <c r="CW26" i="10" a="1"/>
  <c r="CW26" i="10" s="1"/>
  <c r="CW27" i="10" a="1"/>
  <c r="CW27" i="10" s="1"/>
  <c r="G60" i="26"/>
  <c r="H60" i="26"/>
  <c r="H27" i="26"/>
  <c r="S27" i="26" s="1" a="1"/>
  <c r="S27" i="26" s="1"/>
  <c r="H28" i="26"/>
  <c r="H29" i="26"/>
  <c r="H30" i="26"/>
  <c r="H31" i="26"/>
  <c r="H32" i="26"/>
  <c r="H33" i="26"/>
  <c r="H34" i="26"/>
  <c r="H35" i="26"/>
  <c r="H36" i="26"/>
  <c r="H37" i="26"/>
  <c r="H38" i="26"/>
  <c r="H40" i="26"/>
  <c r="H41" i="26"/>
  <c r="S28" i="26" s="1"/>
  <c r="H42" i="26"/>
  <c r="F18" i="26"/>
  <c r="G18" i="26"/>
  <c r="H18" i="26"/>
  <c r="CZ68" i="3" a="1"/>
  <c r="CZ68" i="3" s="1"/>
  <c r="DA68" i="3" a="1"/>
  <c r="DA68" i="3" s="1"/>
  <c r="CZ69" i="3" a="1"/>
  <c r="CZ69" i="3" s="1"/>
  <c r="DA69" i="3" a="1"/>
  <c r="DA69" i="3" s="1"/>
  <c r="DD14" i="4" l="1" a="1"/>
  <c r="DD14" i="4" s="1"/>
  <c r="DD13" i="4" a="1"/>
  <c r="DD13" i="4" s="1"/>
  <c r="DD15" i="4" a="1"/>
  <c r="DD15" i="4" s="1"/>
  <c r="DC26" i="3" a="1"/>
  <c r="DC26" i="3" s="1"/>
  <c r="H39" i="26"/>
  <c r="AN26" i="3"/>
  <c r="AO26" i="3"/>
  <c r="AN27" i="3"/>
  <c r="AO27" i="3"/>
  <c r="AN28" i="3"/>
  <c r="AO28" i="3"/>
  <c r="AN29" i="3"/>
  <c r="AO29" i="3"/>
  <c r="AN30" i="3"/>
  <c r="AO30" i="3"/>
  <c r="AN31" i="3"/>
  <c r="AO31" i="3"/>
  <c r="AN32" i="3"/>
  <c r="AO32" i="3"/>
  <c r="AN33" i="3"/>
  <c r="AO33" i="3"/>
  <c r="AN34" i="3"/>
  <c r="AO34" i="3"/>
  <c r="AN35" i="3"/>
  <c r="AO35" i="3"/>
  <c r="AN36" i="3"/>
  <c r="AO36" i="3"/>
  <c r="AN37" i="3"/>
  <c r="AO37" i="3"/>
  <c r="AN38" i="3"/>
  <c r="AO38" i="3"/>
  <c r="AN39" i="3"/>
  <c r="AO39" i="3"/>
  <c r="AN40" i="3"/>
  <c r="AO40" i="3"/>
  <c r="AN41" i="3"/>
  <c r="DA27" i="3" s="1"/>
  <c r="AO41" i="3"/>
  <c r="DB27" i="3" s="1"/>
  <c r="DB8" i="4" a="1"/>
  <c r="DB8" i="4" s="1"/>
  <c r="DC8" i="4" a="1"/>
  <c r="DC8" i="4" s="1"/>
  <c r="DB9" i="4"/>
  <c r="DC9" i="4"/>
  <c r="DB26" i="3" l="1" a="1"/>
  <c r="DB26" i="3" s="1"/>
  <c r="DA26" i="3" a="1"/>
  <c r="DA26" i="3" s="1"/>
  <c r="AM102" i="4"/>
  <c r="AN102" i="4"/>
  <c r="AM103" i="4"/>
  <c r="AN103" i="4"/>
  <c r="AM104" i="4"/>
  <c r="AN104" i="4"/>
  <c r="AM105" i="4"/>
  <c r="AN105" i="4"/>
  <c r="AM106" i="4"/>
  <c r="AN106" i="4"/>
  <c r="AM107" i="4"/>
  <c r="AN107" i="4"/>
  <c r="AM108" i="4"/>
  <c r="AN108" i="4"/>
  <c r="AM109" i="4"/>
  <c r="AN109" i="4"/>
  <c r="AM110" i="4"/>
  <c r="AN110" i="4"/>
  <c r="AM111" i="4"/>
  <c r="AN111" i="4"/>
  <c r="AM112" i="4"/>
  <c r="AN112" i="4"/>
  <c r="AM113" i="4"/>
  <c r="AN113" i="4"/>
  <c r="AM114" i="4"/>
  <c r="AN114" i="4"/>
  <c r="AM115" i="4"/>
  <c r="AN115" i="4"/>
  <c r="AM116" i="4"/>
  <c r="AN116" i="4"/>
  <c r="AM117" i="4"/>
  <c r="AN117" i="4"/>
  <c r="AM121" i="4"/>
  <c r="AN121" i="4"/>
  <c r="AM122" i="4"/>
  <c r="AN122" i="4"/>
  <c r="AM123" i="4"/>
  <c r="AN123" i="4"/>
  <c r="AM124" i="4"/>
  <c r="AN124" i="4"/>
  <c r="AM125" i="4"/>
  <c r="AN125" i="4"/>
  <c r="AM126" i="4"/>
  <c r="AN126" i="4"/>
  <c r="AM127" i="4"/>
  <c r="AN127" i="4"/>
  <c r="AM128" i="4"/>
  <c r="AN128" i="4"/>
  <c r="AM129" i="4"/>
  <c r="AN129" i="4"/>
  <c r="AM130" i="4"/>
  <c r="AN130" i="4"/>
  <c r="AM131" i="4"/>
  <c r="AN131" i="4"/>
  <c r="AM132" i="4"/>
  <c r="AN132" i="4"/>
  <c r="AM133" i="4"/>
  <c r="AN133" i="4"/>
  <c r="AM134" i="4"/>
  <c r="AN134" i="4"/>
  <c r="AM135" i="4"/>
  <c r="AN135" i="4"/>
  <c r="AM136" i="4"/>
  <c r="AN136" i="4"/>
  <c r="AM140" i="4"/>
  <c r="AN140" i="4"/>
  <c r="AM141" i="4"/>
  <c r="AN141" i="4"/>
  <c r="AM142" i="4"/>
  <c r="AN142" i="4"/>
  <c r="AM143" i="4"/>
  <c r="AN143" i="4"/>
  <c r="AM144" i="4"/>
  <c r="AN144" i="4"/>
  <c r="AM145" i="4"/>
  <c r="AN145" i="4"/>
  <c r="AM146" i="4"/>
  <c r="AN146" i="4"/>
  <c r="AM147" i="4"/>
  <c r="AN147" i="4"/>
  <c r="AM148" i="4"/>
  <c r="AN148" i="4"/>
  <c r="AM149" i="4"/>
  <c r="AN149" i="4"/>
  <c r="AM150" i="4"/>
  <c r="AN150" i="4"/>
  <c r="AM151" i="4"/>
  <c r="AN151" i="4"/>
  <c r="AM152" i="4"/>
  <c r="AN152" i="4"/>
  <c r="AM153" i="4"/>
  <c r="AN153" i="4"/>
  <c r="AM154" i="4"/>
  <c r="AN154" i="4"/>
  <c r="AM155" i="4"/>
  <c r="AN155" i="4"/>
  <c r="AC9" i="35" a="1"/>
  <c r="AC9" i="35" s="1"/>
  <c r="AC10" i="35"/>
  <c r="X131" i="35"/>
  <c r="W131" i="35"/>
  <c r="V131" i="35"/>
  <c r="U131" i="35"/>
  <c r="T131" i="35"/>
  <c r="S131" i="35"/>
  <c r="R131" i="35"/>
  <c r="X130" i="35"/>
  <c r="W130" i="35"/>
  <c r="V130" i="35"/>
  <c r="U130" i="35"/>
  <c r="T130" i="35"/>
  <c r="S130" i="35"/>
  <c r="R130" i="35"/>
  <c r="X129" i="35"/>
  <c r="W129" i="35"/>
  <c r="V129" i="35"/>
  <c r="U129" i="35"/>
  <c r="T129" i="35"/>
  <c r="S129" i="35"/>
  <c r="R129" i="35"/>
  <c r="X128" i="35"/>
  <c r="W128" i="35"/>
  <c r="V128" i="35"/>
  <c r="U128" i="35"/>
  <c r="T128" i="35"/>
  <c r="S128" i="35"/>
  <c r="R128" i="35"/>
  <c r="X127" i="35"/>
  <c r="W127" i="35"/>
  <c r="V127" i="35"/>
  <c r="U127" i="35"/>
  <c r="T127" i="35"/>
  <c r="S127" i="35"/>
  <c r="R127" i="35"/>
  <c r="X126" i="35"/>
  <c r="W126" i="35"/>
  <c r="V126" i="35"/>
  <c r="U126" i="35"/>
  <c r="T126" i="35"/>
  <c r="S126" i="35"/>
  <c r="R126" i="35"/>
  <c r="X125" i="35"/>
  <c r="W125" i="35"/>
  <c r="V125" i="35"/>
  <c r="U125" i="35"/>
  <c r="T125" i="35"/>
  <c r="S125" i="35"/>
  <c r="R125" i="35"/>
  <c r="X124" i="35"/>
  <c r="W124" i="35"/>
  <c r="V124" i="35"/>
  <c r="U124" i="35"/>
  <c r="T124" i="35"/>
  <c r="S124" i="35"/>
  <c r="R124" i="35"/>
  <c r="X123" i="35"/>
  <c r="W123" i="35"/>
  <c r="V123" i="35"/>
  <c r="U123" i="35"/>
  <c r="T123" i="35"/>
  <c r="S123" i="35"/>
  <c r="R123" i="35"/>
  <c r="X122" i="35"/>
  <c r="W122" i="35"/>
  <c r="V122" i="35"/>
  <c r="U122" i="35"/>
  <c r="T122" i="35"/>
  <c r="S122" i="35"/>
  <c r="R122" i="35"/>
  <c r="X121" i="35"/>
  <c r="W121" i="35"/>
  <c r="V121" i="35"/>
  <c r="U121" i="35"/>
  <c r="T121" i="35"/>
  <c r="S121" i="35"/>
  <c r="R121" i="35"/>
  <c r="X120" i="35"/>
  <c r="W120" i="35"/>
  <c r="V120" i="35"/>
  <c r="U120" i="35"/>
  <c r="T120" i="35"/>
  <c r="S120" i="35"/>
  <c r="R120" i="35"/>
  <c r="X119" i="35"/>
  <c r="W119" i="35"/>
  <c r="V119" i="35"/>
  <c r="U119" i="35"/>
  <c r="T119" i="35"/>
  <c r="S119" i="35"/>
  <c r="R119" i="35"/>
  <c r="X118" i="35"/>
  <c r="W118" i="35"/>
  <c r="V118" i="35"/>
  <c r="U118" i="35"/>
  <c r="T118" i="35"/>
  <c r="S118" i="35"/>
  <c r="R118" i="35"/>
  <c r="X117" i="35"/>
  <c r="W117" i="35"/>
  <c r="V117" i="35"/>
  <c r="U117" i="35"/>
  <c r="T117" i="35"/>
  <c r="S117" i="35"/>
  <c r="R117" i="35"/>
  <c r="X116" i="35"/>
  <c r="W116" i="35"/>
  <c r="W71" i="35" s="1" a="1"/>
  <c r="W71" i="35" s="1"/>
  <c r="V116" i="35"/>
  <c r="V71" i="35" s="1" a="1"/>
  <c r="V71" i="35" s="1"/>
  <c r="U116" i="35"/>
  <c r="U71" i="35" s="1" a="1"/>
  <c r="U71" i="35" s="1"/>
  <c r="T116" i="35"/>
  <c r="T71" i="35" s="1" a="1"/>
  <c r="T71" i="35" s="1"/>
  <c r="S116" i="35"/>
  <c r="S71" i="35" s="1" a="1"/>
  <c r="S71" i="35" s="1"/>
  <c r="R116" i="35"/>
  <c r="R71" i="35" s="1" a="1"/>
  <c r="R71" i="35" s="1"/>
  <c r="Q115" i="35"/>
  <c r="Q71" i="35" s="1"/>
  <c r="X131" i="33"/>
  <c r="W131" i="33"/>
  <c r="V131" i="33"/>
  <c r="U131" i="33"/>
  <c r="T131" i="33"/>
  <c r="S131" i="33"/>
  <c r="R131" i="33"/>
  <c r="X130" i="33"/>
  <c r="W130" i="33"/>
  <c r="V130" i="33"/>
  <c r="U130" i="33"/>
  <c r="T130" i="33"/>
  <c r="S130" i="33"/>
  <c r="R130" i="33"/>
  <c r="X129" i="33"/>
  <c r="W129" i="33"/>
  <c r="V129" i="33"/>
  <c r="U129" i="33"/>
  <c r="T129" i="33"/>
  <c r="S129" i="33"/>
  <c r="R129" i="33"/>
  <c r="X128" i="33"/>
  <c r="W128" i="33"/>
  <c r="V128" i="33"/>
  <c r="U128" i="33"/>
  <c r="T128" i="33"/>
  <c r="S128" i="33"/>
  <c r="R128" i="33"/>
  <c r="X127" i="33"/>
  <c r="W127" i="33"/>
  <c r="V127" i="33"/>
  <c r="U127" i="33"/>
  <c r="T127" i="33"/>
  <c r="S127" i="33"/>
  <c r="R127" i="33"/>
  <c r="X126" i="33"/>
  <c r="W126" i="33"/>
  <c r="V126" i="33"/>
  <c r="U126" i="33"/>
  <c r="T126" i="33"/>
  <c r="S126" i="33"/>
  <c r="R126" i="33"/>
  <c r="X125" i="33"/>
  <c r="W125" i="33"/>
  <c r="V125" i="33"/>
  <c r="U125" i="33"/>
  <c r="T125" i="33"/>
  <c r="S125" i="33"/>
  <c r="R125" i="33"/>
  <c r="X124" i="33"/>
  <c r="W124" i="33"/>
  <c r="V124" i="33"/>
  <c r="U124" i="33"/>
  <c r="T124" i="33"/>
  <c r="S124" i="33"/>
  <c r="R124" i="33"/>
  <c r="X123" i="33"/>
  <c r="W123" i="33"/>
  <c r="V123" i="33"/>
  <c r="U123" i="33"/>
  <c r="T123" i="33"/>
  <c r="S123" i="33"/>
  <c r="R123" i="33"/>
  <c r="X122" i="33"/>
  <c r="W122" i="33"/>
  <c r="V122" i="33"/>
  <c r="U122" i="33"/>
  <c r="T122" i="33"/>
  <c r="S122" i="33"/>
  <c r="R122" i="33"/>
  <c r="X121" i="33"/>
  <c r="W121" i="33"/>
  <c r="V121" i="33"/>
  <c r="U121" i="33"/>
  <c r="T121" i="33"/>
  <c r="S121" i="33"/>
  <c r="R121" i="33"/>
  <c r="X120" i="33"/>
  <c r="W120" i="33"/>
  <c r="V120" i="33"/>
  <c r="U120" i="33"/>
  <c r="T120" i="33"/>
  <c r="S120" i="33"/>
  <c r="R120" i="33"/>
  <c r="X119" i="33"/>
  <c r="W119" i="33"/>
  <c r="V119" i="33"/>
  <c r="U119" i="33"/>
  <c r="T119" i="33"/>
  <c r="S119" i="33"/>
  <c r="R119" i="33"/>
  <c r="X118" i="33"/>
  <c r="W118" i="33"/>
  <c r="V118" i="33"/>
  <c r="U118" i="33"/>
  <c r="T118" i="33"/>
  <c r="S118" i="33"/>
  <c r="R118" i="33"/>
  <c r="X117" i="33"/>
  <c r="W117" i="33"/>
  <c r="V117" i="33"/>
  <c r="U117" i="33"/>
  <c r="T117" i="33"/>
  <c r="S117" i="33"/>
  <c r="R117" i="33"/>
  <c r="X116" i="33"/>
  <c r="W116" i="33"/>
  <c r="W71" i="33" s="1" a="1"/>
  <c r="W71" i="33" s="1"/>
  <c r="V116" i="33"/>
  <c r="V71" i="33" s="1" a="1"/>
  <c r="V71" i="33" s="1"/>
  <c r="U116" i="33"/>
  <c r="U71" i="33" s="1" a="1"/>
  <c r="U71" i="33" s="1"/>
  <c r="T116" i="33"/>
  <c r="T71" i="33" s="1" a="1"/>
  <c r="T71" i="33" s="1"/>
  <c r="S116" i="33"/>
  <c r="S71" i="33" s="1" a="1"/>
  <c r="S71" i="33" s="1"/>
  <c r="R116" i="33"/>
  <c r="R71" i="33" s="1" a="1"/>
  <c r="R71" i="33" s="1"/>
  <c r="Q115" i="33"/>
  <c r="Q71" i="33"/>
  <c r="Q51" i="33"/>
  <c r="AC9" i="33" a="1"/>
  <c r="AC9" i="33" s="1"/>
  <c r="AC10" i="33"/>
  <c r="Q51" i="36"/>
  <c r="X131" i="36"/>
  <c r="W131" i="36"/>
  <c r="V131" i="36"/>
  <c r="U131" i="36"/>
  <c r="T131" i="36"/>
  <c r="S131" i="36"/>
  <c r="R131" i="36"/>
  <c r="X130" i="36"/>
  <c r="W130" i="36"/>
  <c r="V130" i="36"/>
  <c r="U130" i="36"/>
  <c r="T130" i="36"/>
  <c r="S130" i="36"/>
  <c r="R130" i="36"/>
  <c r="X129" i="36"/>
  <c r="W129" i="36"/>
  <c r="V129" i="36"/>
  <c r="U129" i="36"/>
  <c r="T129" i="36"/>
  <c r="S129" i="36"/>
  <c r="R129" i="36"/>
  <c r="X128" i="36"/>
  <c r="W128" i="36"/>
  <c r="V128" i="36"/>
  <c r="U128" i="36"/>
  <c r="T128" i="36"/>
  <c r="S128" i="36"/>
  <c r="R128" i="36"/>
  <c r="X127" i="36"/>
  <c r="W127" i="36"/>
  <c r="V127" i="36"/>
  <c r="U127" i="36"/>
  <c r="T127" i="36"/>
  <c r="S127" i="36"/>
  <c r="R127" i="36"/>
  <c r="X126" i="36"/>
  <c r="W126" i="36"/>
  <c r="V126" i="36"/>
  <c r="U126" i="36"/>
  <c r="T126" i="36"/>
  <c r="S126" i="36"/>
  <c r="R126" i="36"/>
  <c r="X125" i="36"/>
  <c r="W125" i="36"/>
  <c r="V125" i="36"/>
  <c r="U125" i="36"/>
  <c r="T125" i="36"/>
  <c r="S125" i="36"/>
  <c r="R125" i="36"/>
  <c r="X124" i="36"/>
  <c r="W124" i="36"/>
  <c r="V124" i="36"/>
  <c r="U124" i="36"/>
  <c r="T124" i="36"/>
  <c r="S124" i="36"/>
  <c r="R124" i="36"/>
  <c r="X123" i="36"/>
  <c r="W123" i="36"/>
  <c r="V123" i="36"/>
  <c r="U123" i="36"/>
  <c r="T123" i="36"/>
  <c r="S123" i="36"/>
  <c r="R123" i="36"/>
  <c r="X122" i="36"/>
  <c r="W122" i="36"/>
  <c r="V122" i="36"/>
  <c r="U122" i="36"/>
  <c r="T122" i="36"/>
  <c r="S122" i="36"/>
  <c r="R122" i="36"/>
  <c r="X121" i="36"/>
  <c r="W121" i="36"/>
  <c r="V121" i="36"/>
  <c r="U121" i="36"/>
  <c r="T121" i="36"/>
  <c r="S121" i="36"/>
  <c r="R121" i="36"/>
  <c r="X120" i="36"/>
  <c r="W120" i="36"/>
  <c r="V120" i="36"/>
  <c r="U120" i="36"/>
  <c r="T120" i="36"/>
  <c r="S120" i="36"/>
  <c r="R120" i="36"/>
  <c r="X119" i="36"/>
  <c r="W119" i="36"/>
  <c r="V119" i="36"/>
  <c r="U119" i="36"/>
  <c r="T119" i="36"/>
  <c r="S119" i="36"/>
  <c r="R119" i="36"/>
  <c r="X118" i="36"/>
  <c r="W118" i="36"/>
  <c r="V118" i="36"/>
  <c r="U118" i="36"/>
  <c r="T118" i="36"/>
  <c r="S118" i="36"/>
  <c r="R118" i="36"/>
  <c r="X117" i="36"/>
  <c r="W117" i="36"/>
  <c r="V117" i="36"/>
  <c r="U117" i="36"/>
  <c r="T117" i="36"/>
  <c r="S117" i="36"/>
  <c r="R117" i="36"/>
  <c r="X116" i="36"/>
  <c r="W116" i="36"/>
  <c r="W71" i="36" s="1" a="1"/>
  <c r="W71" i="36" s="1"/>
  <c r="V116" i="36"/>
  <c r="V71" i="36" s="1" a="1"/>
  <c r="V71" i="36" s="1"/>
  <c r="U116" i="36"/>
  <c r="U71" i="36" s="1" a="1"/>
  <c r="U71" i="36" s="1"/>
  <c r="T116" i="36"/>
  <c r="T71" i="36" s="1" a="1"/>
  <c r="T71" i="36" s="1"/>
  <c r="S116" i="36"/>
  <c r="R116" i="36"/>
  <c r="Q115" i="36"/>
  <c r="S71" i="36" a="1"/>
  <c r="S71" i="36" s="1"/>
  <c r="Q71" i="36"/>
  <c r="AC9" i="36" a="1"/>
  <c r="AC9" i="36" s="1"/>
  <c r="AC10" i="36"/>
  <c r="AI131" i="9"/>
  <c r="AH131" i="9"/>
  <c r="AG131" i="9"/>
  <c r="AF131" i="9"/>
  <c r="AE131" i="9"/>
  <c r="AD131" i="9"/>
  <c r="AC131" i="9"/>
  <c r="AI130" i="9"/>
  <c r="AH130" i="9"/>
  <c r="AG130" i="9"/>
  <c r="AF130" i="9"/>
  <c r="AE130" i="9"/>
  <c r="AD130" i="9"/>
  <c r="AC130" i="9"/>
  <c r="AI129" i="9"/>
  <c r="AH129" i="9"/>
  <c r="AG129" i="9"/>
  <c r="AF129" i="9"/>
  <c r="AE129" i="9"/>
  <c r="AD129" i="9"/>
  <c r="AC129" i="9"/>
  <c r="AI128" i="9"/>
  <c r="AH128" i="9"/>
  <c r="AG128" i="9"/>
  <c r="AF128" i="9"/>
  <c r="AE128" i="9"/>
  <c r="AD128" i="9"/>
  <c r="AC128" i="9"/>
  <c r="AI127" i="9"/>
  <c r="AH127" i="9"/>
  <c r="AG127" i="9"/>
  <c r="AF127" i="9"/>
  <c r="AE127" i="9"/>
  <c r="AD127" i="9"/>
  <c r="AC127" i="9"/>
  <c r="AI126" i="9"/>
  <c r="AH126" i="9"/>
  <c r="AG126" i="9"/>
  <c r="AF126" i="9"/>
  <c r="AE126" i="9"/>
  <c r="AD126" i="9"/>
  <c r="AC126" i="9"/>
  <c r="AI125" i="9"/>
  <c r="AH125" i="9"/>
  <c r="AG125" i="9"/>
  <c r="AF125" i="9"/>
  <c r="AE125" i="9"/>
  <c r="AD125" i="9"/>
  <c r="AC125" i="9"/>
  <c r="AI124" i="9"/>
  <c r="AH124" i="9"/>
  <c r="AG124" i="9"/>
  <c r="AF124" i="9"/>
  <c r="AE124" i="9"/>
  <c r="AD124" i="9"/>
  <c r="AC124" i="9"/>
  <c r="AI123" i="9"/>
  <c r="AH123" i="9"/>
  <c r="AG123" i="9"/>
  <c r="AF123" i="9"/>
  <c r="AE123" i="9"/>
  <c r="AD123" i="9"/>
  <c r="AC123" i="9"/>
  <c r="AI122" i="9"/>
  <c r="AH122" i="9"/>
  <c r="AG122" i="9"/>
  <c r="AF122" i="9"/>
  <c r="AE122" i="9"/>
  <c r="AD122" i="9"/>
  <c r="AC122" i="9"/>
  <c r="AI121" i="9"/>
  <c r="AH121" i="9"/>
  <c r="AG121" i="9"/>
  <c r="AF121" i="9"/>
  <c r="AE121" i="9"/>
  <c r="AD121" i="9"/>
  <c r="AC121" i="9"/>
  <c r="AI120" i="9"/>
  <c r="AH120" i="9"/>
  <c r="AG120" i="9"/>
  <c r="AF120" i="9"/>
  <c r="AE120" i="9"/>
  <c r="AD120" i="9"/>
  <c r="AC120" i="9"/>
  <c r="AI119" i="9"/>
  <c r="AH119" i="9"/>
  <c r="AG119" i="9"/>
  <c r="AF119" i="9"/>
  <c r="AE119" i="9"/>
  <c r="AD119" i="9"/>
  <c r="AC119" i="9"/>
  <c r="AI118" i="9"/>
  <c r="AH118" i="9"/>
  <c r="AG118" i="9"/>
  <c r="AF118" i="9"/>
  <c r="AE118" i="9"/>
  <c r="AD118" i="9"/>
  <c r="AC118" i="9"/>
  <c r="AI117" i="9"/>
  <c r="AH117" i="9"/>
  <c r="AG117" i="9"/>
  <c r="AF117" i="9"/>
  <c r="AE117" i="9"/>
  <c r="AD117" i="9"/>
  <c r="AC117" i="9"/>
  <c r="AI116" i="9"/>
  <c r="AH116" i="9"/>
  <c r="AH71" i="9" s="1" a="1"/>
  <c r="AH71" i="9" s="1"/>
  <c r="AG116" i="9"/>
  <c r="AG71" i="9" s="1" a="1"/>
  <c r="AG71" i="9" s="1"/>
  <c r="AF116" i="9"/>
  <c r="AE116" i="9"/>
  <c r="AE71" i="9" s="1" a="1"/>
  <c r="AE71" i="9" s="1"/>
  <c r="AD116" i="9"/>
  <c r="AD71" i="9" s="1" a="1"/>
  <c r="AD71" i="9" s="1"/>
  <c r="AC116" i="9"/>
  <c r="AC71" i="9" s="1" a="1"/>
  <c r="AC71" i="9" s="1"/>
  <c r="AB115" i="9"/>
  <c r="AB71" i="9" s="1"/>
  <c r="AB51" i="9"/>
  <c r="AB50" i="9" s="1"/>
  <c r="AY9" i="9" a="1"/>
  <c r="AY9" i="9" s="1"/>
  <c r="AY10" i="9"/>
  <c r="C344" i="21"/>
  <c r="C345" i="21"/>
  <c r="C346" i="21"/>
  <c r="C347" i="21"/>
  <c r="C348" i="21"/>
  <c r="C349" i="21"/>
  <c r="C350" i="21"/>
  <c r="C351" i="21"/>
  <c r="C352" i="21"/>
  <c r="C353" i="21"/>
  <c r="C354" i="21"/>
  <c r="C355" i="21"/>
  <c r="C356" i="21"/>
  <c r="C357" i="21"/>
  <c r="C358" i="21"/>
  <c r="C343" i="21"/>
  <c r="V9" i="41"/>
  <c r="V10" i="41"/>
  <c r="V11" i="41"/>
  <c r="V12" i="41"/>
  <c r="V13" i="41"/>
  <c r="V14" i="41"/>
  <c r="V15" i="41"/>
  <c r="V16" i="41"/>
  <c r="V17" i="41"/>
  <c r="V18" i="41"/>
  <c r="V19" i="41"/>
  <c r="V20" i="41"/>
  <c r="V21" i="41"/>
  <c r="V22" i="41"/>
  <c r="V23" i="41"/>
  <c r="V8" i="41"/>
  <c r="T9" i="41"/>
  <c r="T10" i="41"/>
  <c r="T11" i="41"/>
  <c r="T12" i="41"/>
  <c r="T13" i="41"/>
  <c r="T14" i="41"/>
  <c r="T15" i="41"/>
  <c r="T16" i="41"/>
  <c r="T17" i="41"/>
  <c r="T18" i="41"/>
  <c r="T19" i="41"/>
  <c r="T20" i="41"/>
  <c r="T21" i="41"/>
  <c r="T22" i="41"/>
  <c r="T23" i="41"/>
  <c r="T8" i="41"/>
  <c r="R9" i="41"/>
  <c r="R10" i="41"/>
  <c r="R11" i="41"/>
  <c r="R12" i="41"/>
  <c r="R13" i="41"/>
  <c r="R14" i="41"/>
  <c r="R15" i="41"/>
  <c r="R16" i="41"/>
  <c r="R17" i="41"/>
  <c r="R18" i="41"/>
  <c r="R19" i="41"/>
  <c r="R20" i="41"/>
  <c r="R21" i="41"/>
  <c r="R22" i="41"/>
  <c r="R23" i="41"/>
  <c r="R8" i="41"/>
  <c r="Q32" i="41"/>
  <c r="Q31" i="41" a="1"/>
  <c r="Q31" i="41" s="1"/>
  <c r="W9" i="41"/>
  <c r="W10" i="41"/>
  <c r="W11" i="41"/>
  <c r="W12" i="41"/>
  <c r="W13" i="41"/>
  <c r="W14" i="41"/>
  <c r="W15" i="41"/>
  <c r="W16" i="41"/>
  <c r="W17" i="41"/>
  <c r="W18" i="41"/>
  <c r="W19" i="41"/>
  <c r="W20" i="41"/>
  <c r="W21" i="41"/>
  <c r="W22" i="41"/>
  <c r="W23" i="41"/>
  <c r="W8" i="41"/>
  <c r="U9" i="41"/>
  <c r="U10" i="41"/>
  <c r="U11" i="41"/>
  <c r="U12" i="41"/>
  <c r="U13" i="41"/>
  <c r="U14" i="41"/>
  <c r="U15" i="41"/>
  <c r="U16" i="41"/>
  <c r="U17" i="41"/>
  <c r="U18" i="41"/>
  <c r="U19" i="41"/>
  <c r="U20" i="41"/>
  <c r="U21" i="41"/>
  <c r="U22" i="41"/>
  <c r="U23" i="41"/>
  <c r="U8" i="41"/>
  <c r="S9" i="41"/>
  <c r="D344" i="21" s="1"/>
  <c r="S10" i="41"/>
  <c r="D345" i="21" s="1"/>
  <c r="S11" i="41"/>
  <c r="D346" i="21" s="1"/>
  <c r="S12" i="41"/>
  <c r="D347" i="21" s="1"/>
  <c r="S13" i="41"/>
  <c r="D348" i="21" s="1"/>
  <c r="S14" i="41"/>
  <c r="D349" i="21" s="1"/>
  <c r="S15" i="41"/>
  <c r="D350" i="21" s="1"/>
  <c r="S16" i="41"/>
  <c r="D351" i="21" s="1"/>
  <c r="S17" i="41"/>
  <c r="D352" i="21" s="1"/>
  <c r="S18" i="41"/>
  <c r="D353" i="21" s="1"/>
  <c r="S19" i="41"/>
  <c r="D354" i="21" s="1"/>
  <c r="S20" i="41"/>
  <c r="D355" i="21" s="1"/>
  <c r="S21" i="41"/>
  <c r="D356" i="21" s="1"/>
  <c r="S22" i="41"/>
  <c r="D357" i="21" s="1"/>
  <c r="S23" i="41"/>
  <c r="D358" i="21" s="1"/>
  <c r="S8" i="41"/>
  <c r="D343" i="21" s="1"/>
  <c r="BJ26" i="11" a="1"/>
  <c r="BJ26" i="11" s="1"/>
  <c r="BJ27" i="11"/>
  <c r="D63" i="41"/>
  <c r="D64" i="41"/>
  <c r="D62" i="41"/>
  <c r="D61" i="41"/>
  <c r="D60" i="41"/>
  <c r="D59" i="41"/>
  <c r="D58" i="41"/>
  <c r="D57" i="41"/>
  <c r="D56" i="41"/>
  <c r="D55" i="41"/>
  <c r="D54" i="41"/>
  <c r="D53" i="41"/>
  <c r="D52" i="41"/>
  <c r="D51" i="41"/>
  <c r="D50" i="41"/>
  <c r="D49" i="41"/>
  <c r="D9" i="41"/>
  <c r="L27" i="41" s="1"/>
  <c r="Y31" i="41" s="1" a="1"/>
  <c r="Y31" i="41" s="1"/>
  <c r="D10" i="41"/>
  <c r="J28" i="41" s="1"/>
  <c r="D11" i="41"/>
  <c r="H29" i="41" s="1"/>
  <c r="D12" i="41"/>
  <c r="F30" i="41" s="1"/>
  <c r="D13" i="41"/>
  <c r="L31" i="41" s="1"/>
  <c r="D14" i="41"/>
  <c r="J32" i="41" s="1"/>
  <c r="D15" i="41"/>
  <c r="H33" i="41" s="1"/>
  <c r="D16" i="41"/>
  <c r="F34" i="41" s="1"/>
  <c r="D17" i="41"/>
  <c r="L35" i="41" s="1"/>
  <c r="D18" i="41"/>
  <c r="J36" i="41" s="1"/>
  <c r="D19" i="41"/>
  <c r="H37" i="41" s="1"/>
  <c r="D20" i="41"/>
  <c r="F38" i="41" s="1"/>
  <c r="S32" i="41" s="1"/>
  <c r="D21" i="41"/>
  <c r="L39" i="41" s="1"/>
  <c r="D23" i="41"/>
  <c r="H41" i="41" s="1"/>
  <c r="D22" i="41"/>
  <c r="J40" i="41" s="1"/>
  <c r="D8" i="41"/>
  <c r="F26" i="41" s="1"/>
  <c r="CT25" i="10"/>
  <c r="CU25" i="10"/>
  <c r="CV25" i="10"/>
  <c r="CT26" i="10" a="1"/>
  <c r="CT26" i="10" s="1"/>
  <c r="CU26" i="10" a="1"/>
  <c r="CU26" i="10" s="1"/>
  <c r="CV26" i="10" a="1"/>
  <c r="CV26" i="10" s="1"/>
  <c r="CT27" i="10" a="1"/>
  <c r="CT27" i="10" s="1"/>
  <c r="CU27" i="10" a="1"/>
  <c r="CU27" i="10" s="1"/>
  <c r="CV27" i="10" a="1"/>
  <c r="CV27" i="10" s="1"/>
  <c r="CQ48" i="24" a="1"/>
  <c r="CQ48" i="24" s="1"/>
  <c r="CR48" i="24" a="1"/>
  <c r="CR48" i="24" s="1"/>
  <c r="CS48" i="24" a="1"/>
  <c r="CS48" i="24" s="1"/>
  <c r="CQ49" i="24" a="1"/>
  <c r="CQ49" i="24" s="1"/>
  <c r="CR49" i="24" a="1"/>
  <c r="CR49" i="24" s="1"/>
  <c r="CS49" i="24" a="1"/>
  <c r="CS49" i="24" s="1"/>
  <c r="CQ26" i="24" a="1"/>
  <c r="CQ26" i="24" s="1"/>
  <c r="CR26" i="24" a="1"/>
  <c r="CR26" i="24" s="1"/>
  <c r="CS26" i="24" a="1"/>
  <c r="CS26" i="24" s="1"/>
  <c r="CQ27" i="24"/>
  <c r="CR27" i="24"/>
  <c r="CS27" i="24"/>
  <c r="CQ48" i="11" a="1"/>
  <c r="CQ48" i="11" s="1"/>
  <c r="CR48" i="11" a="1"/>
  <c r="CR48" i="11" s="1"/>
  <c r="CS48" i="11" a="1"/>
  <c r="CS48" i="11" s="1"/>
  <c r="CQ49" i="11" a="1"/>
  <c r="CQ49" i="11" s="1"/>
  <c r="CR49" i="11" a="1"/>
  <c r="CR49" i="11" s="1"/>
  <c r="CS49" i="11" a="1"/>
  <c r="CS49" i="11" s="1"/>
  <c r="CR26" i="11" a="1"/>
  <c r="CR26" i="11" s="1"/>
  <c r="CS26" i="11" a="1"/>
  <c r="CS26" i="11" s="1"/>
  <c r="CQ27" i="11"/>
  <c r="CR27" i="11"/>
  <c r="CS27" i="11"/>
  <c r="AV26" i="13"/>
  <c r="S27" i="13"/>
  <c r="S28" i="13"/>
  <c r="S29" i="13"/>
  <c r="S30" i="13"/>
  <c r="S31" i="13"/>
  <c r="S32" i="13"/>
  <c r="S33" i="13"/>
  <c r="S34" i="13"/>
  <c r="S35" i="13"/>
  <c r="S36" i="13"/>
  <c r="S37" i="13"/>
  <c r="S38" i="13"/>
  <c r="S39" i="13"/>
  <c r="S40" i="13"/>
  <c r="S41" i="13"/>
  <c r="S42" i="13"/>
  <c r="AV28" i="13" s="1"/>
  <c r="G30" i="16"/>
  <c r="H30" i="16"/>
  <c r="I30" i="16"/>
  <c r="G31" i="16"/>
  <c r="H31" i="16"/>
  <c r="I31" i="16"/>
  <c r="G32" i="16"/>
  <c r="H32" i="16"/>
  <c r="I32" i="16"/>
  <c r="G33" i="16"/>
  <c r="H33" i="16"/>
  <c r="I33" i="16"/>
  <c r="G34" i="16"/>
  <c r="H34" i="16"/>
  <c r="I34" i="16"/>
  <c r="G35" i="16"/>
  <c r="H35" i="16"/>
  <c r="I35" i="16"/>
  <c r="G36" i="16"/>
  <c r="H36" i="16"/>
  <c r="I36" i="16"/>
  <c r="G37" i="16"/>
  <c r="H37" i="16"/>
  <c r="I37" i="16"/>
  <c r="G38" i="16"/>
  <c r="H38" i="16"/>
  <c r="I38" i="16"/>
  <c r="G39" i="16"/>
  <c r="H39" i="16"/>
  <c r="I39" i="16"/>
  <c r="G40" i="16"/>
  <c r="H40" i="16"/>
  <c r="I40" i="16"/>
  <c r="G41" i="16"/>
  <c r="H41" i="16"/>
  <c r="I41" i="16"/>
  <c r="B42" i="16"/>
  <c r="G42" i="16" s="1"/>
  <c r="C42" i="16"/>
  <c r="I42" i="16"/>
  <c r="G43" i="16"/>
  <c r="H43" i="16"/>
  <c r="I43" i="16"/>
  <c r="G44" i="16"/>
  <c r="H44" i="16"/>
  <c r="I44" i="16"/>
  <c r="G45" i="16"/>
  <c r="H45" i="16"/>
  <c r="I45" i="16"/>
  <c r="G51" i="16"/>
  <c r="H51" i="16"/>
  <c r="I51" i="16"/>
  <c r="G52" i="16"/>
  <c r="H52" i="16"/>
  <c r="I52" i="16"/>
  <c r="G53" i="16"/>
  <c r="H53" i="16"/>
  <c r="I53" i="16"/>
  <c r="G54" i="16"/>
  <c r="H54" i="16"/>
  <c r="I54" i="16"/>
  <c r="G55" i="16"/>
  <c r="H55" i="16"/>
  <c r="I55" i="16"/>
  <c r="G56" i="16"/>
  <c r="H56" i="16"/>
  <c r="I56" i="16"/>
  <c r="G57" i="16"/>
  <c r="H57" i="16"/>
  <c r="I57" i="16"/>
  <c r="G58" i="16"/>
  <c r="H58" i="16"/>
  <c r="I58" i="16"/>
  <c r="G59" i="16"/>
  <c r="H59" i="16"/>
  <c r="I59" i="16"/>
  <c r="G60" i="16"/>
  <c r="H60" i="16"/>
  <c r="I60" i="16"/>
  <c r="G61" i="16"/>
  <c r="H61" i="16"/>
  <c r="I61" i="16"/>
  <c r="G62" i="16"/>
  <c r="H62" i="16"/>
  <c r="I62" i="16"/>
  <c r="B63" i="16"/>
  <c r="C63" i="16"/>
  <c r="I63" i="16"/>
  <c r="G64" i="16"/>
  <c r="H64" i="16"/>
  <c r="I64" i="16"/>
  <c r="G65" i="16"/>
  <c r="H65" i="16"/>
  <c r="I65" i="16"/>
  <c r="G66" i="16"/>
  <c r="H66" i="16"/>
  <c r="I66" i="16"/>
  <c r="G72" i="16"/>
  <c r="H72" i="16"/>
  <c r="I72" i="16"/>
  <c r="G73" i="16"/>
  <c r="H73" i="16"/>
  <c r="I73" i="16"/>
  <c r="G74" i="16"/>
  <c r="H74" i="16"/>
  <c r="I74" i="16"/>
  <c r="G75" i="16"/>
  <c r="H75" i="16"/>
  <c r="I75" i="16"/>
  <c r="G76" i="16"/>
  <c r="H76" i="16"/>
  <c r="I76" i="16"/>
  <c r="G77" i="16"/>
  <c r="H77" i="16"/>
  <c r="I77" i="16"/>
  <c r="G78" i="16"/>
  <c r="H78" i="16"/>
  <c r="I78" i="16"/>
  <c r="G79" i="16"/>
  <c r="H79" i="16"/>
  <c r="I79" i="16"/>
  <c r="G80" i="16"/>
  <c r="H80" i="16"/>
  <c r="I80" i="16"/>
  <c r="G81" i="16"/>
  <c r="H81" i="16"/>
  <c r="I81" i="16"/>
  <c r="G82" i="16"/>
  <c r="H82" i="16"/>
  <c r="I82" i="16"/>
  <c r="G83" i="16"/>
  <c r="H83" i="16"/>
  <c r="I83" i="16"/>
  <c r="B84" i="16"/>
  <c r="G84" i="16" s="1"/>
  <c r="C84" i="16"/>
  <c r="I84" i="16"/>
  <c r="G85" i="16"/>
  <c r="H85" i="16"/>
  <c r="I85" i="16"/>
  <c r="G86" i="16"/>
  <c r="H86" i="16"/>
  <c r="I86" i="16"/>
  <c r="G87" i="16"/>
  <c r="H87" i="16"/>
  <c r="I87" i="16"/>
  <c r="B105" i="16"/>
  <c r="B147" i="16" s="1"/>
  <c r="C105" i="16"/>
  <c r="C126" i="16"/>
  <c r="B135" i="16"/>
  <c r="C135" i="16"/>
  <c r="D135" i="16"/>
  <c r="B136" i="16"/>
  <c r="C136" i="16"/>
  <c r="D136" i="16"/>
  <c r="B137" i="16"/>
  <c r="C137" i="16"/>
  <c r="D137" i="16"/>
  <c r="B138" i="16"/>
  <c r="C138" i="16"/>
  <c r="D138" i="16"/>
  <c r="B139" i="16"/>
  <c r="C139" i="16"/>
  <c r="D139" i="16"/>
  <c r="B140" i="16"/>
  <c r="C140" i="16"/>
  <c r="D140" i="16"/>
  <c r="B141" i="16"/>
  <c r="C141" i="16"/>
  <c r="D141" i="16"/>
  <c r="B142" i="16"/>
  <c r="C142" i="16"/>
  <c r="D142" i="16"/>
  <c r="B143" i="16"/>
  <c r="C143" i="16"/>
  <c r="D143" i="16"/>
  <c r="B144" i="16"/>
  <c r="C144" i="16"/>
  <c r="D144" i="16"/>
  <c r="B145" i="16"/>
  <c r="C145" i="16"/>
  <c r="D145" i="16"/>
  <c r="B146" i="16"/>
  <c r="C146" i="16"/>
  <c r="D146" i="16"/>
  <c r="D147" i="16"/>
  <c r="B148" i="16"/>
  <c r="C148" i="16"/>
  <c r="D148" i="16"/>
  <c r="B149" i="16"/>
  <c r="C149" i="16"/>
  <c r="D149" i="16"/>
  <c r="B150" i="16"/>
  <c r="C150" i="16"/>
  <c r="D150" i="16"/>
  <c r="I9" i="16"/>
  <c r="I10" i="16"/>
  <c r="I11" i="16"/>
  <c r="I12" i="16"/>
  <c r="I13" i="16"/>
  <c r="I14" i="16"/>
  <c r="I15" i="16"/>
  <c r="I16" i="16"/>
  <c r="I17" i="16"/>
  <c r="I18" i="16"/>
  <c r="I19" i="16"/>
  <c r="I20" i="16"/>
  <c r="I21" i="16"/>
  <c r="I22" i="16"/>
  <c r="I23" i="16"/>
  <c r="I24" i="16"/>
  <c r="BR8" i="4" a="1"/>
  <c r="BR8" i="4" s="1"/>
  <c r="BS8" i="4" a="1"/>
  <c r="BS8" i="4" s="1"/>
  <c r="BT8" i="4" a="1"/>
  <c r="BT8" i="4" s="1"/>
  <c r="BU8" i="4" a="1"/>
  <c r="BU8" i="4" s="1"/>
  <c r="BV8" i="4" a="1"/>
  <c r="BV8" i="4" s="1"/>
  <c r="BW8" i="4" a="1"/>
  <c r="BW8" i="4" s="1"/>
  <c r="BX8" i="4" a="1"/>
  <c r="BX8" i="4" s="1"/>
  <c r="BY8" i="4" a="1"/>
  <c r="BY8" i="4" s="1"/>
  <c r="BZ8" i="4" a="1"/>
  <c r="BZ8" i="4" s="1"/>
  <c r="CA8" i="4" a="1"/>
  <c r="CA8" i="4" s="1"/>
  <c r="CB8" i="4" a="1"/>
  <c r="CB8" i="4" s="1"/>
  <c r="CC8" i="4" a="1"/>
  <c r="CC8" i="4" s="1"/>
  <c r="CD8" i="4" a="1"/>
  <c r="CD8" i="4" s="1"/>
  <c r="CE8" i="4" a="1"/>
  <c r="CE8" i="4" s="1"/>
  <c r="CF8" i="4" a="1"/>
  <c r="CF8" i="4" s="1"/>
  <c r="CG8" i="4" a="1"/>
  <c r="CG8" i="4" s="1"/>
  <c r="CH8" i="4" a="1"/>
  <c r="CH8" i="4" s="1"/>
  <c r="CI8" i="4" a="1"/>
  <c r="CI8" i="4" s="1"/>
  <c r="CJ8" i="4" a="1"/>
  <c r="CJ8" i="4" s="1"/>
  <c r="CK8" i="4" a="1"/>
  <c r="CK8" i="4" s="1"/>
  <c r="CL8" i="4" a="1"/>
  <c r="CL8" i="4" s="1"/>
  <c r="CM8" i="4" a="1"/>
  <c r="CM8" i="4" s="1"/>
  <c r="CN8" i="4" a="1"/>
  <c r="CN8" i="4" s="1"/>
  <c r="CO8" i="4" a="1"/>
  <c r="CO8" i="4" s="1"/>
  <c r="CP8" i="4" a="1"/>
  <c r="CP8" i="4" s="1"/>
  <c r="CQ8" i="4" a="1"/>
  <c r="CQ8" i="4" s="1"/>
  <c r="CR8" i="4" a="1"/>
  <c r="CR8" i="4" s="1"/>
  <c r="CS8" i="4" a="1"/>
  <c r="CS8" i="4" s="1"/>
  <c r="CT8" i="4" a="1"/>
  <c r="CT8" i="4" s="1"/>
  <c r="CU8" i="4" a="1"/>
  <c r="CU8" i="4" s="1"/>
  <c r="CV8" i="4" a="1"/>
  <c r="CV8" i="4" s="1"/>
  <c r="CW8" i="4" a="1"/>
  <c r="CW8" i="4" s="1"/>
  <c r="CX8" i="4" a="1"/>
  <c r="CX8" i="4" s="1"/>
  <c r="CY8" i="4" a="1"/>
  <c r="CY8" i="4" s="1"/>
  <c r="CZ8" i="4" a="1"/>
  <c r="CZ8" i="4" s="1"/>
  <c r="DA8" i="4" a="1"/>
  <c r="DA8" i="4" s="1"/>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AK121" i="4"/>
  <c r="AL121" i="4"/>
  <c r="AK122" i="4"/>
  <c r="AL122" i="4"/>
  <c r="AK123" i="4"/>
  <c r="AL123" i="4"/>
  <c r="AK124" i="4"/>
  <c r="AL124" i="4"/>
  <c r="AK125" i="4"/>
  <c r="AL125" i="4"/>
  <c r="AK126" i="4"/>
  <c r="AL126" i="4"/>
  <c r="AK127" i="4"/>
  <c r="AL127" i="4"/>
  <c r="AK128" i="4"/>
  <c r="AL128" i="4"/>
  <c r="AK129" i="4"/>
  <c r="AL129" i="4"/>
  <c r="AK130" i="4"/>
  <c r="AL130" i="4"/>
  <c r="AK131" i="4"/>
  <c r="AL131" i="4"/>
  <c r="AK132" i="4"/>
  <c r="AL132" i="4"/>
  <c r="AK133" i="4"/>
  <c r="AL133" i="4"/>
  <c r="AK134" i="4"/>
  <c r="AL134" i="4"/>
  <c r="AK135" i="4"/>
  <c r="AL135" i="4"/>
  <c r="AK136" i="4"/>
  <c r="AL136" i="4"/>
  <c r="AK140" i="4"/>
  <c r="AL140" i="4"/>
  <c r="AK141" i="4"/>
  <c r="AL141" i="4"/>
  <c r="AK142" i="4"/>
  <c r="AL142" i="4"/>
  <c r="AK143" i="4"/>
  <c r="AL143" i="4"/>
  <c r="AK144" i="4"/>
  <c r="AL144" i="4"/>
  <c r="AK145" i="4"/>
  <c r="AL145" i="4"/>
  <c r="AK146" i="4"/>
  <c r="AL146" i="4"/>
  <c r="AK147" i="4"/>
  <c r="AL147" i="4"/>
  <c r="AK148" i="4"/>
  <c r="AL148" i="4"/>
  <c r="AK149" i="4"/>
  <c r="AL149" i="4"/>
  <c r="AK150" i="4"/>
  <c r="AL150" i="4"/>
  <c r="AK151" i="4"/>
  <c r="AL151" i="4"/>
  <c r="AK152" i="4"/>
  <c r="AL152" i="4"/>
  <c r="AK153" i="4"/>
  <c r="AL153" i="4"/>
  <c r="AK154" i="4"/>
  <c r="AL154" i="4"/>
  <c r="AK155" i="4"/>
  <c r="AL155" i="4"/>
  <c r="AK102" i="4"/>
  <c r="CZ13" i="4" s="1" a="1"/>
  <c r="CZ13" i="4" s="1"/>
  <c r="AL102" i="4"/>
  <c r="AK103" i="4"/>
  <c r="AL103" i="4"/>
  <c r="AK104" i="4"/>
  <c r="AL104" i="4"/>
  <c r="AK105" i="4"/>
  <c r="AL105" i="4"/>
  <c r="AK106" i="4"/>
  <c r="AL106" i="4"/>
  <c r="AK107" i="4"/>
  <c r="AL107" i="4"/>
  <c r="AK108" i="4"/>
  <c r="AL108" i="4"/>
  <c r="AK109" i="4"/>
  <c r="AL109" i="4"/>
  <c r="AK110" i="4"/>
  <c r="AL110" i="4"/>
  <c r="AK111" i="4"/>
  <c r="AL111" i="4"/>
  <c r="AK112" i="4"/>
  <c r="AL112" i="4"/>
  <c r="AK113" i="4"/>
  <c r="AL113" i="4"/>
  <c r="AK114" i="4"/>
  <c r="AL114" i="4"/>
  <c r="AK115" i="4"/>
  <c r="AL115" i="4"/>
  <c r="AK116" i="4"/>
  <c r="AL116" i="4"/>
  <c r="AK117" i="4"/>
  <c r="AL117" i="4"/>
  <c r="CX68" i="3" a="1"/>
  <c r="CX68" i="3" s="1"/>
  <c r="CY68" i="3" a="1"/>
  <c r="CY68" i="3" s="1"/>
  <c r="CX69" i="3" a="1"/>
  <c r="CX69" i="3" s="1"/>
  <c r="CY69" i="3" a="1"/>
  <c r="CY69" i="3" s="1"/>
  <c r="AL26" i="3"/>
  <c r="AM26" i="3"/>
  <c r="AL27" i="3"/>
  <c r="AM27" i="3"/>
  <c r="AL28" i="3"/>
  <c r="AM28" i="3"/>
  <c r="AL29" i="3"/>
  <c r="AM29" i="3"/>
  <c r="AL30" i="3"/>
  <c r="AM30" i="3"/>
  <c r="AL31" i="3"/>
  <c r="AM31" i="3"/>
  <c r="AL32" i="3"/>
  <c r="AM32" i="3"/>
  <c r="AL33" i="3"/>
  <c r="AM33" i="3"/>
  <c r="AL34" i="3"/>
  <c r="AM34" i="3"/>
  <c r="AL35" i="3"/>
  <c r="AM35" i="3"/>
  <c r="AL36" i="3"/>
  <c r="AM36" i="3"/>
  <c r="AL37" i="3"/>
  <c r="AM37" i="3"/>
  <c r="AL38" i="3"/>
  <c r="AM38" i="3"/>
  <c r="AL39" i="3"/>
  <c r="AM39" i="3"/>
  <c r="AL40" i="3"/>
  <c r="AM40" i="3"/>
  <c r="AL41" i="3"/>
  <c r="CY27" i="3" s="1"/>
  <c r="AM41" i="3"/>
  <c r="CZ27" i="3" s="1"/>
  <c r="CZ15" i="4" l="1" a="1"/>
  <c r="CZ15" i="4" s="1"/>
  <c r="CZ14" i="4" a="1"/>
  <c r="CZ14" i="4" s="1"/>
  <c r="G63" i="16"/>
  <c r="H84" i="16"/>
  <c r="H63" i="16"/>
  <c r="AF71" i="9" a="1"/>
  <c r="AF71" i="9" s="1"/>
  <c r="C147" i="16"/>
  <c r="CY26" i="3" a="1"/>
  <c r="CY26" i="3" s="1"/>
  <c r="AV27" i="13" a="1"/>
  <c r="AV27" i="13" s="1"/>
  <c r="CQ26" i="11" a="1"/>
  <c r="CQ26" i="11" s="1"/>
  <c r="DC15" i="4" a="1"/>
  <c r="DC15" i="4" s="1"/>
  <c r="DC14" i="4" a="1"/>
  <c r="DC14" i="4" s="1"/>
  <c r="DC13" i="4" a="1"/>
  <c r="DC13" i="4" s="1"/>
  <c r="DA13" i="4" a="1"/>
  <c r="DA13" i="4" s="1"/>
  <c r="DA15" i="4" a="1"/>
  <c r="DA15" i="4" s="1"/>
  <c r="DA14" i="4" a="1"/>
  <c r="DA14" i="4" s="1"/>
  <c r="DB15" i="4" a="1"/>
  <c r="DB15" i="4" s="1"/>
  <c r="DB14" i="4" a="1"/>
  <c r="DB14" i="4" s="1"/>
  <c r="DB13" i="4" a="1"/>
  <c r="DB13" i="4" s="1"/>
  <c r="CZ26" i="3" a="1"/>
  <c r="CZ26" i="3" s="1"/>
  <c r="E26" i="41"/>
  <c r="E34" i="41"/>
  <c r="O41" i="41"/>
  <c r="G41" i="41"/>
  <c r="I40" i="41"/>
  <c r="K39" i="41"/>
  <c r="M38" i="41"/>
  <c r="Z32" i="41" s="1"/>
  <c r="O37" i="41"/>
  <c r="G37" i="41"/>
  <c r="I36" i="41"/>
  <c r="K35" i="41"/>
  <c r="M34" i="41"/>
  <c r="O33" i="41"/>
  <c r="G33" i="41"/>
  <c r="I32" i="41"/>
  <c r="K31" i="41"/>
  <c r="M30" i="41"/>
  <c r="O29" i="41"/>
  <c r="G29" i="41"/>
  <c r="I28" i="41"/>
  <c r="K27" i="41"/>
  <c r="X31" i="41" s="1" a="1"/>
  <c r="X31" i="41" s="1"/>
  <c r="M26" i="41"/>
  <c r="E41" i="41"/>
  <c r="E33" i="41"/>
  <c r="N41" i="41"/>
  <c r="F41" i="41"/>
  <c r="H40" i="41"/>
  <c r="J39" i="41"/>
  <c r="L38" i="41"/>
  <c r="Y32" i="41" s="1"/>
  <c r="N37" i="41"/>
  <c r="F37" i="41"/>
  <c r="H36" i="41"/>
  <c r="J35" i="41"/>
  <c r="L34" i="41"/>
  <c r="N33" i="41"/>
  <c r="F33" i="41"/>
  <c r="H32" i="41"/>
  <c r="J31" i="41"/>
  <c r="L30" i="41"/>
  <c r="N29" i="41"/>
  <c r="F29" i="41"/>
  <c r="H28" i="41"/>
  <c r="J27" i="41"/>
  <c r="W31" i="41" s="1" a="1"/>
  <c r="W31" i="41" s="1"/>
  <c r="L26" i="41"/>
  <c r="E40" i="41"/>
  <c r="E32" i="41"/>
  <c r="M41" i="41"/>
  <c r="O40" i="41"/>
  <c r="G40" i="41"/>
  <c r="I39" i="41"/>
  <c r="K38" i="41"/>
  <c r="X32" i="41" s="1"/>
  <c r="M37" i="41"/>
  <c r="O36" i="41"/>
  <c r="G36" i="41"/>
  <c r="I35" i="41"/>
  <c r="K34" i="41"/>
  <c r="M33" i="41"/>
  <c r="O32" i="41"/>
  <c r="G32" i="41"/>
  <c r="I31" i="41"/>
  <c r="K30" i="41"/>
  <c r="M29" i="41"/>
  <c r="O28" i="41"/>
  <c r="G28" i="41"/>
  <c r="I27" i="41"/>
  <c r="K26" i="41"/>
  <c r="E39" i="41"/>
  <c r="E31" i="41"/>
  <c r="L41" i="41"/>
  <c r="N40" i="41"/>
  <c r="F40" i="41"/>
  <c r="H39" i="41"/>
  <c r="J38" i="41"/>
  <c r="W32" i="41" s="1"/>
  <c r="L37" i="41"/>
  <c r="N36" i="41"/>
  <c r="F36" i="41"/>
  <c r="H35" i="41"/>
  <c r="J34" i="41"/>
  <c r="L33" i="41"/>
  <c r="N32" i="41"/>
  <c r="F32" i="41"/>
  <c r="H31" i="41"/>
  <c r="J30" i="41"/>
  <c r="L29" i="41"/>
  <c r="N28" i="41"/>
  <c r="F28" i="41"/>
  <c r="H27" i="41"/>
  <c r="U31" i="41" s="1" a="1"/>
  <c r="U31" i="41" s="1"/>
  <c r="J26" i="41"/>
  <c r="E38" i="41"/>
  <c r="R32" i="41" s="1"/>
  <c r="E30" i="41"/>
  <c r="K41" i="41"/>
  <c r="M40" i="41"/>
  <c r="O39" i="41"/>
  <c r="G39" i="41"/>
  <c r="I38" i="41"/>
  <c r="V32" i="41" s="1"/>
  <c r="K37" i="41"/>
  <c r="M36" i="41"/>
  <c r="O35" i="41"/>
  <c r="G35" i="41"/>
  <c r="I34" i="41"/>
  <c r="K33" i="41"/>
  <c r="M32" i="41"/>
  <c r="O31" i="41"/>
  <c r="G31" i="41"/>
  <c r="I30" i="41"/>
  <c r="K29" i="41"/>
  <c r="M28" i="41"/>
  <c r="O27" i="41"/>
  <c r="AB31" i="41" s="1" a="1"/>
  <c r="AB31" i="41" s="1"/>
  <c r="G27" i="41"/>
  <c r="T31" i="41" s="1" a="1"/>
  <c r="T31" i="41" s="1"/>
  <c r="I26" i="41"/>
  <c r="E37" i="41"/>
  <c r="E29" i="41"/>
  <c r="J41" i="41"/>
  <c r="L40" i="41"/>
  <c r="N39" i="41"/>
  <c r="F39" i="41"/>
  <c r="H38" i="41"/>
  <c r="U32" i="41" s="1"/>
  <c r="J37" i="41"/>
  <c r="L36" i="41"/>
  <c r="N35" i="41"/>
  <c r="F35" i="41"/>
  <c r="H34" i="41"/>
  <c r="J33" i="41"/>
  <c r="L32" i="41"/>
  <c r="N31" i="41"/>
  <c r="F31" i="41"/>
  <c r="H30" i="41"/>
  <c r="J29" i="41"/>
  <c r="L28" i="41"/>
  <c r="N27" i="41"/>
  <c r="AA31" i="41" s="1" a="1"/>
  <c r="AA31" i="41" s="1"/>
  <c r="F27" i="41"/>
  <c r="S31" i="41" s="1" a="1"/>
  <c r="S31" i="41" s="1"/>
  <c r="H26" i="41"/>
  <c r="E36" i="41"/>
  <c r="E28" i="41"/>
  <c r="I41" i="41"/>
  <c r="K40" i="41"/>
  <c r="M39" i="41"/>
  <c r="O38" i="41"/>
  <c r="AB32" i="41" s="1"/>
  <c r="G38" i="41"/>
  <c r="T32" i="41" s="1"/>
  <c r="I37" i="41"/>
  <c r="K36" i="41"/>
  <c r="M35" i="41"/>
  <c r="O34" i="41"/>
  <c r="G34" i="41"/>
  <c r="I33" i="41"/>
  <c r="K32" i="41"/>
  <c r="M31" i="41"/>
  <c r="O30" i="41"/>
  <c r="G30" i="41"/>
  <c r="I29" i="41"/>
  <c r="K28" i="41"/>
  <c r="M27" i="41"/>
  <c r="O26" i="41"/>
  <c r="G26" i="41"/>
  <c r="E35" i="41"/>
  <c r="E27" i="41"/>
  <c r="N38" i="41"/>
  <c r="AA32" i="41" s="1"/>
  <c r="N34" i="41"/>
  <c r="N30" i="41"/>
  <c r="N26" i="41"/>
  <c r="AP29" i="2" a="1"/>
  <c r="AP29" i="2" s="1"/>
  <c r="AP30" i="2" a="1"/>
  <c r="AP30" i="2" s="1"/>
  <c r="Q41" i="2"/>
  <c r="Q20" i="2"/>
  <c r="AJ102" i="4"/>
  <c r="AJ103" i="4"/>
  <c r="AJ104" i="4"/>
  <c r="AJ105" i="4"/>
  <c r="AJ106" i="4"/>
  <c r="AJ107" i="4"/>
  <c r="AJ108" i="4"/>
  <c r="AJ109" i="4"/>
  <c r="AJ110" i="4"/>
  <c r="AJ111" i="4"/>
  <c r="AJ112" i="4"/>
  <c r="AJ113" i="4"/>
  <c r="AJ114" i="4"/>
  <c r="AJ115" i="4"/>
  <c r="AJ116" i="4"/>
  <c r="AJ117" i="4"/>
  <c r="AJ121" i="4"/>
  <c r="AJ122" i="4"/>
  <c r="AJ123" i="4"/>
  <c r="AJ124" i="4"/>
  <c r="AJ125" i="4"/>
  <c r="AJ126" i="4"/>
  <c r="AJ127" i="4"/>
  <c r="AJ128" i="4"/>
  <c r="AJ129" i="4"/>
  <c r="AJ130" i="4"/>
  <c r="AJ131" i="4"/>
  <c r="AJ132" i="4"/>
  <c r="AJ133" i="4"/>
  <c r="AJ134" i="4"/>
  <c r="AJ135" i="4"/>
  <c r="AJ136" i="4"/>
  <c r="AJ140" i="4"/>
  <c r="AJ141" i="4"/>
  <c r="AJ142" i="4"/>
  <c r="AJ143" i="4"/>
  <c r="AJ144" i="4"/>
  <c r="AJ145" i="4"/>
  <c r="AJ146" i="4"/>
  <c r="AJ147" i="4"/>
  <c r="AJ148" i="4"/>
  <c r="AJ149" i="4"/>
  <c r="AJ150" i="4"/>
  <c r="AJ151" i="4"/>
  <c r="AJ152" i="4"/>
  <c r="AJ153" i="4"/>
  <c r="AJ154" i="4"/>
  <c r="AJ155" i="4"/>
  <c r="CW68" i="3" a="1"/>
  <c r="CW68" i="3" s="1"/>
  <c r="CW69" i="3" a="1"/>
  <c r="CW69" i="3" s="1"/>
  <c r="AK26" i="3"/>
  <c r="AK27" i="3"/>
  <c r="AK28" i="3"/>
  <c r="AK29" i="3"/>
  <c r="AK30" i="3"/>
  <c r="AK31" i="3"/>
  <c r="AK32" i="3"/>
  <c r="AK33" i="3"/>
  <c r="AK34" i="3"/>
  <c r="AK35" i="3"/>
  <c r="AK36" i="3"/>
  <c r="AK37" i="3"/>
  <c r="AK38" i="3"/>
  <c r="AK39" i="3"/>
  <c r="AK40" i="3"/>
  <c r="AK41" i="3"/>
  <c r="CX27" i="3" s="1"/>
  <c r="AU26" i="13"/>
  <c r="R27" i="13"/>
  <c r="R28" i="13"/>
  <c r="R29" i="13"/>
  <c r="R30" i="13"/>
  <c r="R31" i="13"/>
  <c r="R32" i="13"/>
  <c r="R33" i="13"/>
  <c r="R34" i="13"/>
  <c r="R35" i="13"/>
  <c r="R36" i="13"/>
  <c r="R37" i="13"/>
  <c r="R38" i="13"/>
  <c r="R39" i="13"/>
  <c r="R40" i="13"/>
  <c r="R41" i="13"/>
  <c r="R42" i="13"/>
  <c r="AU28" i="13" s="1"/>
  <c r="N41" i="2"/>
  <c r="AM30" i="2" s="1" a="1"/>
  <c r="AM30" i="2" s="1"/>
  <c r="O41" i="2"/>
  <c r="AN30" i="2" s="1" a="1"/>
  <c r="AN30" i="2" s="1"/>
  <c r="P41" i="2"/>
  <c r="AO30" i="2" s="1" a="1"/>
  <c r="AO30" i="2" s="1"/>
  <c r="N20" i="2"/>
  <c r="AM29" i="2" s="1" a="1"/>
  <c r="AM29" i="2" s="1"/>
  <c r="O20" i="2"/>
  <c r="AN29" i="2" s="1" a="1"/>
  <c r="AN29" i="2" s="1"/>
  <c r="P20" i="2"/>
  <c r="AO29" i="2" s="1" a="1"/>
  <c r="AO29" i="2" s="1"/>
  <c r="CN48" i="24" a="1"/>
  <c r="CN48" i="24" s="1"/>
  <c r="CO48" i="24" a="1"/>
  <c r="CO48" i="24" s="1"/>
  <c r="CP48" i="24" a="1"/>
  <c r="CP48" i="24" s="1"/>
  <c r="CN49" i="24" a="1"/>
  <c r="CN49" i="24" s="1"/>
  <c r="CO49" i="24" a="1"/>
  <c r="CO49" i="24" s="1"/>
  <c r="CP49" i="24" a="1"/>
  <c r="CP49" i="24" s="1"/>
  <c r="CN27" i="24"/>
  <c r="CO27" i="24"/>
  <c r="CP27" i="24"/>
  <c r="CO48" i="11" a="1"/>
  <c r="CO48" i="11" s="1"/>
  <c r="CP48" i="11" a="1"/>
  <c r="CP48" i="11" s="1"/>
  <c r="CO49" i="11" a="1"/>
  <c r="CO49" i="11" s="1"/>
  <c r="CP49" i="11" a="1"/>
  <c r="CP49" i="11" s="1"/>
  <c r="CN27" i="11"/>
  <c r="CO27" i="11"/>
  <c r="CP27" i="11"/>
  <c r="CQ25" i="10"/>
  <c r="CR25" i="10"/>
  <c r="CS25" i="10"/>
  <c r="CQ26" i="10" a="1"/>
  <c r="CQ26" i="10" s="1"/>
  <c r="CR26" i="10" a="1"/>
  <c r="CR26" i="10" s="1"/>
  <c r="CS26" i="10" a="1"/>
  <c r="CS26" i="10" s="1"/>
  <c r="CQ27" i="10" a="1"/>
  <c r="CQ27" i="10" s="1"/>
  <c r="CR27" i="10" a="1"/>
  <c r="CR27" i="10" s="1"/>
  <c r="CS27" i="10" a="1"/>
  <c r="CS27" i="10" s="1"/>
  <c r="CN48" i="11" a="1"/>
  <c r="CN48" i="11" s="1"/>
  <c r="CN49" i="11" a="1"/>
  <c r="CN49" i="11" s="1"/>
  <c r="CV68" i="3" a="1"/>
  <c r="CV68" i="3" s="1"/>
  <c r="CV69" i="3" a="1"/>
  <c r="CV69" i="3" s="1"/>
  <c r="AJ26" i="3"/>
  <c r="AJ27" i="3"/>
  <c r="AJ28" i="3"/>
  <c r="AJ29" i="3"/>
  <c r="AJ30" i="3"/>
  <c r="AJ31" i="3"/>
  <c r="AJ32" i="3"/>
  <c r="AJ33" i="3"/>
  <c r="AJ34" i="3"/>
  <c r="AJ35" i="3"/>
  <c r="AJ36" i="3"/>
  <c r="AJ37" i="3"/>
  <c r="AJ38" i="3"/>
  <c r="AJ39" i="3"/>
  <c r="AJ40" i="3"/>
  <c r="AJ41" i="3"/>
  <c r="CW27" i="3" s="1"/>
  <c r="AE102" i="4"/>
  <c r="AF102" i="4"/>
  <c r="AG102" i="4"/>
  <c r="AH102" i="4"/>
  <c r="CW13" i="4" s="1" a="1"/>
  <c r="CW13" i="4" s="1"/>
  <c r="AI102" i="4"/>
  <c r="CX13" i="4" s="1" a="1"/>
  <c r="CX13" i="4" s="1"/>
  <c r="AE103" i="4"/>
  <c r="AF103" i="4"/>
  <c r="AG103" i="4"/>
  <c r="AH103" i="4"/>
  <c r="AI103" i="4"/>
  <c r="AE104" i="4"/>
  <c r="AF104" i="4"/>
  <c r="AG104" i="4"/>
  <c r="AH104" i="4"/>
  <c r="AI104" i="4"/>
  <c r="AE105" i="4"/>
  <c r="AF105" i="4"/>
  <c r="AG105" i="4"/>
  <c r="AH105" i="4"/>
  <c r="AI105" i="4"/>
  <c r="AE106" i="4"/>
  <c r="AF106" i="4"/>
  <c r="AG106" i="4"/>
  <c r="AH106" i="4"/>
  <c r="AI106" i="4"/>
  <c r="AE107" i="4"/>
  <c r="AF107" i="4"/>
  <c r="AG107" i="4"/>
  <c r="AH107" i="4"/>
  <c r="AI107" i="4"/>
  <c r="AE108" i="4"/>
  <c r="AF108" i="4"/>
  <c r="AG108" i="4"/>
  <c r="AH108" i="4"/>
  <c r="AI108" i="4"/>
  <c r="AE109" i="4"/>
  <c r="AF109" i="4"/>
  <c r="AG109" i="4"/>
  <c r="AH109" i="4"/>
  <c r="AI109" i="4"/>
  <c r="AE110" i="4"/>
  <c r="AF110" i="4"/>
  <c r="AG110" i="4"/>
  <c r="AH110" i="4"/>
  <c r="AI110" i="4"/>
  <c r="AE111" i="4"/>
  <c r="AF111" i="4"/>
  <c r="AG111" i="4"/>
  <c r="AH111" i="4"/>
  <c r="AI111" i="4"/>
  <c r="AE112" i="4"/>
  <c r="AF112" i="4"/>
  <c r="AG112" i="4"/>
  <c r="AH112" i="4"/>
  <c r="AI112" i="4"/>
  <c r="AE113" i="4"/>
  <c r="AF113" i="4"/>
  <c r="AG113" i="4"/>
  <c r="AH113" i="4"/>
  <c r="AI113" i="4"/>
  <c r="AE114" i="4"/>
  <c r="AF114" i="4"/>
  <c r="AG114" i="4"/>
  <c r="AH114" i="4"/>
  <c r="AI114" i="4"/>
  <c r="AE115" i="4"/>
  <c r="AF115" i="4"/>
  <c r="AG115" i="4"/>
  <c r="AH115" i="4"/>
  <c r="AI115" i="4"/>
  <c r="AE116" i="4"/>
  <c r="AF116" i="4"/>
  <c r="AG116" i="4"/>
  <c r="AH116" i="4"/>
  <c r="AI116" i="4"/>
  <c r="AE117" i="4"/>
  <c r="AF117" i="4"/>
  <c r="AG117" i="4"/>
  <c r="AH117" i="4"/>
  <c r="AI117" i="4"/>
  <c r="AE121" i="4"/>
  <c r="AF121" i="4"/>
  <c r="AG121" i="4"/>
  <c r="AH121" i="4"/>
  <c r="AI121" i="4"/>
  <c r="AE122" i="4"/>
  <c r="AF122" i="4"/>
  <c r="AG122" i="4"/>
  <c r="AH122" i="4"/>
  <c r="AI122" i="4"/>
  <c r="AE123" i="4"/>
  <c r="AF123" i="4"/>
  <c r="AG123" i="4"/>
  <c r="AH123" i="4"/>
  <c r="AI123" i="4"/>
  <c r="AE124" i="4"/>
  <c r="AF124" i="4"/>
  <c r="AG124" i="4"/>
  <c r="AH124" i="4"/>
  <c r="AI124" i="4"/>
  <c r="AE125" i="4"/>
  <c r="AF125" i="4"/>
  <c r="AG125" i="4"/>
  <c r="AH125" i="4"/>
  <c r="AI125" i="4"/>
  <c r="AE126" i="4"/>
  <c r="AF126" i="4"/>
  <c r="AG126" i="4"/>
  <c r="AH126" i="4"/>
  <c r="AI126" i="4"/>
  <c r="AE127" i="4"/>
  <c r="AF127" i="4"/>
  <c r="AG127" i="4"/>
  <c r="AH127" i="4"/>
  <c r="AI127" i="4"/>
  <c r="AE128" i="4"/>
  <c r="AF128" i="4"/>
  <c r="AG128" i="4"/>
  <c r="AH128" i="4"/>
  <c r="AI128" i="4"/>
  <c r="AE129" i="4"/>
  <c r="AF129" i="4"/>
  <c r="AG129" i="4"/>
  <c r="AH129" i="4"/>
  <c r="AI129" i="4"/>
  <c r="AE130" i="4"/>
  <c r="AF130" i="4"/>
  <c r="AG130" i="4"/>
  <c r="AH130" i="4"/>
  <c r="AI130" i="4"/>
  <c r="AE131" i="4"/>
  <c r="AF131" i="4"/>
  <c r="AG131" i="4"/>
  <c r="AH131" i="4"/>
  <c r="AI131" i="4"/>
  <c r="AE132" i="4"/>
  <c r="AF132" i="4"/>
  <c r="AG132" i="4"/>
  <c r="AH132" i="4"/>
  <c r="AI132" i="4"/>
  <c r="AE133" i="4"/>
  <c r="AF133" i="4"/>
  <c r="AG133" i="4"/>
  <c r="AH133" i="4"/>
  <c r="AI133" i="4"/>
  <c r="AE134" i="4"/>
  <c r="AF134" i="4"/>
  <c r="AG134" i="4"/>
  <c r="AH134" i="4"/>
  <c r="AI134" i="4"/>
  <c r="AE135" i="4"/>
  <c r="AF135" i="4"/>
  <c r="AG135" i="4"/>
  <c r="AH135" i="4"/>
  <c r="AI135" i="4"/>
  <c r="AE136" i="4"/>
  <c r="AF136" i="4"/>
  <c r="AG136" i="4"/>
  <c r="AH136" i="4"/>
  <c r="AI136" i="4"/>
  <c r="AE140" i="4"/>
  <c r="AF140" i="4"/>
  <c r="AG140" i="4"/>
  <c r="AH140" i="4"/>
  <c r="AI140" i="4"/>
  <c r="AE141" i="4"/>
  <c r="AF141" i="4"/>
  <c r="AG141" i="4"/>
  <c r="AH141" i="4"/>
  <c r="AI141" i="4"/>
  <c r="AE142" i="4"/>
  <c r="AF142" i="4"/>
  <c r="AG142" i="4"/>
  <c r="AH142" i="4"/>
  <c r="AI142" i="4"/>
  <c r="AE143" i="4"/>
  <c r="AF143" i="4"/>
  <c r="AG143" i="4"/>
  <c r="AH143" i="4"/>
  <c r="AI143" i="4"/>
  <c r="AE144" i="4"/>
  <c r="AF144" i="4"/>
  <c r="AG144" i="4"/>
  <c r="AH144" i="4"/>
  <c r="AI144" i="4"/>
  <c r="AE145" i="4"/>
  <c r="AF145" i="4"/>
  <c r="AG145" i="4"/>
  <c r="AH145" i="4"/>
  <c r="AI145" i="4"/>
  <c r="AE146" i="4"/>
  <c r="AF146" i="4"/>
  <c r="AG146" i="4"/>
  <c r="AH146" i="4"/>
  <c r="AI146" i="4"/>
  <c r="AE147" i="4"/>
  <c r="AF147" i="4"/>
  <c r="AG147" i="4"/>
  <c r="AH147" i="4"/>
  <c r="AI147" i="4"/>
  <c r="AE148" i="4"/>
  <c r="AF148" i="4"/>
  <c r="AG148" i="4"/>
  <c r="AH148" i="4"/>
  <c r="AI148" i="4"/>
  <c r="AE149" i="4"/>
  <c r="AF149" i="4"/>
  <c r="AG149" i="4"/>
  <c r="AH149" i="4"/>
  <c r="AI149" i="4"/>
  <c r="AE150" i="4"/>
  <c r="AF150" i="4"/>
  <c r="AG150" i="4"/>
  <c r="AH150" i="4"/>
  <c r="AI150" i="4"/>
  <c r="AE151" i="4"/>
  <c r="AF151" i="4"/>
  <c r="AG151" i="4"/>
  <c r="AH151" i="4"/>
  <c r="AI151" i="4"/>
  <c r="AE152" i="4"/>
  <c r="AF152" i="4"/>
  <c r="AG152" i="4"/>
  <c r="AH152" i="4"/>
  <c r="AI152" i="4"/>
  <c r="AE153" i="4"/>
  <c r="AF153" i="4"/>
  <c r="AG153" i="4"/>
  <c r="AH153" i="4"/>
  <c r="AI153" i="4"/>
  <c r="AE154" i="4"/>
  <c r="AF154" i="4"/>
  <c r="AG154" i="4"/>
  <c r="AH154" i="4"/>
  <c r="AI154" i="4"/>
  <c r="AE155" i="4"/>
  <c r="AF155" i="4"/>
  <c r="AG155" i="4"/>
  <c r="AH155" i="4"/>
  <c r="AI155" i="4"/>
  <c r="CY14" i="4" l="1" a="1"/>
  <c r="CY14" i="4" s="1"/>
  <c r="CX14" i="4" a="1"/>
  <c r="CX14" i="4" s="1"/>
  <c r="CX15" i="4" a="1"/>
  <c r="CX15" i="4" s="1"/>
  <c r="CW14" i="4" a="1"/>
  <c r="CW14" i="4" s="1"/>
  <c r="CW15" i="4" a="1"/>
  <c r="CW15" i="4" s="1"/>
  <c r="CY13" i="4" a="1"/>
  <c r="CY13" i="4" s="1"/>
  <c r="CY15" i="4" a="1"/>
  <c r="CY15" i="4" s="1"/>
  <c r="AU27" i="13" a="1"/>
  <c r="AU27" i="13" s="1"/>
  <c r="CV15" i="4" a="1"/>
  <c r="CV15" i="4" s="1"/>
  <c r="CV14" i="4" a="1"/>
  <c r="CV14" i="4" s="1"/>
  <c r="CV13" i="4" a="1"/>
  <c r="CV13" i="4" s="1"/>
  <c r="CU15" i="4" a="1"/>
  <c r="CU15" i="4" s="1"/>
  <c r="CU14" i="4" a="1"/>
  <c r="CU14" i="4" s="1"/>
  <c r="CU13" i="4" a="1"/>
  <c r="CU13" i="4" s="1"/>
  <c r="CT15" i="4" a="1"/>
  <c r="CT15" i="4" s="1"/>
  <c r="CT14" i="4" a="1"/>
  <c r="CT14" i="4" s="1"/>
  <c r="CT13" i="4" a="1"/>
  <c r="CT13" i="4" s="1"/>
  <c r="CP26" i="24" a="1"/>
  <c r="CP26" i="24" s="1"/>
  <c r="CO26" i="24" a="1"/>
  <c r="CO26" i="24" s="1"/>
  <c r="CN26" i="24" a="1"/>
  <c r="CN26" i="24" s="1"/>
  <c r="CP26" i="11" a="1"/>
  <c r="CP26" i="11" s="1"/>
  <c r="CO26" i="11" a="1"/>
  <c r="CO26" i="11" s="1"/>
  <c r="CN26" i="11" a="1"/>
  <c r="CN26" i="11" s="1"/>
  <c r="CW26" i="3" a="1"/>
  <c r="CW26" i="3" s="1"/>
  <c r="CX26" i="3" a="1"/>
  <c r="CX26" i="3" s="1"/>
  <c r="V31" i="41" a="1"/>
  <c r="V31" i="41" s="1"/>
  <c r="Z31" i="41" a="1"/>
  <c r="Z31" i="41" s="1"/>
  <c r="R31" i="41" a="1"/>
  <c r="R31" i="41" s="1"/>
  <c r="BW4" i="28" a="1"/>
  <c r="BW4" i="28" s="1"/>
  <c r="BW5" i="28" a="1"/>
  <c r="BW5" i="28" s="1"/>
  <c r="BW6" i="28" a="1"/>
  <c r="BW6" i="28" s="1"/>
  <c r="BW7" i="28" a="1"/>
  <c r="BW7" i="28" s="1"/>
  <c r="AF125" i="28"/>
  <c r="AF99" i="28"/>
  <c r="AF73" i="28"/>
  <c r="AC48" i="28"/>
  <c r="AD48" i="28"/>
  <c r="AE48" i="28"/>
  <c r="AF48" i="28"/>
  <c r="AF23" i="28"/>
  <c r="CN25" i="10"/>
  <c r="CO25" i="10"/>
  <c r="CP25" i="10"/>
  <c r="CN26" i="10" a="1"/>
  <c r="CN26" i="10" s="1"/>
  <c r="CO26" i="10" a="1"/>
  <c r="CO26" i="10" s="1"/>
  <c r="CP26" i="10" a="1"/>
  <c r="CP26" i="10" s="1"/>
  <c r="CN27" i="10" a="1"/>
  <c r="CN27" i="10" s="1"/>
  <c r="CO27" i="10" a="1"/>
  <c r="CO27" i="10" s="1"/>
  <c r="CP27" i="10" a="1"/>
  <c r="CP27" i="10" s="1"/>
  <c r="AT26" i="13"/>
  <c r="Q27" i="13"/>
  <c r="Q28" i="13"/>
  <c r="Q29" i="13"/>
  <c r="Q30" i="13"/>
  <c r="Q31" i="13"/>
  <c r="Q32" i="13"/>
  <c r="Q33" i="13"/>
  <c r="Q34" i="13"/>
  <c r="Q35" i="13"/>
  <c r="Q36" i="13"/>
  <c r="Q37" i="13"/>
  <c r="Q38" i="13"/>
  <c r="Q39" i="13"/>
  <c r="Q40" i="13"/>
  <c r="Q41" i="13"/>
  <c r="Q42" i="13"/>
  <c r="AT28" i="13" s="1"/>
  <c r="CK48" i="24" a="1"/>
  <c r="CK48" i="24" s="1"/>
  <c r="CL48" i="24" a="1"/>
  <c r="CL48" i="24" s="1"/>
  <c r="CM48" i="24" a="1"/>
  <c r="CM48" i="24" s="1"/>
  <c r="CK49" i="24" a="1"/>
  <c r="CK49" i="24" s="1"/>
  <c r="CL49" i="24" a="1"/>
  <c r="CL49" i="24" s="1"/>
  <c r="CM49" i="24" a="1"/>
  <c r="CM49" i="24" s="1"/>
  <c r="CK27" i="24"/>
  <c r="CL27" i="24"/>
  <c r="CM27" i="24"/>
  <c r="CK48" i="11" a="1"/>
  <c r="CK48" i="11" s="1"/>
  <c r="CL48" i="11" a="1"/>
  <c r="CL48" i="11" s="1"/>
  <c r="CM48" i="11" a="1"/>
  <c r="CM48" i="11" s="1"/>
  <c r="CK49" i="11" a="1"/>
  <c r="CK49" i="11" s="1"/>
  <c r="CL49" i="11" a="1"/>
  <c r="CL49" i="11" s="1"/>
  <c r="CM49" i="11" a="1"/>
  <c r="CM49" i="11" s="1"/>
  <c r="CK27" i="11"/>
  <c r="CL27" i="11"/>
  <c r="CM27" i="11"/>
  <c r="CQ68" i="3" a="1"/>
  <c r="CQ68" i="3" s="1"/>
  <c r="CR68" i="3" a="1"/>
  <c r="CR68" i="3" s="1"/>
  <c r="CS68" i="3" a="1"/>
  <c r="CS68" i="3" s="1"/>
  <c r="CT68" i="3" a="1"/>
  <c r="CT68" i="3" s="1"/>
  <c r="CU68" i="3" a="1"/>
  <c r="CU68" i="3" s="1"/>
  <c r="CQ69" i="3" a="1"/>
  <c r="CQ69" i="3" s="1"/>
  <c r="CR69" i="3" a="1"/>
  <c r="CR69" i="3" s="1"/>
  <c r="CS69" i="3" a="1"/>
  <c r="CS69" i="3" s="1"/>
  <c r="CT69" i="3" a="1"/>
  <c r="CT69" i="3" s="1"/>
  <c r="CU69" i="3" a="1"/>
  <c r="CU69" i="3" s="1"/>
  <c r="AT27" i="13" l="1" a="1"/>
  <c r="AT27" i="13" s="1"/>
  <c r="CL26" i="24" a="1"/>
  <c r="CL26" i="24" s="1"/>
  <c r="CM26" i="24" a="1"/>
  <c r="CM26" i="24" s="1"/>
  <c r="CK26" i="24" a="1"/>
  <c r="CK26" i="24" s="1"/>
  <c r="CL26" i="11" a="1"/>
  <c r="CL26" i="11" s="1"/>
  <c r="CK26" i="11" a="1"/>
  <c r="CK26" i="11" s="1"/>
  <c r="CM26" i="11" a="1"/>
  <c r="CM26" i="11" s="1"/>
  <c r="AF26" i="3"/>
  <c r="AG26" i="3"/>
  <c r="AH26" i="3"/>
  <c r="AI26" i="3"/>
  <c r="AF27" i="3"/>
  <c r="AG27" i="3"/>
  <c r="AH27" i="3"/>
  <c r="AI27" i="3"/>
  <c r="AF28" i="3"/>
  <c r="AG28" i="3"/>
  <c r="AH28" i="3"/>
  <c r="AI28" i="3"/>
  <c r="AF29" i="3"/>
  <c r="AG29" i="3"/>
  <c r="AH29" i="3"/>
  <c r="AI29" i="3"/>
  <c r="AF30" i="3"/>
  <c r="AG30" i="3"/>
  <c r="AH30" i="3"/>
  <c r="AI30" i="3"/>
  <c r="AF31" i="3"/>
  <c r="AG31" i="3"/>
  <c r="AH31" i="3"/>
  <c r="AI31" i="3"/>
  <c r="AF32" i="3"/>
  <c r="AG32" i="3"/>
  <c r="AH32" i="3"/>
  <c r="AI32" i="3"/>
  <c r="AF33" i="3"/>
  <c r="AG33" i="3"/>
  <c r="AH33" i="3"/>
  <c r="AI33" i="3"/>
  <c r="AF34" i="3"/>
  <c r="AG34" i="3"/>
  <c r="AH34" i="3"/>
  <c r="AI34" i="3"/>
  <c r="AF35" i="3"/>
  <c r="AG35" i="3"/>
  <c r="AH35" i="3"/>
  <c r="AI35" i="3"/>
  <c r="AF36" i="3"/>
  <c r="AG36" i="3"/>
  <c r="AH36" i="3"/>
  <c r="AI36" i="3"/>
  <c r="AF37" i="3"/>
  <c r="AG37" i="3"/>
  <c r="AH37" i="3"/>
  <c r="AI37" i="3"/>
  <c r="AF38" i="3"/>
  <c r="CS26" i="3" s="1" a="1"/>
  <c r="CS26" i="3" s="1"/>
  <c r="AG38" i="3"/>
  <c r="CT26" i="3" s="1" a="1"/>
  <c r="CT26" i="3" s="1"/>
  <c r="AH38" i="3"/>
  <c r="CU26" i="3" s="1" a="1"/>
  <c r="CU26" i="3" s="1"/>
  <c r="AI38" i="3"/>
  <c r="CV26" i="3" s="1" a="1"/>
  <c r="CV26" i="3" s="1"/>
  <c r="AF39" i="3"/>
  <c r="AG39" i="3"/>
  <c r="AH39" i="3"/>
  <c r="AI39" i="3"/>
  <c r="AF40" i="3"/>
  <c r="AG40" i="3"/>
  <c r="AH40" i="3"/>
  <c r="AI40" i="3"/>
  <c r="AF41" i="3"/>
  <c r="CS27" i="3" s="1"/>
  <c r="AG41" i="3"/>
  <c r="CT27" i="3" s="1"/>
  <c r="AH41" i="3"/>
  <c r="CU27" i="3" s="1"/>
  <c r="AI41" i="3"/>
  <c r="CV27" i="3" s="1"/>
  <c r="BT4" i="28" a="1"/>
  <c r="BT4" i="28" s="1"/>
  <c r="BU4" i="28" a="1"/>
  <c r="BU4" i="28" s="1"/>
  <c r="BV4" i="28" a="1"/>
  <c r="BV4" i="28" s="1"/>
  <c r="BT5" i="28" a="1"/>
  <c r="BT5" i="28" s="1"/>
  <c r="BU5" i="28" a="1"/>
  <c r="BU5" i="28" s="1"/>
  <c r="BV5" i="28" a="1"/>
  <c r="BV5" i="28" s="1"/>
  <c r="BT6" i="28" a="1"/>
  <c r="BT6" i="28" s="1"/>
  <c r="BU6" i="28" a="1"/>
  <c r="BU6" i="28" s="1"/>
  <c r="BV6" i="28" a="1"/>
  <c r="BV6" i="28" s="1"/>
  <c r="BT7" i="28" a="1"/>
  <c r="BT7" i="28" s="1"/>
  <c r="BU7" i="28" a="1"/>
  <c r="BU7" i="28" s="1"/>
  <c r="BV7" i="28" a="1"/>
  <c r="BV7" i="28" s="1"/>
  <c r="AC125" i="28"/>
  <c r="AD125" i="28"/>
  <c r="AE125" i="28"/>
  <c r="AC99" i="28"/>
  <c r="AD99" i="28"/>
  <c r="AE99" i="28"/>
  <c r="AC73" i="28"/>
  <c r="AD73" i="28"/>
  <c r="AE73" i="28"/>
  <c r="AC23" i="28"/>
  <c r="AD23" i="28"/>
  <c r="AE23" i="28"/>
  <c r="C195" i="21"/>
  <c r="D195" i="21"/>
  <c r="E195" i="21"/>
  <c r="C196" i="21"/>
  <c r="D196" i="21"/>
  <c r="E196" i="21"/>
  <c r="C197" i="21"/>
  <c r="D197" i="21"/>
  <c r="E197" i="21"/>
  <c r="C198" i="21"/>
  <c r="D198" i="21"/>
  <c r="E198" i="21"/>
  <c r="C199" i="21"/>
  <c r="D199" i="21"/>
  <c r="E199" i="21"/>
  <c r="C200" i="21"/>
  <c r="D200" i="21"/>
  <c r="E200" i="21"/>
  <c r="C201" i="21"/>
  <c r="D201" i="21"/>
  <c r="E201" i="21"/>
  <c r="C202" i="21"/>
  <c r="D202" i="21"/>
  <c r="E202" i="21"/>
  <c r="C203" i="21"/>
  <c r="D203" i="21"/>
  <c r="E203" i="21"/>
  <c r="C204" i="21"/>
  <c r="D204" i="21"/>
  <c r="E204" i="21"/>
  <c r="C205" i="21"/>
  <c r="D205" i="21"/>
  <c r="E205" i="21"/>
  <c r="D194" i="21"/>
  <c r="E194" i="21"/>
  <c r="C194" i="21"/>
  <c r="C257" i="31" l="1"/>
  <c r="C258" i="31"/>
  <c r="C246" i="31" l="1"/>
  <c r="C247" i="31"/>
  <c r="C248" i="31"/>
  <c r="C249" i="31"/>
  <c r="C250" i="31"/>
  <c r="C251" i="31"/>
  <c r="C252" i="31"/>
  <c r="C253" i="31"/>
  <c r="C254" i="31"/>
  <c r="C255" i="31"/>
  <c r="C256" i="31"/>
  <c r="C245" i="31"/>
  <c r="B244" i="31"/>
  <c r="C2" i="5" a="1"/>
  <c r="C2" i="5" s="1"/>
  <c r="C57" i="34" l="1"/>
  <c r="N29" i="39"/>
  <c r="N37" i="39"/>
  <c r="N45" i="39"/>
  <c r="N53" i="39"/>
  <c r="N61" i="39"/>
  <c r="N69" i="39"/>
  <c r="M26" i="39"/>
  <c r="M34" i="39"/>
  <c r="M42" i="39"/>
  <c r="M50" i="39"/>
  <c r="M58" i="39"/>
  <c r="M66" i="39"/>
  <c r="M74" i="39"/>
  <c r="I31" i="39"/>
  <c r="I39" i="39"/>
  <c r="I47" i="39"/>
  <c r="I55" i="39"/>
  <c r="I63" i="39"/>
  <c r="I71" i="39"/>
  <c r="H28" i="39"/>
  <c r="H36" i="39"/>
  <c r="H44" i="39"/>
  <c r="H52" i="39"/>
  <c r="H60" i="39"/>
  <c r="H68" i="39"/>
  <c r="C60" i="39"/>
  <c r="C33" i="39"/>
  <c r="C36" i="39"/>
  <c r="C49" i="39"/>
  <c r="C67" i="39"/>
  <c r="C24" i="39"/>
  <c r="C62" i="39"/>
  <c r="D68" i="39"/>
  <c r="D54" i="39"/>
  <c r="D35" i="39"/>
  <c r="D71" i="39"/>
  <c r="D27" i="39"/>
  <c r="D70" i="39"/>
  <c r="N38" i="39"/>
  <c r="N54" i="39"/>
  <c r="N62" i="39"/>
  <c r="M35" i="39"/>
  <c r="M59" i="39"/>
  <c r="M24" i="39"/>
  <c r="I40" i="39"/>
  <c r="I56" i="39"/>
  <c r="I64" i="39"/>
  <c r="H29" i="39"/>
  <c r="H45" i="39"/>
  <c r="H61" i="39"/>
  <c r="C25" i="39"/>
  <c r="C55" i="39"/>
  <c r="C74" i="39"/>
  <c r="D26" i="39"/>
  <c r="D63" i="39"/>
  <c r="D64" i="39"/>
  <c r="N39" i="39"/>
  <c r="N47" i="39"/>
  <c r="M28" i="39"/>
  <c r="M52" i="39"/>
  <c r="I25" i="39"/>
  <c r="I33" i="39"/>
  <c r="I73" i="39"/>
  <c r="H38" i="39"/>
  <c r="C73" i="39"/>
  <c r="C50" i="39"/>
  <c r="D38" i="39"/>
  <c r="D34" i="39"/>
  <c r="N40" i="39"/>
  <c r="N72" i="39"/>
  <c r="M61" i="39"/>
  <c r="I50" i="39"/>
  <c r="H39" i="39"/>
  <c r="H71" i="39"/>
  <c r="C31" i="39"/>
  <c r="D49" i="39"/>
  <c r="M43" i="39"/>
  <c r="C44" i="39"/>
  <c r="M60" i="39"/>
  <c r="I65" i="39"/>
  <c r="H54" i="39"/>
  <c r="C30" i="39"/>
  <c r="D58" i="39"/>
  <c r="N48" i="39"/>
  <c r="M37" i="39"/>
  <c r="I34" i="39"/>
  <c r="I66" i="39"/>
  <c r="H55" i="39"/>
  <c r="C32" i="39"/>
  <c r="D36" i="39"/>
  <c r="N25" i="39"/>
  <c r="N33" i="39"/>
  <c r="N41" i="39"/>
  <c r="N49" i="39"/>
  <c r="N57" i="39"/>
  <c r="N65" i="39"/>
  <c r="N73" i="39"/>
  <c r="M30" i="39"/>
  <c r="M38" i="39"/>
  <c r="M46" i="39"/>
  <c r="M54" i="39"/>
  <c r="M62" i="39"/>
  <c r="M70" i="39"/>
  <c r="I27" i="39"/>
  <c r="I35" i="39"/>
  <c r="I43" i="39"/>
  <c r="I51" i="39"/>
  <c r="I59" i="39"/>
  <c r="I67" i="39"/>
  <c r="I24" i="39"/>
  <c r="H32" i="39"/>
  <c r="H40" i="39"/>
  <c r="H48" i="39"/>
  <c r="H56" i="39"/>
  <c r="H64" i="39"/>
  <c r="H72" i="39"/>
  <c r="C53" i="39"/>
  <c r="C45" i="39"/>
  <c r="C28" i="39"/>
  <c r="C42" i="39"/>
  <c r="C69" i="39"/>
  <c r="C57" i="39"/>
  <c r="D25" i="39"/>
  <c r="D66" i="39"/>
  <c r="D55" i="39"/>
  <c r="D61" i="39"/>
  <c r="D74" i="39"/>
  <c r="D52" i="39"/>
  <c r="D44" i="39"/>
  <c r="N35" i="39"/>
  <c r="N51" i="39"/>
  <c r="N67" i="39"/>
  <c r="M32" i="39"/>
  <c r="M48" i="39"/>
  <c r="M64" i="39"/>
  <c r="I29" i="39"/>
  <c r="I45" i="39"/>
  <c r="I69" i="39"/>
  <c r="H34" i="39"/>
  <c r="H50" i="39"/>
  <c r="H66" i="39"/>
  <c r="C26" i="39"/>
  <c r="C63" i="39"/>
  <c r="C64" i="39"/>
  <c r="D46" i="39"/>
  <c r="D32" i="39"/>
  <c r="D47" i="39"/>
  <c r="N71" i="39"/>
  <c r="I57" i="39"/>
  <c r="H70" i="39"/>
  <c r="C41" i="39"/>
  <c r="D59" i="39"/>
  <c r="M29" i="39"/>
  <c r="M69" i="39"/>
  <c r="I74" i="39"/>
  <c r="H63" i="39"/>
  <c r="D60" i="39"/>
  <c r="D62" i="39"/>
  <c r="N26" i="39"/>
  <c r="N34" i="39"/>
  <c r="N42" i="39"/>
  <c r="N50" i="39"/>
  <c r="N58" i="39"/>
  <c r="N66" i="39"/>
  <c r="N74" i="39"/>
  <c r="M31" i="39"/>
  <c r="M39" i="39"/>
  <c r="M47" i="39"/>
  <c r="M55" i="39"/>
  <c r="M63" i="39"/>
  <c r="M71" i="39"/>
  <c r="I28" i="39"/>
  <c r="I36" i="39"/>
  <c r="I44" i="39"/>
  <c r="I52" i="39"/>
  <c r="I60" i="39"/>
  <c r="I68" i="39"/>
  <c r="H25" i="39"/>
  <c r="H33" i="39"/>
  <c r="H41" i="39"/>
  <c r="H49" i="39"/>
  <c r="H57" i="39"/>
  <c r="H65" i="39"/>
  <c r="H73" i="39"/>
  <c r="C68" i="39"/>
  <c r="C54" i="39"/>
  <c r="C35" i="39"/>
  <c r="C71" i="39"/>
  <c r="C27" i="39"/>
  <c r="C70" i="39"/>
  <c r="D73" i="39"/>
  <c r="D37" i="39"/>
  <c r="D50" i="39"/>
  <c r="D30" i="39"/>
  <c r="D29" i="39"/>
  <c r="D40" i="39"/>
  <c r="D41" i="39"/>
  <c r="N27" i="39"/>
  <c r="N43" i="39"/>
  <c r="N59" i="39"/>
  <c r="N24" i="39"/>
  <c r="M40" i="39"/>
  <c r="M56" i="39"/>
  <c r="M72" i="39"/>
  <c r="I37" i="39"/>
  <c r="I53" i="39"/>
  <c r="I61" i="39"/>
  <c r="H26" i="39"/>
  <c r="H42" i="39"/>
  <c r="H58" i="39"/>
  <c r="H74" i="39"/>
  <c r="C65" i="39"/>
  <c r="C51" i="39"/>
  <c r="C39" i="39"/>
  <c r="D43" i="39"/>
  <c r="D31" i="39"/>
  <c r="D72" i="39"/>
  <c r="N63" i="39"/>
  <c r="I49" i="39"/>
  <c r="H62" i="39"/>
  <c r="C29" i="39"/>
  <c r="D56" i="39"/>
  <c r="N56" i="39"/>
  <c r="M53" i="39"/>
  <c r="I42" i="39"/>
  <c r="H31" i="39"/>
  <c r="C46" i="39"/>
  <c r="C72" i="39"/>
  <c r="D67" i="39"/>
  <c r="N28" i="39"/>
  <c r="N36" i="39"/>
  <c r="N44" i="39"/>
  <c r="N52" i="39"/>
  <c r="N60" i="39"/>
  <c r="N68" i="39"/>
  <c r="M25" i="39"/>
  <c r="M33" i="39"/>
  <c r="M41" i="39"/>
  <c r="M49" i="39"/>
  <c r="M57" i="39"/>
  <c r="M65" i="39"/>
  <c r="M73" i="39"/>
  <c r="I30" i="39"/>
  <c r="I38" i="39"/>
  <c r="I46" i="39"/>
  <c r="I54" i="39"/>
  <c r="I62" i="39"/>
  <c r="I70" i="39"/>
  <c r="H27" i="39"/>
  <c r="H35" i="39"/>
  <c r="H43" i="39"/>
  <c r="H51" i="39"/>
  <c r="H59" i="39"/>
  <c r="H67" i="39"/>
  <c r="H24" i="39"/>
  <c r="C38" i="39"/>
  <c r="C48" i="39"/>
  <c r="C58" i="39"/>
  <c r="C56" i="39"/>
  <c r="C59" i="39"/>
  <c r="C34" i="39"/>
  <c r="D53" i="39"/>
  <c r="D45" i="39"/>
  <c r="D28" i="39"/>
  <c r="D42" i="39"/>
  <c r="D69" i="39"/>
  <c r="D57" i="39"/>
  <c r="N30" i="39"/>
  <c r="N46" i="39"/>
  <c r="N70" i="39"/>
  <c r="M27" i="39"/>
  <c r="M51" i="39"/>
  <c r="M67" i="39"/>
  <c r="I32" i="39"/>
  <c r="I48" i="39"/>
  <c r="I72" i="39"/>
  <c r="H37" i="39"/>
  <c r="H53" i="39"/>
  <c r="H69" i="39"/>
  <c r="C66" i="39"/>
  <c r="C61" i="39"/>
  <c r="C52" i="39"/>
  <c r="D65" i="39"/>
  <c r="D51" i="39"/>
  <c r="D39" i="39"/>
  <c r="N31" i="39"/>
  <c r="N55" i="39"/>
  <c r="M36" i="39"/>
  <c r="M44" i="39"/>
  <c r="M68" i="39"/>
  <c r="I41" i="39"/>
  <c r="H30" i="39"/>
  <c r="H46" i="39"/>
  <c r="C37" i="39"/>
  <c r="C40" i="39"/>
  <c r="D48" i="39"/>
  <c r="N32" i="39"/>
  <c r="N64" i="39"/>
  <c r="M45" i="39"/>
  <c r="I26" i="39"/>
  <c r="I58" i="39"/>
  <c r="H47" i="39"/>
  <c r="C43" i="39"/>
  <c r="C47" i="39"/>
  <c r="D33" i="39"/>
  <c r="D24" i="39"/>
  <c r="C55" i="37"/>
  <c r="D70" i="37"/>
  <c r="D54" i="37"/>
  <c r="D50" i="37"/>
  <c r="D42" i="37"/>
  <c r="D38" i="37"/>
  <c r="D34" i="37"/>
  <c r="D30" i="37"/>
  <c r="C74" i="37"/>
  <c r="C70" i="37"/>
  <c r="C66" i="37"/>
  <c r="C62" i="37"/>
  <c r="C58" i="37"/>
  <c r="C54" i="37"/>
  <c r="C50" i="37"/>
  <c r="C46" i="37"/>
  <c r="C42" i="37"/>
  <c r="C38" i="37"/>
  <c r="C34" i="37"/>
  <c r="C30" i="37"/>
  <c r="C26" i="37"/>
  <c r="D73" i="37"/>
  <c r="D69" i="37"/>
  <c r="D65" i="37"/>
  <c r="D61" i="37"/>
  <c r="D57" i="37"/>
  <c r="D53" i="37"/>
  <c r="D49" i="37"/>
  <c r="D45" i="37"/>
  <c r="D41" i="37"/>
  <c r="D37" i="37"/>
  <c r="D33" i="37"/>
  <c r="D29" i="37"/>
  <c r="D25" i="37"/>
  <c r="C63" i="37"/>
  <c r="C25" i="37"/>
  <c r="C59" i="37"/>
  <c r="D62" i="37"/>
  <c r="C73" i="37"/>
  <c r="C65" i="37"/>
  <c r="C57" i="37"/>
  <c r="C49" i="37"/>
  <c r="C41" i="37"/>
  <c r="C29" i="37"/>
  <c r="D68" i="37"/>
  <c r="D60" i="37"/>
  <c r="D52" i="37"/>
  <c r="D40" i="37"/>
  <c r="D32" i="37"/>
  <c r="C56" i="34"/>
  <c r="C72" i="37"/>
  <c r="C68" i="37"/>
  <c r="C64" i="37"/>
  <c r="C60" i="37"/>
  <c r="C56" i="37"/>
  <c r="C52" i="37"/>
  <c r="C48" i="37"/>
  <c r="C44" i="37"/>
  <c r="C40" i="37"/>
  <c r="C36" i="37"/>
  <c r="C32" i="37"/>
  <c r="C28" i="37"/>
  <c r="C67" i="37"/>
  <c r="D66" i="37"/>
  <c r="C69" i="37"/>
  <c r="C61" i="37"/>
  <c r="C53" i="37"/>
  <c r="C45" i="37"/>
  <c r="C37" i="37"/>
  <c r="C33" i="37"/>
  <c r="D72" i="37"/>
  <c r="D64" i="37"/>
  <c r="D56" i="37"/>
  <c r="D48" i="37"/>
  <c r="D44" i="37"/>
  <c r="D36" i="37"/>
  <c r="D28" i="37"/>
  <c r="C24" i="37"/>
  <c r="D71" i="37"/>
  <c r="D67" i="37"/>
  <c r="D63" i="37"/>
  <c r="D59" i="37"/>
  <c r="D55" i="37"/>
  <c r="D51" i="37"/>
  <c r="D47" i="37"/>
  <c r="D43" i="37"/>
  <c r="D39" i="37"/>
  <c r="D35" i="37"/>
  <c r="D31" i="37"/>
  <c r="D27" i="37"/>
  <c r="D24" i="37"/>
  <c r="C51" i="37"/>
  <c r="C47" i="37"/>
  <c r="C43" i="37"/>
  <c r="C39" i="37"/>
  <c r="C35" i="37"/>
  <c r="C31" i="37"/>
  <c r="C27" i="37"/>
  <c r="C71" i="37"/>
  <c r="D74" i="37"/>
  <c r="D58" i="37"/>
  <c r="D46" i="37"/>
  <c r="D26" i="37"/>
  <c r="D93" i="34"/>
  <c r="D56" i="34"/>
  <c r="D92" i="34"/>
  <c r="D84" i="34"/>
  <c r="D82" i="34"/>
  <c r="D74" i="34"/>
  <c r="D102" i="34"/>
  <c r="D73" i="34"/>
  <c r="D101" i="34"/>
  <c r="D65" i="34"/>
  <c r="D100" i="34"/>
  <c r="D64" i="34"/>
  <c r="D98" i="34"/>
  <c r="D89" i="34"/>
  <c r="D80" i="34"/>
  <c r="D71" i="34"/>
  <c r="D62" i="34"/>
  <c r="D90" i="34"/>
  <c r="D72" i="34"/>
  <c r="D106" i="34"/>
  <c r="D88" i="34"/>
  <c r="D70" i="34"/>
  <c r="D105" i="34"/>
  <c r="D78" i="34"/>
  <c r="D104" i="34"/>
  <c r="D86" i="34"/>
  <c r="D77" i="34"/>
  <c r="D68" i="34"/>
  <c r="D58" i="34"/>
  <c r="D81" i="34"/>
  <c r="D63" i="34"/>
  <c r="D97" i="34"/>
  <c r="D79" i="34"/>
  <c r="D61" i="34"/>
  <c r="D96" i="34"/>
  <c r="D87" i="34"/>
  <c r="D69" i="34"/>
  <c r="D60" i="34"/>
  <c r="D95" i="34"/>
  <c r="D103" i="34"/>
  <c r="D94" i="34"/>
  <c r="D85" i="34"/>
  <c r="D76" i="34"/>
  <c r="D66" i="34"/>
  <c r="D57" i="34"/>
  <c r="D99" i="34"/>
  <c r="D91" i="34"/>
  <c r="D83" i="34"/>
  <c r="D75" i="34"/>
  <c r="D67" i="34"/>
  <c r="D59" i="34"/>
  <c r="C94" i="34"/>
  <c r="C104" i="34"/>
  <c r="C96" i="34"/>
  <c r="C88" i="34"/>
  <c r="C80" i="34"/>
  <c r="C72" i="34"/>
  <c r="C64" i="34"/>
  <c r="C78" i="34"/>
  <c r="C103" i="34"/>
  <c r="C95" i="34"/>
  <c r="C87" i="34"/>
  <c r="C79" i="34"/>
  <c r="C71" i="34"/>
  <c r="C63" i="34"/>
  <c r="C62" i="34"/>
  <c r="C70" i="34"/>
  <c r="C101" i="34"/>
  <c r="C93" i="34"/>
  <c r="C85" i="34"/>
  <c r="C77" i="34"/>
  <c r="C69" i="34"/>
  <c r="C61" i="34"/>
  <c r="C100" i="34"/>
  <c r="C92" i="34"/>
  <c r="C84" i="34"/>
  <c r="C76" i="34"/>
  <c r="C68" i="34"/>
  <c r="C60" i="34"/>
  <c r="C102" i="34"/>
  <c r="C99" i="34"/>
  <c r="C91" i="34"/>
  <c r="C83" i="34"/>
  <c r="C75" i="34"/>
  <c r="C67" i="34"/>
  <c r="C59" i="34"/>
  <c r="C86" i="34"/>
  <c r="C106" i="34"/>
  <c r="C98" i="34"/>
  <c r="C90" i="34"/>
  <c r="C82" i="34"/>
  <c r="C74" i="34"/>
  <c r="C66" i="34"/>
  <c r="C58" i="34"/>
  <c r="C105" i="34"/>
  <c r="C97" i="34"/>
  <c r="C89" i="34"/>
  <c r="C81" i="34"/>
  <c r="C73" i="34"/>
  <c r="C65" i="34"/>
  <c r="C226" i="31"/>
  <c r="D226" i="31"/>
  <c r="E226" i="31"/>
  <c r="C227" i="31"/>
  <c r="D227" i="31"/>
  <c r="E227" i="31"/>
  <c r="C228" i="31"/>
  <c r="D228" i="31"/>
  <c r="E228" i="31"/>
  <c r="C229" i="31"/>
  <c r="D229" i="31"/>
  <c r="E229" i="31"/>
  <c r="C230" i="31"/>
  <c r="D230" i="31"/>
  <c r="E230" i="31"/>
  <c r="C231" i="31"/>
  <c r="D231" i="31"/>
  <c r="E231" i="31"/>
  <c r="C232" i="31"/>
  <c r="D232" i="31"/>
  <c r="E232" i="31"/>
  <c r="C233" i="31"/>
  <c r="D233" i="31"/>
  <c r="E233" i="31"/>
  <c r="C234" i="31"/>
  <c r="D234" i="31"/>
  <c r="E234" i="31"/>
  <c r="C235" i="31"/>
  <c r="D235" i="31"/>
  <c r="E235" i="31"/>
  <c r="C236" i="31"/>
  <c r="D236" i="31"/>
  <c r="E236" i="31"/>
  <c r="B224" i="31"/>
  <c r="E225" i="31"/>
  <c r="D225" i="31"/>
  <c r="C225" i="31"/>
  <c r="S52" i="36"/>
  <c r="T52" i="36"/>
  <c r="U52" i="36"/>
  <c r="V52" i="36"/>
  <c r="W52" i="36"/>
  <c r="S53" i="36"/>
  <c r="T53" i="36"/>
  <c r="U53" i="36"/>
  <c r="V53" i="36"/>
  <c r="W53" i="36"/>
  <c r="S54" i="36"/>
  <c r="T54" i="36"/>
  <c r="U54" i="36"/>
  <c r="V54" i="36"/>
  <c r="W54" i="36"/>
  <c r="S55" i="36"/>
  <c r="T55" i="36"/>
  <c r="U55" i="36"/>
  <c r="V55" i="36"/>
  <c r="W55" i="36"/>
  <c r="S56" i="36"/>
  <c r="T56" i="36"/>
  <c r="U56" i="36"/>
  <c r="V56" i="36"/>
  <c r="W56" i="36"/>
  <c r="S57" i="36"/>
  <c r="T57" i="36"/>
  <c r="U57" i="36"/>
  <c r="V57" i="36"/>
  <c r="W57" i="36"/>
  <c r="S58" i="36"/>
  <c r="T58" i="36"/>
  <c r="U58" i="36"/>
  <c r="V58" i="36"/>
  <c r="W58" i="36"/>
  <c r="S59" i="36"/>
  <c r="T59" i="36"/>
  <c r="U59" i="36"/>
  <c r="V59" i="36"/>
  <c r="W59" i="36"/>
  <c r="S60" i="36"/>
  <c r="T60" i="36"/>
  <c r="U60" i="36"/>
  <c r="V60" i="36"/>
  <c r="W60" i="36"/>
  <c r="S61" i="36"/>
  <c r="T61" i="36"/>
  <c r="U61" i="36"/>
  <c r="V61" i="36"/>
  <c r="W61" i="36"/>
  <c r="S62" i="36"/>
  <c r="T62" i="36"/>
  <c r="U62" i="36"/>
  <c r="V62" i="36"/>
  <c r="W62" i="36"/>
  <c r="S63" i="36"/>
  <c r="T63" i="36"/>
  <c r="U63" i="36"/>
  <c r="V63" i="36"/>
  <c r="W63" i="36"/>
  <c r="R53" i="36"/>
  <c r="R54" i="36"/>
  <c r="R55" i="36"/>
  <c r="R56" i="36"/>
  <c r="R57" i="36"/>
  <c r="R58" i="36"/>
  <c r="R59" i="36"/>
  <c r="R60" i="36"/>
  <c r="R61" i="36"/>
  <c r="R62" i="36"/>
  <c r="R63" i="36"/>
  <c r="R52" i="36"/>
  <c r="S64" i="36"/>
  <c r="T64" i="36"/>
  <c r="U64" i="36"/>
  <c r="V64" i="36"/>
  <c r="W64" i="36"/>
  <c r="R64" i="36"/>
  <c r="Q50" i="36"/>
  <c r="B93" i="31"/>
  <c r="AG27" i="9"/>
  <c r="AG25" i="9" s="1"/>
  <c r="AG28" i="9" a="1"/>
  <c r="AG28" i="9" s="1"/>
  <c r="AH32" i="9"/>
  <c r="AI32" i="9"/>
  <c r="AJ32" i="9"/>
  <c r="AH33" i="9"/>
  <c r="AI33" i="9"/>
  <c r="AJ33" i="9"/>
  <c r="AH34" i="9"/>
  <c r="AI34" i="9"/>
  <c r="AJ34" i="9"/>
  <c r="AH35" i="9"/>
  <c r="AI35" i="9"/>
  <c r="AJ35" i="9"/>
  <c r="AH36" i="9"/>
  <c r="AI36" i="9"/>
  <c r="AJ36" i="9"/>
  <c r="AH37" i="9"/>
  <c r="AI37" i="9"/>
  <c r="AJ37" i="9"/>
  <c r="AH38" i="9"/>
  <c r="AI38" i="9"/>
  <c r="AJ38" i="9"/>
  <c r="AH39" i="9"/>
  <c r="AI39" i="9"/>
  <c r="AJ39" i="9"/>
  <c r="AH40" i="9"/>
  <c r="AI40" i="9"/>
  <c r="AJ40" i="9"/>
  <c r="AH41" i="9"/>
  <c r="AI41" i="9"/>
  <c r="AJ41" i="9"/>
  <c r="AH42" i="9"/>
  <c r="AI42" i="9"/>
  <c r="AJ42" i="9"/>
  <c r="AH43" i="9"/>
  <c r="AI43" i="9"/>
  <c r="AJ43" i="9"/>
  <c r="AH44" i="9"/>
  <c r="AI44" i="9"/>
  <c r="AJ44" i="9"/>
  <c r="AH45" i="9"/>
  <c r="AI45" i="9"/>
  <c r="AJ45" i="9"/>
  <c r="AH46" i="9"/>
  <c r="AI46" i="9"/>
  <c r="AJ46" i="9"/>
  <c r="AJ31" i="9"/>
  <c r="AI31" i="9"/>
  <c r="AH31" i="9"/>
  <c r="D74" i="31"/>
  <c r="D75" i="31"/>
  <c r="D76" i="31"/>
  <c r="D77" i="31"/>
  <c r="D78" i="31"/>
  <c r="D79" i="31"/>
  <c r="D80" i="31"/>
  <c r="D81" i="31"/>
  <c r="D82" i="31"/>
  <c r="D83" i="31"/>
  <c r="D84" i="31"/>
  <c r="D85" i="31"/>
  <c r="D86" i="31"/>
  <c r="D87" i="31"/>
  <c r="D88" i="31"/>
  <c r="D73" i="31"/>
  <c r="C74" i="31"/>
  <c r="D52" i="31" s="1"/>
  <c r="C75" i="31"/>
  <c r="D53" i="31" s="1"/>
  <c r="C76" i="31"/>
  <c r="D54" i="31" s="1"/>
  <c r="C77" i="31"/>
  <c r="D55" i="31" s="1"/>
  <c r="C78" i="31"/>
  <c r="D56" i="31" s="1"/>
  <c r="C79" i="31"/>
  <c r="D57" i="31" s="1"/>
  <c r="C80" i="31"/>
  <c r="D58" i="31" s="1"/>
  <c r="C81" i="31"/>
  <c r="D59" i="31" s="1"/>
  <c r="C82" i="31"/>
  <c r="D60" i="31" s="1"/>
  <c r="C83" i="31"/>
  <c r="D61" i="31" s="1"/>
  <c r="C84" i="31"/>
  <c r="D62" i="31" s="1"/>
  <c r="C85" i="31"/>
  <c r="D63" i="31" s="1"/>
  <c r="C86" i="31"/>
  <c r="D64" i="31" s="1"/>
  <c r="C87" i="31"/>
  <c r="D65" i="31" s="1"/>
  <c r="C88" i="31"/>
  <c r="D66" i="31" s="1"/>
  <c r="C73" i="31"/>
  <c r="D51" i="31" s="1"/>
  <c r="B72" i="31"/>
  <c r="X111" i="36"/>
  <c r="W111" i="36"/>
  <c r="V111" i="36"/>
  <c r="U111" i="36"/>
  <c r="T111" i="36"/>
  <c r="S111" i="36"/>
  <c r="R111" i="36"/>
  <c r="X110" i="36"/>
  <c r="W110" i="36"/>
  <c r="V110" i="36"/>
  <c r="U110" i="36"/>
  <c r="T110" i="36"/>
  <c r="S110" i="36"/>
  <c r="R110" i="36"/>
  <c r="X109" i="36"/>
  <c r="W109" i="36"/>
  <c r="V109" i="36"/>
  <c r="U109" i="36"/>
  <c r="T109" i="36"/>
  <c r="S109" i="36"/>
  <c r="R109" i="36"/>
  <c r="X108" i="36"/>
  <c r="W108" i="36"/>
  <c r="V108" i="36"/>
  <c r="U108" i="36"/>
  <c r="T108" i="36"/>
  <c r="S108" i="36"/>
  <c r="R108" i="36"/>
  <c r="X107" i="36"/>
  <c r="W107" i="36"/>
  <c r="V107" i="36"/>
  <c r="U107" i="36"/>
  <c r="T107" i="36"/>
  <c r="S107" i="36"/>
  <c r="R107" i="36"/>
  <c r="X106" i="36"/>
  <c r="W106" i="36"/>
  <c r="V106" i="36"/>
  <c r="U106" i="36"/>
  <c r="T106" i="36"/>
  <c r="S106" i="36"/>
  <c r="R106" i="36"/>
  <c r="X105" i="36"/>
  <c r="W105" i="36"/>
  <c r="V105" i="36"/>
  <c r="U105" i="36"/>
  <c r="T105" i="36"/>
  <c r="S105" i="36"/>
  <c r="R105" i="36"/>
  <c r="X104" i="36"/>
  <c r="W104" i="36"/>
  <c r="V104" i="36"/>
  <c r="U104" i="36"/>
  <c r="T104" i="36"/>
  <c r="S104" i="36"/>
  <c r="R104" i="36"/>
  <c r="X103" i="36"/>
  <c r="W103" i="36"/>
  <c r="V103" i="36"/>
  <c r="U103" i="36"/>
  <c r="T103" i="36"/>
  <c r="S103" i="36"/>
  <c r="R103" i="36"/>
  <c r="X102" i="36"/>
  <c r="W102" i="36"/>
  <c r="V102" i="36"/>
  <c r="U102" i="36"/>
  <c r="T102" i="36"/>
  <c r="S102" i="36"/>
  <c r="R102" i="36"/>
  <c r="X101" i="36"/>
  <c r="W101" i="36"/>
  <c r="V101" i="36"/>
  <c r="U101" i="36"/>
  <c r="T101" i="36"/>
  <c r="S101" i="36"/>
  <c r="R101" i="36"/>
  <c r="X100" i="36"/>
  <c r="W100" i="36"/>
  <c r="V100" i="36"/>
  <c r="U100" i="36"/>
  <c r="T100" i="36"/>
  <c r="S100" i="36"/>
  <c r="R100" i="36"/>
  <c r="X99" i="36"/>
  <c r="W99" i="36"/>
  <c r="V99" i="36"/>
  <c r="U99" i="36"/>
  <c r="T99" i="36"/>
  <c r="S99" i="36"/>
  <c r="R99" i="36"/>
  <c r="X98" i="36"/>
  <c r="W98" i="36"/>
  <c r="V98" i="36"/>
  <c r="U98" i="36"/>
  <c r="T98" i="36"/>
  <c r="S98" i="36"/>
  <c r="R98" i="36"/>
  <c r="X97" i="36"/>
  <c r="W97" i="36"/>
  <c r="V97" i="36"/>
  <c r="U97" i="36"/>
  <c r="T97" i="36"/>
  <c r="S97" i="36"/>
  <c r="R97" i="36"/>
  <c r="X96" i="36"/>
  <c r="W96" i="36"/>
  <c r="V96" i="36"/>
  <c r="U96" i="36"/>
  <c r="T96" i="36"/>
  <c r="S96" i="36"/>
  <c r="R96" i="36"/>
  <c r="Q95" i="36"/>
  <c r="Q70" i="36" s="1"/>
  <c r="X91" i="36"/>
  <c r="W91" i="36"/>
  <c r="V91" i="36"/>
  <c r="U91" i="36"/>
  <c r="T91" i="36"/>
  <c r="S91" i="36"/>
  <c r="R91" i="36"/>
  <c r="X90" i="36"/>
  <c r="W90" i="36"/>
  <c r="V90" i="36"/>
  <c r="U90" i="36"/>
  <c r="T90" i="36"/>
  <c r="S90" i="36"/>
  <c r="R90" i="36"/>
  <c r="X89" i="36"/>
  <c r="W89" i="36"/>
  <c r="V89" i="36"/>
  <c r="U89" i="36"/>
  <c r="T89" i="36"/>
  <c r="S89" i="36"/>
  <c r="R89" i="36"/>
  <c r="X88" i="36"/>
  <c r="W88" i="36"/>
  <c r="V88" i="36"/>
  <c r="U88" i="36"/>
  <c r="T88" i="36"/>
  <c r="S88" i="36"/>
  <c r="R88" i="36"/>
  <c r="X87" i="36"/>
  <c r="W87" i="36"/>
  <c r="V87" i="36"/>
  <c r="U87" i="36"/>
  <c r="T87" i="36"/>
  <c r="S87" i="36"/>
  <c r="R87" i="36"/>
  <c r="X86" i="36"/>
  <c r="W86" i="36"/>
  <c r="V86" i="36"/>
  <c r="U86" i="36"/>
  <c r="T86" i="36"/>
  <c r="S86" i="36"/>
  <c r="R86" i="36"/>
  <c r="X85" i="36"/>
  <c r="W85" i="36"/>
  <c r="V85" i="36"/>
  <c r="U85" i="36"/>
  <c r="T85" i="36"/>
  <c r="S85" i="36"/>
  <c r="R85" i="36"/>
  <c r="X84" i="36"/>
  <c r="W84" i="36"/>
  <c r="V84" i="36"/>
  <c r="U84" i="36"/>
  <c r="T84" i="36"/>
  <c r="S84" i="36"/>
  <c r="R84" i="36"/>
  <c r="X83" i="36"/>
  <c r="W83" i="36"/>
  <c r="V83" i="36"/>
  <c r="U83" i="36"/>
  <c r="T83" i="36"/>
  <c r="S83" i="36"/>
  <c r="R83" i="36"/>
  <c r="X82" i="36"/>
  <c r="W82" i="36"/>
  <c r="V82" i="36"/>
  <c r="U82" i="36"/>
  <c r="T82" i="36"/>
  <c r="S82" i="36"/>
  <c r="R82" i="36"/>
  <c r="X81" i="36"/>
  <c r="W81" i="36"/>
  <c r="V81" i="36"/>
  <c r="U81" i="36"/>
  <c r="T81" i="36"/>
  <c r="S81" i="36"/>
  <c r="R81" i="36"/>
  <c r="X80" i="36"/>
  <c r="W80" i="36"/>
  <c r="V80" i="36"/>
  <c r="U80" i="36"/>
  <c r="T80" i="36"/>
  <c r="S80" i="36"/>
  <c r="R80" i="36"/>
  <c r="X79" i="36"/>
  <c r="W79" i="36"/>
  <c r="V79" i="36"/>
  <c r="U79" i="36"/>
  <c r="T79" i="36"/>
  <c r="S79" i="36"/>
  <c r="R79" i="36"/>
  <c r="X78" i="36"/>
  <c r="W78" i="36"/>
  <c r="V78" i="36"/>
  <c r="U78" i="36"/>
  <c r="T78" i="36"/>
  <c r="S78" i="36"/>
  <c r="R78" i="36"/>
  <c r="X77" i="36"/>
  <c r="W77" i="36"/>
  <c r="V77" i="36"/>
  <c r="U77" i="36"/>
  <c r="T77" i="36"/>
  <c r="S77" i="36"/>
  <c r="R77" i="36"/>
  <c r="X76" i="36"/>
  <c r="W76" i="36"/>
  <c r="V76" i="36"/>
  <c r="U76" i="36"/>
  <c r="T76" i="36"/>
  <c r="S76" i="36"/>
  <c r="R76" i="36"/>
  <c r="R69" i="36" s="1" a="1"/>
  <c r="R69" i="36" s="1"/>
  <c r="Q75" i="36"/>
  <c r="Q69" i="36" s="1"/>
  <c r="W70" i="36" a="1"/>
  <c r="W70" i="36" s="1"/>
  <c r="Q68" i="36" a="1"/>
  <c r="Q68" i="36" s="1"/>
  <c r="S46" i="36"/>
  <c r="R46" i="36"/>
  <c r="S45" i="36"/>
  <c r="R45" i="36"/>
  <c r="S44" i="36"/>
  <c r="R44" i="36"/>
  <c r="S43" i="36"/>
  <c r="R43" i="36"/>
  <c r="S42" i="36"/>
  <c r="R42" i="36"/>
  <c r="S41" i="36"/>
  <c r="R41" i="36"/>
  <c r="S40" i="36"/>
  <c r="R40" i="36"/>
  <c r="S39" i="36"/>
  <c r="R39" i="36"/>
  <c r="S38" i="36"/>
  <c r="R38" i="36"/>
  <c r="S37" i="36"/>
  <c r="R37" i="36"/>
  <c r="S36" i="36"/>
  <c r="R36" i="36"/>
  <c r="S35" i="36"/>
  <c r="R35" i="36"/>
  <c r="S34" i="36"/>
  <c r="R34" i="36"/>
  <c r="S33" i="36"/>
  <c r="R33" i="36"/>
  <c r="S32" i="36"/>
  <c r="R32" i="36"/>
  <c r="S31" i="36"/>
  <c r="R31" i="36"/>
  <c r="S30" i="36"/>
  <c r="R30" i="36"/>
  <c r="AB10" i="36"/>
  <c r="AA10" i="36"/>
  <c r="Z10" i="36"/>
  <c r="Y10" i="36"/>
  <c r="X10" i="36"/>
  <c r="W10" i="36"/>
  <c r="V10" i="36"/>
  <c r="U10" i="36"/>
  <c r="T10" i="36"/>
  <c r="S10" i="36"/>
  <c r="R10" i="36"/>
  <c r="AB9" i="36" a="1"/>
  <c r="AB9" i="36" s="1"/>
  <c r="AA9" i="36" a="1"/>
  <c r="AA9" i="36" s="1"/>
  <c r="Z9" i="36" a="1"/>
  <c r="Z9" i="36" s="1"/>
  <c r="Y9" i="36" a="1"/>
  <c r="Y9" i="36" s="1"/>
  <c r="X9" i="36" a="1"/>
  <c r="X9" i="36" s="1"/>
  <c r="W9" i="36" a="1"/>
  <c r="W9" i="36" s="1"/>
  <c r="V9" i="36" a="1"/>
  <c r="V9" i="36" s="1"/>
  <c r="U9" i="36" a="1"/>
  <c r="U9" i="36" s="1"/>
  <c r="T9" i="36" a="1"/>
  <c r="T9" i="36" s="1"/>
  <c r="S9" i="36" a="1"/>
  <c r="S9" i="36" s="1"/>
  <c r="R9" i="36" a="1"/>
  <c r="R9" i="36" s="1"/>
  <c r="Q9" i="36" a="1"/>
  <c r="Q9" i="36" s="1"/>
  <c r="B115" i="31"/>
  <c r="B158" i="31"/>
  <c r="D160" i="31"/>
  <c r="D161" i="31"/>
  <c r="D162" i="31"/>
  <c r="D163" i="31"/>
  <c r="D164" i="31"/>
  <c r="D165" i="31"/>
  <c r="D166" i="31"/>
  <c r="D167" i="31"/>
  <c r="D168" i="31"/>
  <c r="D169" i="31"/>
  <c r="D170" i="31"/>
  <c r="D171" i="31"/>
  <c r="D172" i="31"/>
  <c r="D173" i="31"/>
  <c r="D174" i="31"/>
  <c r="D159" i="31"/>
  <c r="C160" i="31"/>
  <c r="F52" i="31" s="1"/>
  <c r="C161" i="31"/>
  <c r="F53" i="31" s="1"/>
  <c r="C162" i="31"/>
  <c r="F54" i="31" s="1"/>
  <c r="C163" i="31"/>
  <c r="F55" i="31" s="1"/>
  <c r="C164" i="31"/>
  <c r="F56" i="31" s="1"/>
  <c r="C165" i="31"/>
  <c r="F57" i="31" s="1"/>
  <c r="C166" i="31"/>
  <c r="F58" i="31" s="1"/>
  <c r="C167" i="31"/>
  <c r="F59" i="31" s="1"/>
  <c r="C168" i="31"/>
  <c r="F60" i="31" s="1"/>
  <c r="C169" i="31"/>
  <c r="F61" i="31" s="1"/>
  <c r="C170" i="31"/>
  <c r="F62" i="31" s="1"/>
  <c r="C171" i="31"/>
  <c r="F63" i="31" s="1"/>
  <c r="C172" i="31"/>
  <c r="F64" i="31" s="1"/>
  <c r="C173" i="31"/>
  <c r="F65" i="31" s="1"/>
  <c r="C174" i="31"/>
  <c r="F66" i="31" s="1"/>
  <c r="C159" i="31"/>
  <c r="F51" i="31" s="1"/>
  <c r="X111" i="35"/>
  <c r="W111" i="35"/>
  <c r="V111" i="35"/>
  <c r="U111" i="35"/>
  <c r="T111" i="35"/>
  <c r="S111" i="35"/>
  <c r="R111" i="35"/>
  <c r="X110" i="35"/>
  <c r="W110" i="35"/>
  <c r="V110" i="35"/>
  <c r="U110" i="35"/>
  <c r="T110" i="35"/>
  <c r="S110" i="35"/>
  <c r="R110" i="35"/>
  <c r="X109" i="35"/>
  <c r="W109" i="35"/>
  <c r="V109" i="35"/>
  <c r="U109" i="35"/>
  <c r="T109" i="35"/>
  <c r="S109" i="35"/>
  <c r="R109" i="35"/>
  <c r="X108" i="35"/>
  <c r="W108" i="35"/>
  <c r="V108" i="35"/>
  <c r="U108" i="35"/>
  <c r="T108" i="35"/>
  <c r="S108" i="35"/>
  <c r="R108" i="35"/>
  <c r="X107" i="35"/>
  <c r="W107" i="35"/>
  <c r="V107" i="35"/>
  <c r="U107" i="35"/>
  <c r="T107" i="35"/>
  <c r="S107" i="35"/>
  <c r="R107" i="35"/>
  <c r="X106" i="35"/>
  <c r="W106" i="35"/>
  <c r="V106" i="35"/>
  <c r="U106" i="35"/>
  <c r="T106" i="35"/>
  <c r="S106" i="35"/>
  <c r="R106" i="35"/>
  <c r="X105" i="35"/>
  <c r="W105" i="35"/>
  <c r="V105" i="35"/>
  <c r="U105" i="35"/>
  <c r="T105" i="35"/>
  <c r="S105" i="35"/>
  <c r="R105" i="35"/>
  <c r="X104" i="35"/>
  <c r="W104" i="35"/>
  <c r="V104" i="35"/>
  <c r="U104" i="35"/>
  <c r="T104" i="35"/>
  <c r="S104" i="35"/>
  <c r="R104" i="35"/>
  <c r="X103" i="35"/>
  <c r="W103" i="35"/>
  <c r="V103" i="35"/>
  <c r="U103" i="35"/>
  <c r="T103" i="35"/>
  <c r="S103" i="35"/>
  <c r="R103" i="35"/>
  <c r="X102" i="35"/>
  <c r="W102" i="35"/>
  <c r="V102" i="35"/>
  <c r="U102" i="35"/>
  <c r="T102" i="35"/>
  <c r="S102" i="35"/>
  <c r="R102" i="35"/>
  <c r="X101" i="35"/>
  <c r="W101" i="35"/>
  <c r="V101" i="35"/>
  <c r="U101" i="35"/>
  <c r="T101" i="35"/>
  <c r="S101" i="35"/>
  <c r="R101" i="35"/>
  <c r="X100" i="35"/>
  <c r="W100" i="35"/>
  <c r="V100" i="35"/>
  <c r="U100" i="35"/>
  <c r="T100" i="35"/>
  <c r="S100" i="35"/>
  <c r="R100" i="35"/>
  <c r="X99" i="35"/>
  <c r="W99" i="35"/>
  <c r="V99" i="35"/>
  <c r="U99" i="35"/>
  <c r="T99" i="35"/>
  <c r="S99" i="35"/>
  <c r="R99" i="35"/>
  <c r="X98" i="35"/>
  <c r="W98" i="35"/>
  <c r="V98" i="35"/>
  <c r="U98" i="35"/>
  <c r="T98" i="35"/>
  <c r="S98" i="35"/>
  <c r="R98" i="35"/>
  <c r="X97" i="35"/>
  <c r="W97" i="35"/>
  <c r="V97" i="35"/>
  <c r="U97" i="35"/>
  <c r="T97" i="35"/>
  <c r="S97" i="35"/>
  <c r="R97" i="35"/>
  <c r="X96" i="35"/>
  <c r="W96" i="35"/>
  <c r="V96" i="35"/>
  <c r="U96" i="35"/>
  <c r="T96" i="35"/>
  <c r="T70" i="35" s="1" a="1"/>
  <c r="T70" i="35" s="1"/>
  <c r="S96" i="35"/>
  <c r="R96" i="35"/>
  <c r="Q95" i="35"/>
  <c r="Q68" i="35" a="1"/>
  <c r="Q68" i="35" s="1"/>
  <c r="Q68" i="33" a="1"/>
  <c r="Q68" i="33" s="1"/>
  <c r="X91" i="35"/>
  <c r="W91" i="35"/>
  <c r="V91" i="35"/>
  <c r="U91" i="35"/>
  <c r="T91" i="35"/>
  <c r="S91" i="35"/>
  <c r="R91" i="35"/>
  <c r="X90" i="35"/>
  <c r="W90" i="35"/>
  <c r="V90" i="35"/>
  <c r="U90" i="35"/>
  <c r="T90" i="35"/>
  <c r="S90" i="35"/>
  <c r="R90" i="35"/>
  <c r="X89" i="35"/>
  <c r="W89" i="35"/>
  <c r="V89" i="35"/>
  <c r="U89" i="35"/>
  <c r="T89" i="35"/>
  <c r="S89" i="35"/>
  <c r="R89" i="35"/>
  <c r="X88" i="35"/>
  <c r="W88" i="35"/>
  <c r="V88" i="35"/>
  <c r="U88" i="35"/>
  <c r="T88" i="35"/>
  <c r="S88" i="35"/>
  <c r="R88" i="35"/>
  <c r="X87" i="35"/>
  <c r="W87" i="35"/>
  <c r="V87" i="35"/>
  <c r="U87" i="35"/>
  <c r="T87" i="35"/>
  <c r="S87" i="35"/>
  <c r="R87" i="35"/>
  <c r="X86" i="35"/>
  <c r="W86" i="35"/>
  <c r="V86" i="35"/>
  <c r="U86" i="35"/>
  <c r="T86" i="35"/>
  <c r="S86" i="35"/>
  <c r="R86" i="35"/>
  <c r="X85" i="35"/>
  <c r="W85" i="35"/>
  <c r="V85" i="35"/>
  <c r="U85" i="35"/>
  <c r="T85" i="35"/>
  <c r="S85" i="35"/>
  <c r="R85" i="35"/>
  <c r="X84" i="35"/>
  <c r="W84" i="35"/>
  <c r="V84" i="35"/>
  <c r="U84" i="35"/>
  <c r="T84" i="35"/>
  <c r="S84" i="35"/>
  <c r="R84" i="35"/>
  <c r="X83" i="35"/>
  <c r="W83" i="35"/>
  <c r="V83" i="35"/>
  <c r="U83" i="35"/>
  <c r="T83" i="35"/>
  <c r="S83" i="35"/>
  <c r="R83" i="35"/>
  <c r="X82" i="35"/>
  <c r="W82" i="35"/>
  <c r="V82" i="35"/>
  <c r="U82" i="35"/>
  <c r="T82" i="35"/>
  <c r="S82" i="35"/>
  <c r="R82" i="35"/>
  <c r="X81" i="35"/>
  <c r="W81" i="35"/>
  <c r="V81" i="35"/>
  <c r="U81" i="35"/>
  <c r="T81" i="35"/>
  <c r="S81" i="35"/>
  <c r="R81" i="35"/>
  <c r="X80" i="35"/>
  <c r="W80" i="35"/>
  <c r="V80" i="35"/>
  <c r="U80" i="35"/>
  <c r="T80" i="35"/>
  <c r="S80" i="35"/>
  <c r="R80" i="35"/>
  <c r="X79" i="35"/>
  <c r="W79" i="35"/>
  <c r="V79" i="35"/>
  <c r="U79" i="35"/>
  <c r="T79" i="35"/>
  <c r="S79" i="35"/>
  <c r="R79" i="35"/>
  <c r="X78" i="35"/>
  <c r="W78" i="35"/>
  <c r="V78" i="35"/>
  <c r="U78" i="35"/>
  <c r="T78" i="35"/>
  <c r="S78" i="35"/>
  <c r="R78" i="35"/>
  <c r="X77" i="35"/>
  <c r="W77" i="35"/>
  <c r="V77" i="35"/>
  <c r="U77" i="35"/>
  <c r="T77" i="35"/>
  <c r="S77" i="35"/>
  <c r="R77" i="35"/>
  <c r="X76" i="35"/>
  <c r="W76" i="35"/>
  <c r="V76" i="35"/>
  <c r="U76" i="35"/>
  <c r="T76" i="35"/>
  <c r="S76" i="35"/>
  <c r="R76" i="35"/>
  <c r="Q75" i="35"/>
  <c r="Q69" i="35" s="1"/>
  <c r="S64" i="33"/>
  <c r="T64" i="33"/>
  <c r="U64" i="33"/>
  <c r="V64" i="33"/>
  <c r="W64" i="33"/>
  <c r="R53" i="33"/>
  <c r="S53" i="33"/>
  <c r="T53" i="33"/>
  <c r="U53" i="33"/>
  <c r="V53" i="33"/>
  <c r="W53" i="33"/>
  <c r="R54" i="33"/>
  <c r="S54" i="33"/>
  <c r="T54" i="33"/>
  <c r="U54" i="33"/>
  <c r="V54" i="33"/>
  <c r="W54" i="33"/>
  <c r="R55" i="33"/>
  <c r="S55" i="33"/>
  <c r="T55" i="33"/>
  <c r="U55" i="33"/>
  <c r="V55" i="33"/>
  <c r="W55" i="33"/>
  <c r="R56" i="33"/>
  <c r="S56" i="33"/>
  <c r="T56" i="33"/>
  <c r="U56" i="33"/>
  <c r="V56" i="33"/>
  <c r="W56" i="33"/>
  <c r="R57" i="33"/>
  <c r="S57" i="33"/>
  <c r="T57" i="33"/>
  <c r="U57" i="33"/>
  <c r="V57" i="33"/>
  <c r="W57" i="33"/>
  <c r="R58" i="33"/>
  <c r="S58" i="33"/>
  <c r="T58" i="33"/>
  <c r="U58" i="33"/>
  <c r="V58" i="33"/>
  <c r="W58" i="33"/>
  <c r="R59" i="33"/>
  <c r="S59" i="33"/>
  <c r="T59" i="33"/>
  <c r="U59" i="33"/>
  <c r="V59" i="33"/>
  <c r="W59" i="33"/>
  <c r="R60" i="33"/>
  <c r="S60" i="33"/>
  <c r="T60" i="33"/>
  <c r="U60" i="33"/>
  <c r="V60" i="33"/>
  <c r="W60" i="33"/>
  <c r="R61" i="33"/>
  <c r="S61" i="33"/>
  <c r="T61" i="33"/>
  <c r="U61" i="33"/>
  <c r="V61" i="33"/>
  <c r="W61" i="33"/>
  <c r="R62" i="33"/>
  <c r="S62" i="33"/>
  <c r="T62" i="33"/>
  <c r="U62" i="33"/>
  <c r="V62" i="33"/>
  <c r="W62" i="33"/>
  <c r="R63" i="33"/>
  <c r="S63" i="33"/>
  <c r="T63" i="33"/>
  <c r="U63" i="33"/>
  <c r="V63" i="33"/>
  <c r="W63" i="33"/>
  <c r="S52" i="33"/>
  <c r="T52" i="33"/>
  <c r="U52" i="33"/>
  <c r="V52" i="33"/>
  <c r="W52" i="33"/>
  <c r="R64" i="33"/>
  <c r="R52" i="33"/>
  <c r="Q50" i="33"/>
  <c r="AD64" i="9"/>
  <c r="AE64" i="9"/>
  <c r="AF64" i="9"/>
  <c r="AG64" i="9"/>
  <c r="AH64" i="9"/>
  <c r="AC64" i="9"/>
  <c r="AD52" i="9"/>
  <c r="AE52" i="9"/>
  <c r="AF52" i="9"/>
  <c r="AG52" i="9"/>
  <c r="AH52" i="9"/>
  <c r="AD53" i="9"/>
  <c r="AE53" i="9"/>
  <c r="AF53" i="9"/>
  <c r="AG53" i="9"/>
  <c r="AH53" i="9"/>
  <c r="AD54" i="9"/>
  <c r="AE54" i="9"/>
  <c r="AF54" i="9"/>
  <c r="AG54" i="9"/>
  <c r="AH54" i="9"/>
  <c r="AD55" i="9"/>
  <c r="AE55" i="9"/>
  <c r="AF55" i="9"/>
  <c r="AG55" i="9"/>
  <c r="AH55" i="9"/>
  <c r="AD56" i="9"/>
  <c r="AE56" i="9"/>
  <c r="AF56" i="9"/>
  <c r="AG56" i="9"/>
  <c r="AH56" i="9"/>
  <c r="AD57" i="9"/>
  <c r="AE57" i="9"/>
  <c r="AF57" i="9"/>
  <c r="AG57" i="9"/>
  <c r="AH57" i="9"/>
  <c r="AD58" i="9"/>
  <c r="AE58" i="9"/>
  <c r="AF58" i="9"/>
  <c r="AG58" i="9"/>
  <c r="AH58" i="9"/>
  <c r="AD59" i="9"/>
  <c r="AE59" i="9"/>
  <c r="AF59" i="9"/>
  <c r="AG59" i="9"/>
  <c r="AH59" i="9"/>
  <c r="AD60" i="9"/>
  <c r="AE60" i="9"/>
  <c r="AF60" i="9"/>
  <c r="AG60" i="9"/>
  <c r="AH60" i="9"/>
  <c r="AD61" i="9"/>
  <c r="AE61" i="9"/>
  <c r="AF61" i="9"/>
  <c r="AG61" i="9"/>
  <c r="AH61" i="9"/>
  <c r="AD62" i="9"/>
  <c r="AE62" i="9"/>
  <c r="AF62" i="9"/>
  <c r="AG62" i="9"/>
  <c r="AH62" i="9"/>
  <c r="AD63" i="9"/>
  <c r="AE63" i="9"/>
  <c r="AF63" i="9"/>
  <c r="AG63" i="9"/>
  <c r="AH63" i="9"/>
  <c r="AC53" i="9"/>
  <c r="AC54" i="9"/>
  <c r="AC55" i="9"/>
  <c r="AC56" i="9"/>
  <c r="AC57" i="9"/>
  <c r="AC58" i="9"/>
  <c r="AC59" i="9"/>
  <c r="AC60" i="9"/>
  <c r="AC61" i="9"/>
  <c r="AC62" i="9"/>
  <c r="AC63" i="9"/>
  <c r="AC52" i="9"/>
  <c r="AB68" i="9" a="1"/>
  <c r="AB68" i="9" s="1"/>
  <c r="AI111" i="9"/>
  <c r="AH111" i="9"/>
  <c r="AG111" i="9"/>
  <c r="AF111" i="9"/>
  <c r="AE111" i="9"/>
  <c r="AD111" i="9"/>
  <c r="AC111" i="9"/>
  <c r="AI110" i="9"/>
  <c r="AH110" i="9"/>
  <c r="AG110" i="9"/>
  <c r="AF110" i="9"/>
  <c r="AE110" i="9"/>
  <c r="AD110" i="9"/>
  <c r="AC110" i="9"/>
  <c r="AI109" i="9"/>
  <c r="AH109" i="9"/>
  <c r="AG109" i="9"/>
  <c r="AF109" i="9"/>
  <c r="AE109" i="9"/>
  <c r="AD109" i="9"/>
  <c r="AC109" i="9"/>
  <c r="AI108" i="9"/>
  <c r="AH108" i="9"/>
  <c r="AG108" i="9"/>
  <c r="AF108" i="9"/>
  <c r="AE108" i="9"/>
  <c r="AD108" i="9"/>
  <c r="AC108" i="9"/>
  <c r="AI107" i="9"/>
  <c r="AH107" i="9"/>
  <c r="AG107" i="9"/>
  <c r="AF107" i="9"/>
  <c r="AE107" i="9"/>
  <c r="AD107" i="9"/>
  <c r="AC107" i="9"/>
  <c r="AI106" i="9"/>
  <c r="AH106" i="9"/>
  <c r="AG106" i="9"/>
  <c r="AF106" i="9"/>
  <c r="AE106" i="9"/>
  <c r="AD106" i="9"/>
  <c r="AC106" i="9"/>
  <c r="AI105" i="9"/>
  <c r="AH105" i="9"/>
  <c r="AG105" i="9"/>
  <c r="AF105" i="9"/>
  <c r="AE105" i="9"/>
  <c r="AD105" i="9"/>
  <c r="AC105" i="9"/>
  <c r="AI104" i="9"/>
  <c r="AH104" i="9"/>
  <c r="AG104" i="9"/>
  <c r="AF104" i="9"/>
  <c r="AE104" i="9"/>
  <c r="AD104" i="9"/>
  <c r="AC104" i="9"/>
  <c r="AI103" i="9"/>
  <c r="AH103" i="9"/>
  <c r="AG103" i="9"/>
  <c r="AF103" i="9"/>
  <c r="AE103" i="9"/>
  <c r="AD103" i="9"/>
  <c r="AC103" i="9"/>
  <c r="AI102" i="9"/>
  <c r="AH102" i="9"/>
  <c r="AG102" i="9"/>
  <c r="AF102" i="9"/>
  <c r="AE102" i="9"/>
  <c r="AD102" i="9"/>
  <c r="AC102" i="9"/>
  <c r="AI101" i="9"/>
  <c r="AH101" i="9"/>
  <c r="AG101" i="9"/>
  <c r="AF101" i="9"/>
  <c r="AE101" i="9"/>
  <c r="AD101" i="9"/>
  <c r="AC101" i="9"/>
  <c r="AI100" i="9"/>
  <c r="AH100" i="9"/>
  <c r="AG100" i="9"/>
  <c r="AF100" i="9"/>
  <c r="AE100" i="9"/>
  <c r="AD100" i="9"/>
  <c r="AC100" i="9"/>
  <c r="AI99" i="9"/>
  <c r="AH99" i="9"/>
  <c r="AG99" i="9"/>
  <c r="AF99" i="9"/>
  <c r="AE99" i="9"/>
  <c r="AD99" i="9"/>
  <c r="AC99" i="9"/>
  <c r="AI98" i="9"/>
  <c r="AH98" i="9"/>
  <c r="AG98" i="9"/>
  <c r="AF98" i="9"/>
  <c r="AE98" i="9"/>
  <c r="AD98" i="9"/>
  <c r="AC98" i="9"/>
  <c r="AI97" i="9"/>
  <c r="AH97" i="9"/>
  <c r="AG97" i="9"/>
  <c r="AF97" i="9"/>
  <c r="AE97" i="9"/>
  <c r="AD97" i="9"/>
  <c r="AC97" i="9"/>
  <c r="AI96" i="9"/>
  <c r="AH96" i="9"/>
  <c r="AG96" i="9"/>
  <c r="AF96" i="9"/>
  <c r="AE96" i="9"/>
  <c r="AD96" i="9"/>
  <c r="AC96" i="9"/>
  <c r="AC70" i="9" s="1" a="1"/>
  <c r="AC70" i="9" s="1"/>
  <c r="AB95" i="9"/>
  <c r="X64" i="35"/>
  <c r="W64" i="35"/>
  <c r="V64" i="35"/>
  <c r="U64" i="35"/>
  <c r="T64" i="35"/>
  <c r="S64" i="35"/>
  <c r="R64" i="35"/>
  <c r="X63" i="35"/>
  <c r="W63" i="35"/>
  <c r="V63" i="35"/>
  <c r="U63" i="35"/>
  <c r="T63" i="35"/>
  <c r="S63" i="35"/>
  <c r="R63" i="35"/>
  <c r="X62" i="35"/>
  <c r="W62" i="35"/>
  <c r="V62" i="35"/>
  <c r="U62" i="35"/>
  <c r="T62" i="35"/>
  <c r="S62" i="35"/>
  <c r="R62" i="35"/>
  <c r="X61" i="35"/>
  <c r="W61" i="35"/>
  <c r="V61" i="35"/>
  <c r="U61" i="35"/>
  <c r="T61" i="35"/>
  <c r="S61" i="35"/>
  <c r="R61" i="35"/>
  <c r="X60" i="35"/>
  <c r="W60" i="35"/>
  <c r="V60" i="35"/>
  <c r="U60" i="35"/>
  <c r="T60" i="35"/>
  <c r="S60" i="35"/>
  <c r="R60" i="35"/>
  <c r="X59" i="35"/>
  <c r="W59" i="35"/>
  <c r="V59" i="35"/>
  <c r="U59" i="35"/>
  <c r="T59" i="35"/>
  <c r="S59" i="35"/>
  <c r="R59" i="35"/>
  <c r="X58" i="35"/>
  <c r="W58" i="35"/>
  <c r="V58" i="35"/>
  <c r="U58" i="35"/>
  <c r="T58" i="35"/>
  <c r="S58" i="35"/>
  <c r="R58" i="35"/>
  <c r="X57" i="35"/>
  <c r="W57" i="35"/>
  <c r="V57" i="35"/>
  <c r="U57" i="35"/>
  <c r="T57" i="35"/>
  <c r="S57" i="35"/>
  <c r="R57" i="35"/>
  <c r="X56" i="35"/>
  <c r="W56" i="35"/>
  <c r="V56" i="35"/>
  <c r="U56" i="35"/>
  <c r="T56" i="35"/>
  <c r="S56" i="35"/>
  <c r="R56" i="35"/>
  <c r="X55" i="35"/>
  <c r="W55" i="35"/>
  <c r="V55" i="35"/>
  <c r="U55" i="35"/>
  <c r="T55" i="35"/>
  <c r="S55" i="35"/>
  <c r="R55" i="35"/>
  <c r="X54" i="35"/>
  <c r="W54" i="35"/>
  <c r="V54" i="35"/>
  <c r="U54" i="35"/>
  <c r="T54" i="35"/>
  <c r="S54" i="35"/>
  <c r="R54" i="35"/>
  <c r="X53" i="35"/>
  <c r="W53" i="35"/>
  <c r="V53" i="35"/>
  <c r="U53" i="35"/>
  <c r="T53" i="35"/>
  <c r="S53" i="35"/>
  <c r="R53" i="35"/>
  <c r="X52" i="35"/>
  <c r="W52" i="35"/>
  <c r="V52" i="35"/>
  <c r="U52" i="35"/>
  <c r="T52" i="35"/>
  <c r="S52" i="35"/>
  <c r="R52" i="35"/>
  <c r="Q51" i="35"/>
  <c r="Q50" i="35" s="1"/>
  <c r="S46" i="35"/>
  <c r="R46" i="35"/>
  <c r="S45" i="35"/>
  <c r="R45" i="35"/>
  <c r="S44" i="35"/>
  <c r="R44" i="35"/>
  <c r="S43" i="35"/>
  <c r="R43" i="35"/>
  <c r="S42" i="35"/>
  <c r="R42" i="35"/>
  <c r="S41" i="35"/>
  <c r="R41" i="35"/>
  <c r="S40" i="35"/>
  <c r="R40" i="35"/>
  <c r="S39" i="35"/>
  <c r="R39" i="35"/>
  <c r="S38" i="35"/>
  <c r="R38" i="35"/>
  <c r="S37" i="35"/>
  <c r="R37" i="35"/>
  <c r="S36" i="35"/>
  <c r="R36" i="35"/>
  <c r="S35" i="35"/>
  <c r="R35" i="35"/>
  <c r="S34" i="35"/>
  <c r="R34" i="35"/>
  <c r="S33" i="35"/>
  <c r="R33" i="35"/>
  <c r="S32" i="35"/>
  <c r="R32" i="35"/>
  <c r="S31" i="35"/>
  <c r="R31" i="35"/>
  <c r="S30" i="35"/>
  <c r="R30" i="35"/>
  <c r="AB10" i="35"/>
  <c r="AA10" i="35"/>
  <c r="Z10" i="35"/>
  <c r="Y10" i="35"/>
  <c r="X10" i="35"/>
  <c r="W10" i="35"/>
  <c r="V10" i="35"/>
  <c r="U10" i="35"/>
  <c r="T10" i="35"/>
  <c r="S10" i="35"/>
  <c r="R10" i="35"/>
  <c r="AB9" i="35" a="1"/>
  <c r="AB9" i="35" s="1"/>
  <c r="AA9" i="35" a="1"/>
  <c r="AA9" i="35" s="1"/>
  <c r="Z9" i="35" a="1"/>
  <c r="Z9" i="35" s="1"/>
  <c r="Y9" i="35" a="1"/>
  <c r="Y9" i="35" s="1"/>
  <c r="X9" i="35" a="1"/>
  <c r="X9" i="35" s="1"/>
  <c r="W9" i="35" a="1"/>
  <c r="W9" i="35" s="1"/>
  <c r="V9" i="35" a="1"/>
  <c r="V9" i="35" s="1"/>
  <c r="U9" i="35" a="1"/>
  <c r="U9" i="35" s="1"/>
  <c r="T9" i="35" a="1"/>
  <c r="T9" i="35" s="1"/>
  <c r="S9" i="35" a="1"/>
  <c r="S9" i="35" s="1"/>
  <c r="R9" i="35" a="1"/>
  <c r="R9" i="35" s="1"/>
  <c r="Q9" i="35" a="1"/>
  <c r="Q9" i="35" s="1"/>
  <c r="C117" i="31"/>
  <c r="E52" i="31" s="1"/>
  <c r="D117" i="31"/>
  <c r="C118" i="31"/>
  <c r="E53" i="31" s="1"/>
  <c r="D118" i="31"/>
  <c r="C119" i="31"/>
  <c r="E54" i="31" s="1"/>
  <c r="D119" i="31"/>
  <c r="C120" i="31"/>
  <c r="E55" i="31" s="1"/>
  <c r="D120" i="31"/>
  <c r="C121" i="31"/>
  <c r="E56" i="31" s="1"/>
  <c r="D121" i="31"/>
  <c r="C122" i="31"/>
  <c r="E57" i="31" s="1"/>
  <c r="D122" i="31"/>
  <c r="C123" i="31"/>
  <c r="E58" i="31" s="1"/>
  <c r="D123" i="31"/>
  <c r="C124" i="31"/>
  <c r="E59" i="31" s="1"/>
  <c r="D124" i="31"/>
  <c r="C125" i="31"/>
  <c r="E60" i="31" s="1"/>
  <c r="D125" i="31"/>
  <c r="C126" i="31"/>
  <c r="E61" i="31" s="1"/>
  <c r="D126" i="31"/>
  <c r="C127" i="31"/>
  <c r="E62" i="31" s="1"/>
  <c r="D127" i="31"/>
  <c r="C128" i="31"/>
  <c r="E63" i="31" s="1"/>
  <c r="D128" i="31"/>
  <c r="C129" i="31"/>
  <c r="E64" i="31" s="1"/>
  <c r="D129" i="31"/>
  <c r="C130" i="31"/>
  <c r="E65" i="31" s="1"/>
  <c r="D130" i="31"/>
  <c r="C131" i="31"/>
  <c r="E66" i="31" s="1"/>
  <c r="D131" i="31"/>
  <c r="D116" i="31"/>
  <c r="C116" i="31"/>
  <c r="E51" i="31" s="1"/>
  <c r="X111" i="33"/>
  <c r="W111" i="33"/>
  <c r="V111" i="33"/>
  <c r="U111" i="33"/>
  <c r="T111" i="33"/>
  <c r="S111" i="33"/>
  <c r="R111" i="33"/>
  <c r="X110" i="33"/>
  <c r="W110" i="33"/>
  <c r="V110" i="33"/>
  <c r="U110" i="33"/>
  <c r="T110" i="33"/>
  <c r="S110" i="33"/>
  <c r="R110" i="33"/>
  <c r="X109" i="33"/>
  <c r="W109" i="33"/>
  <c r="V109" i="33"/>
  <c r="U109" i="33"/>
  <c r="T109" i="33"/>
  <c r="S109" i="33"/>
  <c r="R109" i="33"/>
  <c r="X108" i="33"/>
  <c r="W108" i="33"/>
  <c r="V108" i="33"/>
  <c r="U108" i="33"/>
  <c r="T108" i="33"/>
  <c r="S108" i="33"/>
  <c r="R108" i="33"/>
  <c r="X107" i="33"/>
  <c r="W107" i="33"/>
  <c r="V107" i="33"/>
  <c r="U107" i="33"/>
  <c r="T107" i="33"/>
  <c r="S107" i="33"/>
  <c r="R107" i="33"/>
  <c r="X106" i="33"/>
  <c r="W106" i="33"/>
  <c r="V106" i="33"/>
  <c r="U106" i="33"/>
  <c r="T106" i="33"/>
  <c r="S106" i="33"/>
  <c r="R106" i="33"/>
  <c r="X105" i="33"/>
  <c r="W105" i="33"/>
  <c r="V105" i="33"/>
  <c r="U105" i="33"/>
  <c r="T105" i="33"/>
  <c r="S105" i="33"/>
  <c r="R105" i="33"/>
  <c r="X104" i="33"/>
  <c r="W104" i="33"/>
  <c r="V104" i="33"/>
  <c r="U104" i="33"/>
  <c r="T104" i="33"/>
  <c r="S104" i="33"/>
  <c r="R104" i="33"/>
  <c r="X103" i="33"/>
  <c r="W103" i="33"/>
  <c r="V103" i="33"/>
  <c r="U103" i="33"/>
  <c r="T103" i="33"/>
  <c r="S103" i="33"/>
  <c r="R103" i="33"/>
  <c r="X102" i="33"/>
  <c r="W102" i="33"/>
  <c r="V102" i="33"/>
  <c r="U102" i="33"/>
  <c r="T102" i="33"/>
  <c r="S102" i="33"/>
  <c r="R102" i="33"/>
  <c r="X101" i="33"/>
  <c r="W101" i="33"/>
  <c r="V101" i="33"/>
  <c r="U101" i="33"/>
  <c r="T101" i="33"/>
  <c r="S101" i="33"/>
  <c r="R101" i="33"/>
  <c r="X100" i="33"/>
  <c r="W100" i="33"/>
  <c r="V100" i="33"/>
  <c r="U100" i="33"/>
  <c r="T100" i="33"/>
  <c r="S100" i="33"/>
  <c r="R100" i="33"/>
  <c r="X99" i="33"/>
  <c r="W99" i="33"/>
  <c r="V99" i="33"/>
  <c r="U99" i="33"/>
  <c r="T99" i="33"/>
  <c r="S99" i="33"/>
  <c r="R99" i="33"/>
  <c r="X98" i="33"/>
  <c r="W98" i="33"/>
  <c r="V98" i="33"/>
  <c r="U98" i="33"/>
  <c r="T98" i="33"/>
  <c r="S98" i="33"/>
  <c r="R98" i="33"/>
  <c r="X97" i="33"/>
  <c r="W97" i="33"/>
  <c r="V97" i="33"/>
  <c r="U97" i="33"/>
  <c r="T97" i="33"/>
  <c r="S97" i="33"/>
  <c r="R97" i="33"/>
  <c r="X96" i="33"/>
  <c r="W96" i="33"/>
  <c r="V96" i="33"/>
  <c r="V70" i="33" s="1" a="1"/>
  <c r="V70" i="33" s="1"/>
  <c r="U96" i="33"/>
  <c r="U70" i="33" s="1" a="1"/>
  <c r="U70" i="33" s="1"/>
  <c r="T96" i="33"/>
  <c r="S96" i="33"/>
  <c r="R96" i="33"/>
  <c r="R70" i="33" s="1" a="1"/>
  <c r="R70" i="33" s="1"/>
  <c r="Q95" i="33"/>
  <c r="Q70" i="33" s="1"/>
  <c r="X91" i="33"/>
  <c r="W91" i="33"/>
  <c r="V91" i="33"/>
  <c r="U91" i="33"/>
  <c r="T91" i="33"/>
  <c r="S91" i="33"/>
  <c r="R91" i="33"/>
  <c r="X90" i="33"/>
  <c r="W90" i="33"/>
  <c r="V90" i="33"/>
  <c r="U90" i="33"/>
  <c r="T90" i="33"/>
  <c r="S90" i="33"/>
  <c r="R90" i="33"/>
  <c r="X89" i="33"/>
  <c r="W89" i="33"/>
  <c r="V89" i="33"/>
  <c r="U89" i="33"/>
  <c r="T89" i="33"/>
  <c r="S89" i="33"/>
  <c r="R89" i="33"/>
  <c r="X88" i="33"/>
  <c r="W88" i="33"/>
  <c r="V88" i="33"/>
  <c r="U88" i="33"/>
  <c r="T88" i="33"/>
  <c r="S88" i="33"/>
  <c r="R88" i="33"/>
  <c r="X87" i="33"/>
  <c r="W87" i="33"/>
  <c r="V87" i="33"/>
  <c r="U87" i="33"/>
  <c r="T87" i="33"/>
  <c r="S87" i="33"/>
  <c r="R87" i="33"/>
  <c r="X86" i="33"/>
  <c r="W86" i="33"/>
  <c r="V86" i="33"/>
  <c r="U86" i="33"/>
  <c r="T86" i="33"/>
  <c r="S86" i="33"/>
  <c r="R86" i="33"/>
  <c r="X85" i="33"/>
  <c r="W85" i="33"/>
  <c r="V85" i="33"/>
  <c r="U85" i="33"/>
  <c r="T85" i="33"/>
  <c r="S85" i="33"/>
  <c r="R85" i="33"/>
  <c r="X84" i="33"/>
  <c r="W84" i="33"/>
  <c r="V84" i="33"/>
  <c r="U84" i="33"/>
  <c r="T84" i="33"/>
  <c r="S84" i="33"/>
  <c r="R84" i="33"/>
  <c r="X83" i="33"/>
  <c r="W83" i="33"/>
  <c r="V83" i="33"/>
  <c r="U83" i="33"/>
  <c r="T83" i="33"/>
  <c r="S83" i="33"/>
  <c r="R83" i="33"/>
  <c r="X82" i="33"/>
  <c r="W82" i="33"/>
  <c r="V82" i="33"/>
  <c r="U82" i="33"/>
  <c r="T82" i="33"/>
  <c r="S82" i="33"/>
  <c r="R82" i="33"/>
  <c r="X81" i="33"/>
  <c r="W81" i="33"/>
  <c r="V81" i="33"/>
  <c r="U81" i="33"/>
  <c r="T81" i="33"/>
  <c r="S81" i="33"/>
  <c r="R81" i="33"/>
  <c r="X80" i="33"/>
  <c r="W80" i="33"/>
  <c r="V80" i="33"/>
  <c r="U80" i="33"/>
  <c r="T80" i="33"/>
  <c r="S80" i="33"/>
  <c r="R80" i="33"/>
  <c r="X79" i="33"/>
  <c r="W79" i="33"/>
  <c r="V79" i="33"/>
  <c r="U79" i="33"/>
  <c r="T79" i="33"/>
  <c r="S79" i="33"/>
  <c r="R79" i="33"/>
  <c r="X78" i="33"/>
  <c r="W78" i="33"/>
  <c r="V78" i="33"/>
  <c r="U78" i="33"/>
  <c r="T78" i="33"/>
  <c r="S78" i="33"/>
  <c r="R78" i="33"/>
  <c r="X77" i="33"/>
  <c r="W77" i="33"/>
  <c r="V77" i="33"/>
  <c r="U77" i="33"/>
  <c r="T77" i="33"/>
  <c r="S77" i="33"/>
  <c r="R77" i="33"/>
  <c r="X76" i="33"/>
  <c r="W76" i="33"/>
  <c r="V76" i="33"/>
  <c r="U76" i="33"/>
  <c r="T76" i="33"/>
  <c r="S76" i="33"/>
  <c r="R76" i="33"/>
  <c r="R69" i="33" s="1" a="1"/>
  <c r="R69" i="33" s="1"/>
  <c r="Q75" i="33"/>
  <c r="Q69" i="33" s="1"/>
  <c r="S46" i="33"/>
  <c r="R46" i="33"/>
  <c r="S45" i="33"/>
  <c r="R45" i="33"/>
  <c r="S44" i="33"/>
  <c r="R44" i="33"/>
  <c r="S43" i="33"/>
  <c r="R43" i="33"/>
  <c r="S42" i="33"/>
  <c r="R42" i="33"/>
  <c r="S41" i="33"/>
  <c r="R41" i="33"/>
  <c r="S40" i="33"/>
  <c r="R40" i="33"/>
  <c r="S39" i="33"/>
  <c r="R39" i="33"/>
  <c r="S38" i="33"/>
  <c r="R38" i="33"/>
  <c r="S37" i="33"/>
  <c r="R37" i="33"/>
  <c r="S36" i="33"/>
  <c r="R36" i="33"/>
  <c r="S35" i="33"/>
  <c r="R35" i="33"/>
  <c r="S34" i="33"/>
  <c r="R34" i="33"/>
  <c r="S33" i="33"/>
  <c r="R33" i="33"/>
  <c r="S32" i="33"/>
  <c r="R32" i="33"/>
  <c r="S31" i="33"/>
  <c r="R31" i="33"/>
  <c r="S30" i="33"/>
  <c r="R30" i="33"/>
  <c r="AB10" i="33"/>
  <c r="AA10" i="33"/>
  <c r="Z10" i="33"/>
  <c r="Y10" i="33"/>
  <c r="X10" i="33"/>
  <c r="W10" i="33"/>
  <c r="V10" i="33"/>
  <c r="U10" i="33"/>
  <c r="T10" i="33"/>
  <c r="S10" i="33"/>
  <c r="R10" i="33"/>
  <c r="AB9" i="33" a="1"/>
  <c r="AB9" i="33" s="1"/>
  <c r="AA9" i="33" a="1"/>
  <c r="AA9" i="33" s="1"/>
  <c r="Z9" i="33" a="1"/>
  <c r="Z9" i="33" s="1"/>
  <c r="Y9" i="33" a="1"/>
  <c r="Y9" i="33" s="1"/>
  <c r="X9" i="33" a="1"/>
  <c r="X9" i="33" s="1"/>
  <c r="W9" i="33" a="1"/>
  <c r="W9" i="33" s="1"/>
  <c r="V9" i="33" a="1"/>
  <c r="V9" i="33" s="1"/>
  <c r="U9" i="33" a="1"/>
  <c r="U9" i="33" s="1"/>
  <c r="T9" i="33" a="1"/>
  <c r="T9" i="33" s="1"/>
  <c r="S9" i="33" a="1"/>
  <c r="S9" i="33" s="1"/>
  <c r="R9" i="33" a="1"/>
  <c r="R9" i="33" s="1"/>
  <c r="Q9" i="33" a="1"/>
  <c r="Q9" i="33" s="1"/>
  <c r="AB75" i="9"/>
  <c r="AB69" i="9" s="1"/>
  <c r="AX9" i="9" a="1"/>
  <c r="AX9" i="9" s="1"/>
  <c r="AX10" i="9"/>
  <c r="D24" i="31"/>
  <c r="C24" i="31"/>
  <c r="C66" i="31" s="1"/>
  <c r="D23" i="31"/>
  <c r="C23" i="31"/>
  <c r="C65" i="31" s="1"/>
  <c r="D22" i="31"/>
  <c r="C22" i="31"/>
  <c r="C64" i="31" s="1"/>
  <c r="D21" i="31"/>
  <c r="C21" i="31"/>
  <c r="C63" i="31" s="1"/>
  <c r="D20" i="31"/>
  <c r="C20" i="31"/>
  <c r="C62" i="31" s="1"/>
  <c r="D19" i="31"/>
  <c r="C19" i="31"/>
  <c r="C61" i="31" s="1"/>
  <c r="D18" i="31"/>
  <c r="C18" i="31"/>
  <c r="C60" i="31" s="1"/>
  <c r="D17" i="31"/>
  <c r="C17" i="31"/>
  <c r="C59" i="31" s="1"/>
  <c r="D16" i="31"/>
  <c r="C16" i="31"/>
  <c r="C58" i="31" s="1"/>
  <c r="D15" i="31"/>
  <c r="C15" i="31"/>
  <c r="C57" i="31" s="1"/>
  <c r="D14" i="31"/>
  <c r="C14" i="31"/>
  <c r="C56" i="31" s="1"/>
  <c r="D13" i="31"/>
  <c r="C13" i="31"/>
  <c r="C55" i="31" s="1"/>
  <c r="D12" i="31"/>
  <c r="C12" i="31"/>
  <c r="C54" i="31" s="1"/>
  <c r="D11" i="31"/>
  <c r="C11" i="31"/>
  <c r="C53" i="31" s="1"/>
  <c r="D10" i="31"/>
  <c r="C10" i="31"/>
  <c r="C52" i="31" s="1"/>
  <c r="D9" i="31"/>
  <c r="C9" i="31"/>
  <c r="C51" i="31" s="1"/>
  <c r="B8" i="31"/>
  <c r="B50" i="31" s="1"/>
  <c r="M41" i="2"/>
  <c r="AL30" i="2" s="1" a="1"/>
  <c r="AL30" i="2" s="1"/>
  <c r="M20" i="2"/>
  <c r="AL29" i="2" s="1" a="1"/>
  <c r="AL29" i="2" s="1"/>
  <c r="V69" i="36" l="1" a="1"/>
  <c r="V69" i="36" s="1"/>
  <c r="U70" i="36" a="1"/>
  <c r="U70" i="36" s="1"/>
  <c r="V69" i="35" a="1"/>
  <c r="V69" i="35" s="1"/>
  <c r="V70" i="35" a="1"/>
  <c r="V70" i="35" s="1"/>
  <c r="S69" i="35" a="1"/>
  <c r="S69" i="35" s="1"/>
  <c r="W70" i="35" a="1"/>
  <c r="W70" i="35" s="1"/>
  <c r="S70" i="35" a="1"/>
  <c r="S70" i="35" s="1"/>
  <c r="R69" i="35" a="1"/>
  <c r="R69" i="35" s="1"/>
  <c r="R70" i="35" a="1"/>
  <c r="R70" i="35" s="1"/>
  <c r="T69" i="35" a="1"/>
  <c r="T69" i="35" s="1"/>
  <c r="U69" i="35" a="1"/>
  <c r="U69" i="35" s="1"/>
  <c r="U70" i="35" a="1"/>
  <c r="U70" i="35" s="1"/>
  <c r="W69" i="35" a="1"/>
  <c r="W69" i="35" s="1"/>
  <c r="Q70" i="35"/>
  <c r="S70" i="33" a="1"/>
  <c r="S70" i="33" s="1"/>
  <c r="T70" i="33" a="1"/>
  <c r="T70" i="33" s="1"/>
  <c r="T69" i="33" a="1"/>
  <c r="T69" i="33" s="1"/>
  <c r="W70" i="33" a="1"/>
  <c r="W70" i="33" s="1"/>
  <c r="W69" i="33" a="1"/>
  <c r="W69" i="33" s="1"/>
  <c r="AD70" i="9" a="1"/>
  <c r="AD70" i="9" s="1"/>
  <c r="AH70" i="9" a="1"/>
  <c r="AH70" i="9" s="1"/>
  <c r="F235" i="31"/>
  <c r="F227" i="31"/>
  <c r="F229" i="31"/>
  <c r="G226" i="31"/>
  <c r="G232" i="31"/>
  <c r="G229" i="31"/>
  <c r="F234" i="31"/>
  <c r="F226" i="31"/>
  <c r="G235" i="31"/>
  <c r="G227" i="31"/>
  <c r="F225" i="31"/>
  <c r="G234" i="31"/>
  <c r="G231" i="31"/>
  <c r="G236" i="31"/>
  <c r="G228" i="31"/>
  <c r="F236" i="31"/>
  <c r="F228" i="31"/>
  <c r="F232" i="31"/>
  <c r="G225" i="31"/>
  <c r="F231" i="31"/>
  <c r="G233" i="31"/>
  <c r="F233" i="31"/>
  <c r="G230" i="31"/>
  <c r="F230" i="31"/>
  <c r="S69" i="36" a="1"/>
  <c r="S69" i="36" s="1"/>
  <c r="R70" i="36" a="1"/>
  <c r="R70" i="36" s="1"/>
  <c r="T69" i="36" a="1"/>
  <c r="T69" i="36" s="1"/>
  <c r="S70" i="36" a="1"/>
  <c r="S70" i="36" s="1"/>
  <c r="U69" i="36" a="1"/>
  <c r="U69" i="36" s="1"/>
  <c r="T70" i="36" a="1"/>
  <c r="T70" i="36" s="1"/>
  <c r="W69" i="36" a="1"/>
  <c r="W69" i="36" s="1"/>
  <c r="V70" i="36" a="1"/>
  <c r="V70" i="36" s="1"/>
  <c r="AJ28" i="9" a="1"/>
  <c r="AJ28" i="9" s="1"/>
  <c r="AH28" i="9" a="1"/>
  <c r="AH28" i="9" s="1"/>
  <c r="AI28" i="9" a="1"/>
  <c r="AI28" i="9" s="1"/>
  <c r="AG26" i="9"/>
  <c r="S69" i="33" a="1"/>
  <c r="S69" i="33" s="1"/>
  <c r="U69" i="33" a="1"/>
  <c r="U69" i="33" s="1"/>
  <c r="V69" i="33" a="1"/>
  <c r="V69" i="33" s="1"/>
  <c r="AB70" i="9"/>
  <c r="AE70" i="9" a="1"/>
  <c r="AE70" i="9" s="1"/>
  <c r="AF70" i="9" a="1"/>
  <c r="AF70" i="9" s="1"/>
  <c r="AG70" i="9" a="1"/>
  <c r="AG70" i="9" s="1"/>
  <c r="AD140" i="4"/>
  <c r="AD141" i="4"/>
  <c r="AD142" i="4"/>
  <c r="AD143" i="4"/>
  <c r="AD144" i="4"/>
  <c r="AD145" i="4"/>
  <c r="AD146" i="4"/>
  <c r="AD147" i="4"/>
  <c r="AD148" i="4"/>
  <c r="AD149" i="4"/>
  <c r="AD150" i="4"/>
  <c r="AD151" i="4"/>
  <c r="AD152" i="4"/>
  <c r="AD153" i="4"/>
  <c r="AD154" i="4"/>
  <c r="AD155" i="4"/>
  <c r="AD121" i="4"/>
  <c r="AD122" i="4"/>
  <c r="AD123" i="4"/>
  <c r="AD124" i="4"/>
  <c r="AD125" i="4"/>
  <c r="AD126" i="4"/>
  <c r="AD127" i="4"/>
  <c r="AD128" i="4"/>
  <c r="AD129" i="4"/>
  <c r="AD130" i="4"/>
  <c r="AD131" i="4"/>
  <c r="AD132" i="4"/>
  <c r="AD133" i="4"/>
  <c r="AD134" i="4"/>
  <c r="AD135" i="4"/>
  <c r="AD136" i="4"/>
  <c r="AD102" i="4"/>
  <c r="AD103" i="4"/>
  <c r="AD104" i="4"/>
  <c r="AD105" i="4"/>
  <c r="AD106" i="4"/>
  <c r="AD107" i="4"/>
  <c r="AD108" i="4"/>
  <c r="AD109" i="4"/>
  <c r="AD110" i="4"/>
  <c r="AD111" i="4"/>
  <c r="AD112" i="4"/>
  <c r="AD113" i="4"/>
  <c r="AD114" i="4"/>
  <c r="AD115" i="4"/>
  <c r="AD116" i="4"/>
  <c r="AD117" i="4"/>
  <c r="AE26" i="3"/>
  <c r="AE27" i="3"/>
  <c r="AE28" i="3"/>
  <c r="AE29" i="3"/>
  <c r="AE30" i="3"/>
  <c r="AE31" i="3"/>
  <c r="AE32" i="3"/>
  <c r="AE33" i="3"/>
  <c r="AE34" i="3"/>
  <c r="AE35" i="3"/>
  <c r="AE36" i="3"/>
  <c r="AE37" i="3"/>
  <c r="AE38" i="3"/>
  <c r="AE39" i="3"/>
  <c r="AE40" i="3"/>
  <c r="AE41" i="3"/>
  <c r="CR27" i="3" s="1"/>
  <c r="AS26" i="13"/>
  <c r="P42" i="13"/>
  <c r="AS28" i="13" s="1"/>
  <c r="P41" i="13"/>
  <c r="P40" i="13"/>
  <c r="P39" i="13"/>
  <c r="P38" i="13"/>
  <c r="P37" i="13"/>
  <c r="P36" i="13"/>
  <c r="P35" i="13"/>
  <c r="P34" i="13"/>
  <c r="P33" i="13"/>
  <c r="P32" i="13"/>
  <c r="P31" i="13"/>
  <c r="P30" i="13"/>
  <c r="P29" i="13"/>
  <c r="AE9" i="13" s="1"/>
  <c r="P28" i="13"/>
  <c r="P27" i="13"/>
  <c r="CK25" i="10"/>
  <c r="CL25" i="10"/>
  <c r="CM25" i="10"/>
  <c r="CK26" i="10" a="1"/>
  <c r="CK26" i="10" s="1"/>
  <c r="CL26" i="10" a="1"/>
  <c r="CL26" i="10" s="1"/>
  <c r="CM26" i="10" a="1"/>
  <c r="CM26" i="10" s="1"/>
  <c r="CK27" i="10" a="1"/>
  <c r="CK27" i="10" s="1"/>
  <c r="CL27" i="10" a="1"/>
  <c r="CL27" i="10" s="1"/>
  <c r="CM27" i="10" a="1"/>
  <c r="CM27" i="10" s="1"/>
  <c r="CH48" i="24" a="1"/>
  <c r="CH48" i="24" s="1"/>
  <c r="CI48" i="24" a="1"/>
  <c r="CI48" i="24" s="1"/>
  <c r="CJ48" i="24" a="1"/>
  <c r="CJ48" i="24" s="1"/>
  <c r="CH49" i="24" a="1"/>
  <c r="CH49" i="24" s="1"/>
  <c r="CI49" i="24" a="1"/>
  <c r="CI49" i="24" s="1"/>
  <c r="CJ49" i="24" a="1"/>
  <c r="CJ49" i="24" s="1"/>
  <c r="BK7" i="24"/>
  <c r="BK8" i="24"/>
  <c r="BK9" i="24"/>
  <c r="BK10" i="24"/>
  <c r="BK11" i="24"/>
  <c r="BK12" i="24"/>
  <c r="BK13" i="24"/>
  <c r="BK14" i="24"/>
  <c r="BK15" i="24"/>
  <c r="BK16" i="24"/>
  <c r="BK17" i="24"/>
  <c r="BK18" i="24"/>
  <c r="BK19" i="24"/>
  <c r="BK20" i="24"/>
  <c r="BK21" i="24"/>
  <c r="BK6" i="24"/>
  <c r="CH27" i="24"/>
  <c r="CI27" i="24"/>
  <c r="CJ27" i="24"/>
  <c r="CH48" i="11" a="1"/>
  <c r="CH48" i="11" s="1"/>
  <c r="CI48" i="11" a="1"/>
  <c r="CI48" i="11" s="1"/>
  <c r="CJ48" i="11" a="1"/>
  <c r="CJ48" i="11" s="1"/>
  <c r="CH49" i="11" a="1"/>
  <c r="CH49" i="11" s="1"/>
  <c r="CI49" i="11" a="1"/>
  <c r="CI49" i="11" s="1"/>
  <c r="CJ49" i="11" a="1"/>
  <c r="CJ49" i="11" s="1"/>
  <c r="CH27" i="11"/>
  <c r="CI27" i="11"/>
  <c r="CJ27" i="11"/>
  <c r="AC102" i="4"/>
  <c r="AC103" i="4"/>
  <c r="AC104" i="4"/>
  <c r="AC105" i="4"/>
  <c r="AC106" i="4"/>
  <c r="AC107" i="4"/>
  <c r="AC108" i="4"/>
  <c r="AC109" i="4"/>
  <c r="AC110" i="4"/>
  <c r="AC111" i="4"/>
  <c r="AC112" i="4"/>
  <c r="AC113" i="4"/>
  <c r="AC114" i="4"/>
  <c r="AC115" i="4"/>
  <c r="AC116" i="4"/>
  <c r="AC117" i="4"/>
  <c r="AC121" i="4"/>
  <c r="AC122" i="4"/>
  <c r="AC123" i="4"/>
  <c r="AC124" i="4"/>
  <c r="AC125" i="4"/>
  <c r="AC126" i="4"/>
  <c r="AC127" i="4"/>
  <c r="AC128" i="4"/>
  <c r="AC129" i="4"/>
  <c r="AC130" i="4"/>
  <c r="AC131" i="4"/>
  <c r="AC132" i="4"/>
  <c r="AC133" i="4"/>
  <c r="AC134" i="4"/>
  <c r="AC135" i="4"/>
  <c r="AC136" i="4"/>
  <c r="AC140" i="4"/>
  <c r="AC141" i="4"/>
  <c r="AC142" i="4"/>
  <c r="AC143" i="4"/>
  <c r="AC144" i="4"/>
  <c r="AC145" i="4"/>
  <c r="AC146" i="4"/>
  <c r="AC147" i="4"/>
  <c r="AC148" i="4"/>
  <c r="AC149" i="4"/>
  <c r="AC150" i="4"/>
  <c r="AC151" i="4"/>
  <c r="AC152" i="4"/>
  <c r="AC153" i="4"/>
  <c r="AC154" i="4"/>
  <c r="AC155" i="4"/>
  <c r="CP68" i="3" a="1"/>
  <c r="CP68" i="3" s="1"/>
  <c r="CP69" i="3" a="1"/>
  <c r="CP69" i="3" s="1"/>
  <c r="AD26" i="3"/>
  <c r="AD27" i="3"/>
  <c r="AD28" i="3"/>
  <c r="AD29" i="3"/>
  <c r="AD30" i="3"/>
  <c r="AD31" i="3"/>
  <c r="AD32" i="3"/>
  <c r="AD33" i="3"/>
  <c r="AD34" i="3"/>
  <c r="AD35" i="3"/>
  <c r="AD36" i="3"/>
  <c r="AD37" i="3"/>
  <c r="AD38" i="3"/>
  <c r="AD39" i="3"/>
  <c r="AD40" i="3"/>
  <c r="AD41" i="3"/>
  <c r="CQ27" i="3" s="1"/>
  <c r="AS48" i="27" a="1"/>
  <c r="AS48" i="27" s="1"/>
  <c r="AS49" i="27" a="1"/>
  <c r="AS49" i="27" s="1"/>
  <c r="AS50" i="27"/>
  <c r="AS28" i="27" a="1"/>
  <c r="AS28" i="27" s="1"/>
  <c r="AS29" i="27" a="1"/>
  <c r="AS29" i="27" s="1"/>
  <c r="AS30" i="27"/>
  <c r="CR13" i="4" l="1" a="1"/>
  <c r="CR13" i="4" s="1"/>
  <c r="CR15" i="4" a="1"/>
  <c r="CR15" i="4" s="1"/>
  <c r="CR14" i="4" a="1"/>
  <c r="CR14" i="4" s="1"/>
  <c r="AS27" i="13" a="1"/>
  <c r="AS27" i="13" s="1"/>
  <c r="CS13" i="4" a="1"/>
  <c r="CS13" i="4" s="1"/>
  <c r="CS14" i="4" a="1"/>
  <c r="CS14" i="4" s="1"/>
  <c r="CS15" i="4" a="1"/>
  <c r="CS15" i="4" s="1"/>
  <c r="CQ26" i="3" a="1"/>
  <c r="CQ26" i="3" s="1"/>
  <c r="CJ26" i="24" a="1"/>
  <c r="CJ26" i="24" s="1"/>
  <c r="CI26" i="24" a="1"/>
  <c r="CI26" i="24" s="1"/>
  <c r="CH26" i="24" a="1"/>
  <c r="CH26" i="24" s="1"/>
  <c r="CJ26" i="11" a="1"/>
  <c r="CJ26" i="11" s="1"/>
  <c r="CI26" i="11" a="1"/>
  <c r="CI26" i="11" s="1"/>
  <c r="CH26" i="11" a="1"/>
  <c r="CH26" i="11" s="1"/>
  <c r="CR26" i="3" a="1"/>
  <c r="CR26" i="3" s="1"/>
  <c r="AB102" i="4"/>
  <c r="AB103" i="4"/>
  <c r="AB104" i="4"/>
  <c r="AB105" i="4"/>
  <c r="AB106" i="4"/>
  <c r="AB107" i="4"/>
  <c r="AB108" i="4"/>
  <c r="AB109" i="4"/>
  <c r="AB110" i="4"/>
  <c r="AB111" i="4"/>
  <c r="AB112" i="4"/>
  <c r="AB113" i="4"/>
  <c r="AB114" i="4"/>
  <c r="AB115" i="4"/>
  <c r="AB116" i="4"/>
  <c r="AB117" i="4"/>
  <c r="AB121" i="4"/>
  <c r="AB122" i="4"/>
  <c r="AB123" i="4"/>
  <c r="AB124" i="4"/>
  <c r="AB125" i="4"/>
  <c r="AB126" i="4"/>
  <c r="AB127" i="4"/>
  <c r="AB128" i="4"/>
  <c r="AB129" i="4"/>
  <c r="AB130" i="4"/>
  <c r="AB131" i="4"/>
  <c r="AB132" i="4"/>
  <c r="AB133" i="4"/>
  <c r="AB134" i="4"/>
  <c r="AB135" i="4"/>
  <c r="AB136" i="4"/>
  <c r="AB140" i="4"/>
  <c r="AB141" i="4"/>
  <c r="AB142" i="4"/>
  <c r="AB143" i="4"/>
  <c r="AB144" i="4"/>
  <c r="AB145" i="4"/>
  <c r="AB146" i="4"/>
  <c r="AB147" i="4"/>
  <c r="AB148" i="4"/>
  <c r="AB149" i="4"/>
  <c r="AB150" i="4"/>
  <c r="AB151" i="4"/>
  <c r="AB152" i="4"/>
  <c r="AB153" i="4"/>
  <c r="AB154" i="4"/>
  <c r="AB155" i="4"/>
  <c r="CO68" i="3" a="1"/>
  <c r="CO68" i="3" s="1"/>
  <c r="CO69" i="3" a="1"/>
  <c r="CO69" i="3" s="1"/>
  <c r="AC26" i="3"/>
  <c r="AC27" i="3"/>
  <c r="AC28" i="3"/>
  <c r="AC29" i="3"/>
  <c r="AC30" i="3"/>
  <c r="AC31" i="3"/>
  <c r="AC32" i="3"/>
  <c r="AC33" i="3"/>
  <c r="AC34" i="3"/>
  <c r="AC35" i="3"/>
  <c r="AC36" i="3"/>
  <c r="AC37" i="3"/>
  <c r="AC38" i="3"/>
  <c r="AC39" i="3"/>
  <c r="AC40" i="3"/>
  <c r="AC41" i="3"/>
  <c r="CP27" i="3" s="1"/>
  <c r="CQ15" i="4" l="1" a="1"/>
  <c r="CQ15" i="4" s="1"/>
  <c r="CQ14" i="4" a="1"/>
  <c r="CQ14" i="4" s="1"/>
  <c r="CQ13" i="4" a="1"/>
  <c r="CQ13" i="4" s="1"/>
  <c r="CP26" i="3" a="1"/>
  <c r="CP26" i="3" s="1"/>
  <c r="G27" i="26"/>
  <c r="G28" i="26"/>
  <c r="G29" i="26"/>
  <c r="G30" i="26"/>
  <c r="G31" i="26"/>
  <c r="G32" i="26"/>
  <c r="G33" i="26"/>
  <c r="G34" i="26"/>
  <c r="G35" i="26"/>
  <c r="G36" i="26"/>
  <c r="G37" i="26"/>
  <c r="G38" i="26"/>
  <c r="G39" i="26"/>
  <c r="G40" i="26"/>
  <c r="G41" i="26"/>
  <c r="R28" i="26" s="1"/>
  <c r="G42" i="26"/>
  <c r="R27" i="26" l="1" a="1"/>
  <c r="R27" i="26" s="1"/>
  <c r="CN68" i="3" a="1"/>
  <c r="CN68" i="3" s="1"/>
  <c r="CN69" i="3" a="1"/>
  <c r="CN69" i="3" s="1"/>
  <c r="AB26" i="3"/>
  <c r="AB27" i="3"/>
  <c r="AB28" i="3"/>
  <c r="AB29" i="3"/>
  <c r="AB30" i="3"/>
  <c r="AB31" i="3"/>
  <c r="AB32" i="3"/>
  <c r="AB33" i="3"/>
  <c r="AB34" i="3"/>
  <c r="AB35" i="3"/>
  <c r="AB36" i="3"/>
  <c r="AB37" i="3"/>
  <c r="AB38" i="3"/>
  <c r="AB39" i="3"/>
  <c r="AB40" i="3"/>
  <c r="AB41" i="3"/>
  <c r="CO27" i="3" s="1"/>
  <c r="AA102" i="4"/>
  <c r="AA103" i="4"/>
  <c r="AA104" i="4"/>
  <c r="AA105" i="4"/>
  <c r="AA106" i="4"/>
  <c r="AA107" i="4"/>
  <c r="AA108" i="4"/>
  <c r="AA109" i="4"/>
  <c r="AA110" i="4"/>
  <c r="AA111" i="4"/>
  <c r="AA112" i="4"/>
  <c r="AA113" i="4"/>
  <c r="AA114" i="4"/>
  <c r="AA115" i="4"/>
  <c r="AA116" i="4"/>
  <c r="AA117" i="4"/>
  <c r="AA121" i="4"/>
  <c r="AA122" i="4"/>
  <c r="AA123" i="4"/>
  <c r="AA124" i="4"/>
  <c r="AA125" i="4"/>
  <c r="AA126" i="4"/>
  <c r="AA127" i="4"/>
  <c r="AA128" i="4"/>
  <c r="AA129" i="4"/>
  <c r="AA130" i="4"/>
  <c r="AA131" i="4"/>
  <c r="AA132" i="4"/>
  <c r="AA133" i="4"/>
  <c r="AA134" i="4"/>
  <c r="AA135" i="4"/>
  <c r="AA136" i="4"/>
  <c r="AA140" i="4"/>
  <c r="AA141" i="4"/>
  <c r="AA142" i="4"/>
  <c r="AA143" i="4"/>
  <c r="AA144" i="4"/>
  <c r="AA145" i="4"/>
  <c r="AA146" i="4"/>
  <c r="AA147" i="4"/>
  <c r="AA148" i="4"/>
  <c r="AA149" i="4"/>
  <c r="AA150" i="4"/>
  <c r="AA151" i="4"/>
  <c r="AA152" i="4"/>
  <c r="AA153" i="4"/>
  <c r="AA154" i="4"/>
  <c r="AA155" i="4"/>
  <c r="Z155" i="4"/>
  <c r="Z154" i="4"/>
  <c r="Z153" i="4"/>
  <c r="Z152" i="4"/>
  <c r="Z151" i="4"/>
  <c r="Z150" i="4"/>
  <c r="Z149" i="4"/>
  <c r="Z148" i="4"/>
  <c r="Z147" i="4"/>
  <c r="Z146" i="4"/>
  <c r="Z145" i="4"/>
  <c r="Z144" i="4"/>
  <c r="Z143" i="4"/>
  <c r="Z142" i="4"/>
  <c r="Z141" i="4"/>
  <c r="Z140" i="4"/>
  <c r="Z136" i="4"/>
  <c r="Z135" i="4"/>
  <c r="Z134" i="4"/>
  <c r="Z133" i="4"/>
  <c r="Z132" i="4"/>
  <c r="Z131" i="4"/>
  <c r="Z130" i="4"/>
  <c r="Z129" i="4"/>
  <c r="Z128" i="4"/>
  <c r="Z127" i="4"/>
  <c r="Z126" i="4"/>
  <c r="Z125" i="4"/>
  <c r="Z124" i="4"/>
  <c r="Z123" i="4"/>
  <c r="Z122" i="4"/>
  <c r="Z121" i="4"/>
  <c r="Z117" i="4"/>
  <c r="Z116" i="4"/>
  <c r="Z115" i="4"/>
  <c r="Z114" i="4"/>
  <c r="Z113" i="4"/>
  <c r="Z112" i="4"/>
  <c r="Z111" i="4"/>
  <c r="Z110" i="4"/>
  <c r="Z109" i="4"/>
  <c r="Z108" i="4"/>
  <c r="Z107" i="4"/>
  <c r="Z106" i="4"/>
  <c r="Z105" i="4"/>
  <c r="Z104" i="4"/>
  <c r="Z103" i="4"/>
  <c r="Z102" i="4"/>
  <c r="B148" i="21"/>
  <c r="CP15" i="4" l="1" a="1"/>
  <c r="CP15" i="4" s="1"/>
  <c r="CP14" i="4" a="1"/>
  <c r="CP14" i="4" s="1"/>
  <c r="CP13" i="4" a="1"/>
  <c r="CP13" i="4" s="1"/>
  <c r="CO13" i="4" a="1"/>
  <c r="CO13" i="4" s="1"/>
  <c r="CO14" i="4" a="1"/>
  <c r="CO14" i="4" s="1"/>
  <c r="CO15" i="4" a="1"/>
  <c r="CO15" i="4" s="1"/>
  <c r="CO26" i="3" a="1"/>
  <c r="CO26" i="3" s="1"/>
  <c r="G9" i="16" l="1"/>
  <c r="G10" i="16"/>
  <c r="G11" i="16"/>
  <c r="G12" i="16"/>
  <c r="G13" i="16"/>
  <c r="G14" i="16"/>
  <c r="G15" i="16"/>
  <c r="G16" i="16"/>
  <c r="G17" i="16"/>
  <c r="G18" i="16"/>
  <c r="G19" i="16"/>
  <c r="G20" i="16"/>
  <c r="G21" i="16"/>
  <c r="G22" i="16"/>
  <c r="G23" i="16"/>
  <c r="G24" i="16"/>
  <c r="H10" i="16"/>
  <c r="D150" i="21" s="1"/>
  <c r="H11" i="16"/>
  <c r="D151" i="21" s="1"/>
  <c r="H12" i="16"/>
  <c r="D152" i="21" s="1"/>
  <c r="H13" i="16"/>
  <c r="D153" i="21" s="1"/>
  <c r="H14" i="16"/>
  <c r="D154" i="21" s="1"/>
  <c r="H15" i="16"/>
  <c r="D155" i="21" s="1"/>
  <c r="H16" i="16"/>
  <c r="D156" i="21" s="1"/>
  <c r="H17" i="16"/>
  <c r="D157" i="21" s="1"/>
  <c r="H18" i="16"/>
  <c r="D158" i="21" s="1"/>
  <c r="H19" i="16"/>
  <c r="D159" i="21" s="1"/>
  <c r="H20" i="16"/>
  <c r="D160" i="21" s="1"/>
  <c r="H22" i="16"/>
  <c r="D162" i="21" s="1"/>
  <c r="H23" i="16"/>
  <c r="D163" i="21" s="1"/>
  <c r="H24" i="16"/>
  <c r="D164" i="21" s="1"/>
  <c r="H9" i="16"/>
  <c r="D149" i="21" s="1"/>
  <c r="O29" i="17"/>
  <c r="C21" i="16"/>
  <c r="O64" i="17"/>
  <c r="N64" i="17"/>
  <c r="M64" i="17"/>
  <c r="C155" i="21" l="1"/>
  <c r="C162" i="21"/>
  <c r="C154" i="21"/>
  <c r="C153" i="21"/>
  <c r="C160" i="21"/>
  <c r="C152" i="21"/>
  <c r="C164" i="21"/>
  <c r="C156" i="21"/>
  <c r="C163" i="21"/>
  <c r="C161" i="21"/>
  <c r="C151" i="21"/>
  <c r="C158" i="21"/>
  <c r="C150" i="21"/>
  <c r="C159" i="21"/>
  <c r="C157" i="21"/>
  <c r="C149" i="21"/>
  <c r="H21" i="16"/>
  <c r="D161" i="21" s="1"/>
  <c r="H42" i="16"/>
  <c r="AP28" i="17"/>
  <c r="AQ28" i="17"/>
  <c r="AR28" i="17"/>
  <c r="M29" i="17"/>
  <c r="AP29" i="17" s="1" a="1"/>
  <c r="AP29" i="17" s="1"/>
  <c r="N29" i="17"/>
  <c r="AQ29" i="17" s="1" a="1"/>
  <c r="AQ29" i="17" s="1"/>
  <c r="M30" i="17"/>
  <c r="N30" i="17"/>
  <c r="O30" i="17"/>
  <c r="M31" i="17"/>
  <c r="N31" i="17"/>
  <c r="O31" i="17"/>
  <c r="M32" i="17"/>
  <c r="N32" i="17"/>
  <c r="O32" i="17"/>
  <c r="M33" i="17"/>
  <c r="N33" i="17"/>
  <c r="O33" i="17"/>
  <c r="AR29" i="17" s="1" a="1"/>
  <c r="AR29" i="17" s="1"/>
  <c r="M34" i="17"/>
  <c r="N34" i="17"/>
  <c r="O34" i="17"/>
  <c r="M35" i="17"/>
  <c r="N35" i="17"/>
  <c r="O35" i="17"/>
  <c r="M36" i="17"/>
  <c r="N36" i="17"/>
  <c r="O36" i="17"/>
  <c r="M37" i="17"/>
  <c r="N37" i="17"/>
  <c r="O37" i="17"/>
  <c r="M38" i="17"/>
  <c r="N38" i="17"/>
  <c r="O38" i="17"/>
  <c r="M39" i="17"/>
  <c r="N39" i="17"/>
  <c r="O39" i="17"/>
  <c r="M40" i="17"/>
  <c r="N40" i="17"/>
  <c r="O40" i="17"/>
  <c r="M41" i="17"/>
  <c r="N41" i="17"/>
  <c r="O41" i="17"/>
  <c r="M42" i="17"/>
  <c r="N42" i="17"/>
  <c r="O42" i="17"/>
  <c r="M43" i="17"/>
  <c r="N43" i="17"/>
  <c r="O43" i="17"/>
  <c r="M44" i="17"/>
  <c r="AP30" i="17" s="1"/>
  <c r="N44" i="17"/>
  <c r="AQ30" i="17" s="1"/>
  <c r="O44" i="17"/>
  <c r="AR30" i="17" s="1"/>
  <c r="CH25" i="10" l="1"/>
  <c r="CI25" i="10"/>
  <c r="CJ25" i="10"/>
  <c r="CH26" i="10" a="1"/>
  <c r="CH26" i="10" s="1"/>
  <c r="CI26" i="10" a="1"/>
  <c r="CI26" i="10" s="1"/>
  <c r="CJ26" i="10" a="1"/>
  <c r="CJ26" i="10" s="1"/>
  <c r="CH27" i="10" a="1"/>
  <c r="CH27" i="10" s="1"/>
  <c r="CI27" i="10" a="1"/>
  <c r="CI27" i="10" s="1"/>
  <c r="CJ27" i="10" a="1"/>
  <c r="CJ27" i="10" s="1"/>
  <c r="CE48" i="24" a="1"/>
  <c r="CE48" i="24" s="1"/>
  <c r="CF48" i="24" a="1"/>
  <c r="CF48" i="24" s="1"/>
  <c r="CG48" i="24" a="1"/>
  <c r="CG48" i="24" s="1"/>
  <c r="CE49" i="24" a="1"/>
  <c r="CE49" i="24" s="1"/>
  <c r="CF49" i="24" a="1"/>
  <c r="CF49" i="24" s="1"/>
  <c r="CG49" i="24" a="1"/>
  <c r="CG49" i="24" s="1"/>
  <c r="CE27" i="24"/>
  <c r="CF27" i="24"/>
  <c r="CG27" i="24"/>
  <c r="CE48" i="11" a="1"/>
  <c r="CE48" i="11" s="1"/>
  <c r="CF48" i="11" a="1"/>
  <c r="CF48" i="11" s="1"/>
  <c r="CG48" i="11" a="1"/>
  <c r="CG48" i="11" s="1"/>
  <c r="CE49" i="11" a="1"/>
  <c r="CE49" i="11" s="1"/>
  <c r="CF49" i="11" a="1"/>
  <c r="CF49" i="11" s="1"/>
  <c r="CG49" i="11" a="1"/>
  <c r="CG49" i="11" s="1"/>
  <c r="CE27" i="11"/>
  <c r="CF27" i="11"/>
  <c r="CG27" i="11"/>
  <c r="CM68" i="3" a="1"/>
  <c r="CM68" i="3" s="1"/>
  <c r="CM69" i="3" a="1"/>
  <c r="CM69" i="3" s="1"/>
  <c r="AA26" i="3"/>
  <c r="AA27" i="3"/>
  <c r="AA28" i="3"/>
  <c r="AA29" i="3"/>
  <c r="AA30" i="3"/>
  <c r="AA31" i="3"/>
  <c r="AA32" i="3"/>
  <c r="AA33" i="3"/>
  <c r="AA34" i="3"/>
  <c r="AA35" i="3"/>
  <c r="AA36" i="3"/>
  <c r="AA37" i="3"/>
  <c r="AA38" i="3"/>
  <c r="AA39" i="3"/>
  <c r="AA40" i="3"/>
  <c r="AA41" i="3"/>
  <c r="CN27" i="3" s="1"/>
  <c r="AR26" i="13"/>
  <c r="O27" i="13"/>
  <c r="O28" i="13"/>
  <c r="O29" i="13"/>
  <c r="O30" i="13"/>
  <c r="O31" i="13"/>
  <c r="O32" i="13"/>
  <c r="O33" i="13"/>
  <c r="O34" i="13"/>
  <c r="O35" i="13"/>
  <c r="O36" i="13"/>
  <c r="O37" i="13"/>
  <c r="O38" i="13"/>
  <c r="O39" i="13"/>
  <c r="O40" i="13"/>
  <c r="O41" i="13"/>
  <c r="O42" i="13"/>
  <c r="AR28" i="13" s="1"/>
  <c r="CL68" i="3" a="1"/>
  <c r="CL68" i="3" s="1"/>
  <c r="CL69" i="3" a="1"/>
  <c r="CL69" i="3" s="1"/>
  <c r="Z26" i="3"/>
  <c r="Z27" i="3"/>
  <c r="Z28" i="3"/>
  <c r="Z29" i="3"/>
  <c r="Z30" i="3"/>
  <c r="Z31" i="3"/>
  <c r="Z32" i="3"/>
  <c r="Z33" i="3"/>
  <c r="Z34" i="3"/>
  <c r="Z35" i="3"/>
  <c r="Z36" i="3"/>
  <c r="Z37" i="3"/>
  <c r="Z38" i="3"/>
  <c r="Z39" i="3"/>
  <c r="Z40" i="3"/>
  <c r="Z41" i="3"/>
  <c r="CM27" i="3" s="1"/>
  <c r="Y102" i="4"/>
  <c r="Y103" i="4"/>
  <c r="Y104" i="4"/>
  <c r="Y105" i="4"/>
  <c r="Y106" i="4"/>
  <c r="Y107" i="4"/>
  <c r="Y108" i="4"/>
  <c r="Y109" i="4"/>
  <c r="Y110" i="4"/>
  <c r="Y111" i="4"/>
  <c r="Y112" i="4"/>
  <c r="Y113" i="4"/>
  <c r="Y114" i="4"/>
  <c r="Y115" i="4"/>
  <c r="Y116" i="4"/>
  <c r="Y117" i="4"/>
  <c r="Y121" i="4"/>
  <c r="Y122" i="4"/>
  <c r="Y123" i="4"/>
  <c r="Y124" i="4"/>
  <c r="Y125" i="4"/>
  <c r="Y126" i="4"/>
  <c r="Y127" i="4"/>
  <c r="Y128" i="4"/>
  <c r="Y129" i="4"/>
  <c r="Y130" i="4"/>
  <c r="Y131" i="4"/>
  <c r="Y132" i="4"/>
  <c r="Y133" i="4"/>
  <c r="Y134" i="4"/>
  <c r="Y135" i="4"/>
  <c r="Y136" i="4"/>
  <c r="Y140" i="4"/>
  <c r="Y141" i="4"/>
  <c r="Y142" i="4"/>
  <c r="Y143" i="4"/>
  <c r="Y144" i="4"/>
  <c r="Y145" i="4"/>
  <c r="Y146" i="4"/>
  <c r="Y147" i="4"/>
  <c r="Y148" i="4"/>
  <c r="Y149" i="4"/>
  <c r="Y150" i="4"/>
  <c r="Y151" i="4"/>
  <c r="Y152" i="4"/>
  <c r="Y153" i="4"/>
  <c r="Y154" i="4"/>
  <c r="Y155" i="4"/>
  <c r="CN26" i="3" l="1" a="1"/>
  <c r="CN26" i="3" s="1"/>
  <c r="AR27" i="13" a="1"/>
  <c r="AR27" i="13" s="1"/>
  <c r="CN15" i="4" a="1"/>
  <c r="CN15" i="4" s="1"/>
  <c r="CN14" i="4" a="1"/>
  <c r="CN14" i="4" s="1"/>
  <c r="CN13" i="4" a="1"/>
  <c r="CN13" i="4" s="1"/>
  <c r="CG26" i="11" a="1"/>
  <c r="CG26" i="11" s="1"/>
  <c r="CE26" i="24" a="1"/>
  <c r="CE26" i="24" s="1"/>
  <c r="CG26" i="24" a="1"/>
  <c r="CG26" i="24" s="1"/>
  <c r="CF26" i="24" a="1"/>
  <c r="CF26" i="24" s="1"/>
  <c r="CE26" i="11" a="1"/>
  <c r="CE26" i="11" s="1"/>
  <c r="CF26" i="11" a="1"/>
  <c r="CF26" i="11" s="1"/>
  <c r="CM26" i="3" a="1"/>
  <c r="CM26" i="3" s="1"/>
  <c r="L41" i="2"/>
  <c r="AK30" i="2" s="1" a="1"/>
  <c r="AK30" i="2" s="1"/>
  <c r="L20" i="2"/>
  <c r="AK29" i="2" s="1" a="1"/>
  <c r="AK29" i="2" s="1"/>
  <c r="X102" i="4" l="1"/>
  <c r="X103" i="4"/>
  <c r="X104" i="4"/>
  <c r="X105" i="4"/>
  <c r="X106" i="4"/>
  <c r="X107" i="4"/>
  <c r="X108" i="4"/>
  <c r="X109" i="4"/>
  <c r="X110" i="4"/>
  <c r="X111" i="4"/>
  <c r="X112" i="4"/>
  <c r="X113" i="4"/>
  <c r="X114" i="4"/>
  <c r="X115" i="4"/>
  <c r="X116" i="4"/>
  <c r="X117" i="4"/>
  <c r="X121" i="4"/>
  <c r="X122" i="4"/>
  <c r="X123" i="4"/>
  <c r="X124" i="4"/>
  <c r="X125" i="4"/>
  <c r="X126" i="4"/>
  <c r="X127" i="4"/>
  <c r="X128" i="4"/>
  <c r="X129" i="4"/>
  <c r="X130" i="4"/>
  <c r="X131" i="4"/>
  <c r="X132" i="4"/>
  <c r="X133" i="4"/>
  <c r="X134" i="4"/>
  <c r="X135" i="4"/>
  <c r="X136" i="4"/>
  <c r="X140" i="4"/>
  <c r="X141" i="4"/>
  <c r="X142" i="4"/>
  <c r="X143" i="4"/>
  <c r="X144" i="4"/>
  <c r="X145" i="4"/>
  <c r="X146" i="4"/>
  <c r="X147" i="4"/>
  <c r="X148" i="4"/>
  <c r="X149" i="4"/>
  <c r="X150" i="4"/>
  <c r="X151" i="4"/>
  <c r="X152" i="4"/>
  <c r="X153" i="4"/>
  <c r="X154" i="4"/>
  <c r="X155" i="4"/>
  <c r="CK68" i="3" a="1"/>
  <c r="CK68" i="3" s="1"/>
  <c r="CK69" i="3" a="1"/>
  <c r="CK69" i="3" s="1"/>
  <c r="Y26" i="3"/>
  <c r="Y27" i="3"/>
  <c r="Y28" i="3"/>
  <c r="Y29" i="3"/>
  <c r="Y30" i="3"/>
  <c r="Y31" i="3"/>
  <c r="Y32" i="3"/>
  <c r="Y33" i="3"/>
  <c r="Y34" i="3"/>
  <c r="Y35" i="3"/>
  <c r="Y36" i="3"/>
  <c r="Y37" i="3"/>
  <c r="Y38" i="3"/>
  <c r="Y39" i="3"/>
  <c r="Y40" i="3"/>
  <c r="Y41" i="3"/>
  <c r="CL27" i="3" s="1"/>
  <c r="AB99" i="28"/>
  <c r="AA99" i="28"/>
  <c r="BR4" i="28" s="1" a="1"/>
  <c r="BR4" i="28" s="1"/>
  <c r="Z99" i="28"/>
  <c r="BQ4" i="28" s="1" a="1"/>
  <c r="BQ4" i="28" s="1"/>
  <c r="Y99" i="28"/>
  <c r="BP4" i="28" s="1" a="1"/>
  <c r="BP4" i="28" s="1"/>
  <c r="X99" i="28"/>
  <c r="BO4" i="28" s="1" a="1"/>
  <c r="BO4" i="28" s="1"/>
  <c r="W99" i="28"/>
  <c r="V99" i="28"/>
  <c r="BM4" i="28" s="1" a="1"/>
  <c r="BM4" i="28" s="1"/>
  <c r="AB73" i="28"/>
  <c r="AA73" i="28"/>
  <c r="Z73" i="28"/>
  <c r="BQ5" i="28" s="1" a="1"/>
  <c r="BQ5" i="28" s="1"/>
  <c r="Y73" i="28"/>
  <c r="X73" i="28"/>
  <c r="BO5" i="28" s="1" a="1"/>
  <c r="BO5" i="28" s="1"/>
  <c r="W73" i="28"/>
  <c r="BN5" i="28" s="1" a="1"/>
  <c r="BN5" i="28" s="1"/>
  <c r="V73" i="28"/>
  <c r="AB48" i="28"/>
  <c r="AA48" i="28"/>
  <c r="Z48" i="28"/>
  <c r="Y48" i="28"/>
  <c r="BP6" i="28" s="1" a="1"/>
  <c r="BP6" i="28" s="1"/>
  <c r="X48" i="28"/>
  <c r="W48" i="28"/>
  <c r="BN6" i="28" s="1" a="1"/>
  <c r="BN6" i="28" s="1"/>
  <c r="V48" i="28"/>
  <c r="BM6" i="28" s="1" a="1"/>
  <c r="BM6" i="28" s="1"/>
  <c r="W23" i="28"/>
  <c r="BN7" i="28" s="1" a="1"/>
  <c r="BN7" i="28" s="1"/>
  <c r="X23" i="28"/>
  <c r="BO7" i="28" s="1" a="1"/>
  <c r="BO7" i="28" s="1"/>
  <c r="Y23" i="28"/>
  <c r="Z23" i="28"/>
  <c r="BQ7" i="28" s="1" a="1"/>
  <c r="BQ7" i="28" s="1"/>
  <c r="AA23" i="28"/>
  <c r="AB23" i="28"/>
  <c r="BS7" i="28" s="1" a="1"/>
  <c r="BS7" i="28" s="1"/>
  <c r="AR1" i="28" a="1"/>
  <c r="AR1" i="28" s="1"/>
  <c r="Z125" i="28"/>
  <c r="AA125" i="28"/>
  <c r="AB125" i="28"/>
  <c r="AS23" i="28"/>
  <c r="AU23" i="28" s="1"/>
  <c r="D333" i="21" s="1"/>
  <c r="AS24" i="28"/>
  <c r="AU24" i="28" s="1"/>
  <c r="D334" i="21" s="1"/>
  <c r="AU12" i="28"/>
  <c r="D322" i="21" s="1"/>
  <c r="AU13" i="28"/>
  <c r="D323" i="21" s="1"/>
  <c r="AU14" i="28"/>
  <c r="D324" i="21" s="1"/>
  <c r="AU15" i="28"/>
  <c r="D325" i="21" s="1"/>
  <c r="AU16" i="28"/>
  <c r="D326" i="21" s="1"/>
  <c r="AU17" i="28"/>
  <c r="D327" i="21" s="1"/>
  <c r="AU18" i="28"/>
  <c r="D328" i="21" s="1"/>
  <c r="AU19" i="28"/>
  <c r="D329" i="21" s="1"/>
  <c r="AU20" i="28"/>
  <c r="D330" i="21" s="1"/>
  <c r="AU21" i="28"/>
  <c r="D331" i="21" s="1"/>
  <c r="AU22" i="28"/>
  <c r="D332" i="21" s="1"/>
  <c r="D321" i="21"/>
  <c r="AS10" i="28"/>
  <c r="B320" i="21" s="1"/>
  <c r="BN4" i="28" a="1"/>
  <c r="BN4" i="28" s="1"/>
  <c r="BS4" i="28" a="1"/>
  <c r="BS4" i="28" s="1"/>
  <c r="BM5" i="28" a="1"/>
  <c r="BM5" i="28" s="1"/>
  <c r="BP5" i="28" a="1"/>
  <c r="BP5" i="28" s="1"/>
  <c r="BR5" i="28" a="1"/>
  <c r="BR5" i="28" s="1"/>
  <c r="BS5" i="28" a="1"/>
  <c r="BS5" i="28" s="1"/>
  <c r="BO6" i="28" a="1"/>
  <c r="BO6" i="28" s="1"/>
  <c r="BQ6" i="28" a="1"/>
  <c r="BQ6" i="28" s="1"/>
  <c r="BR6" i="28" a="1"/>
  <c r="BR6" i="28" s="1"/>
  <c r="BS6" i="28" a="1"/>
  <c r="BS6" i="28" s="1"/>
  <c r="BP7" i="28" a="1"/>
  <c r="BP7" i="28" s="1"/>
  <c r="BR7" i="28" a="1"/>
  <c r="BR7" i="28" s="1"/>
  <c r="Y125" i="28"/>
  <c r="X125" i="28"/>
  <c r="W125" i="28"/>
  <c r="V125" i="28"/>
  <c r="U125" i="28"/>
  <c r="T125" i="28"/>
  <c r="S125" i="28"/>
  <c r="R125" i="28"/>
  <c r="Q125" i="28"/>
  <c r="P125" i="28"/>
  <c r="O125" i="28"/>
  <c r="N125" i="28"/>
  <c r="M125" i="28"/>
  <c r="L125" i="28"/>
  <c r="K125" i="28"/>
  <c r="J125" i="28"/>
  <c r="I125" i="28"/>
  <c r="H125" i="28"/>
  <c r="G125" i="28"/>
  <c r="F125" i="28"/>
  <c r="E125" i="28"/>
  <c r="D125" i="28"/>
  <c r="C125" i="28"/>
  <c r="B125" i="28"/>
  <c r="U99" i="28"/>
  <c r="BL4" i="28" s="1" a="1"/>
  <c r="BL4" i="28" s="1"/>
  <c r="T99" i="28"/>
  <c r="BK4" i="28" s="1" a="1"/>
  <c r="BK4" i="28" s="1"/>
  <c r="S99" i="28"/>
  <c r="BJ4" i="28" s="1" a="1"/>
  <c r="BJ4" i="28" s="1"/>
  <c r="R99" i="28"/>
  <c r="BI4" i="28" s="1" a="1"/>
  <c r="BI4" i="28" s="1"/>
  <c r="Q99" i="28"/>
  <c r="BH4" i="28" s="1" a="1"/>
  <c r="BH4" i="28" s="1"/>
  <c r="P99" i="28"/>
  <c r="BG4" i="28" s="1" a="1"/>
  <c r="BG4" i="28" s="1"/>
  <c r="O99" i="28"/>
  <c r="BF4" i="28" s="1" a="1"/>
  <c r="BF4" i="28" s="1"/>
  <c r="N99" i="28"/>
  <c r="BE4" i="28" s="1" a="1"/>
  <c r="BE4" i="28" s="1"/>
  <c r="M99" i="28"/>
  <c r="BD4" i="28" s="1" a="1"/>
  <c r="BD4" i="28" s="1"/>
  <c r="L99" i="28"/>
  <c r="BC4" i="28" s="1" a="1"/>
  <c r="BC4" i="28" s="1"/>
  <c r="K99" i="28"/>
  <c r="BB4" i="28" s="1" a="1"/>
  <c r="BB4" i="28" s="1"/>
  <c r="J99" i="28"/>
  <c r="BA4" i="28" s="1" a="1"/>
  <c r="BA4" i="28" s="1"/>
  <c r="I99" i="28"/>
  <c r="AZ4" i="28" s="1" a="1"/>
  <c r="AZ4" i="28" s="1"/>
  <c r="H99" i="28"/>
  <c r="AY4" i="28" s="1" a="1"/>
  <c r="AY4" i="28" s="1"/>
  <c r="G99" i="28"/>
  <c r="AX4" i="28" s="1" a="1"/>
  <c r="AX4" i="28" s="1"/>
  <c r="F99" i="28"/>
  <c r="AW4" i="28" s="1" a="1"/>
  <c r="AW4" i="28" s="1"/>
  <c r="E99" i="28"/>
  <c r="AV4" i="28" s="1" a="1"/>
  <c r="AV4" i="28" s="1"/>
  <c r="D99" i="28"/>
  <c r="AU4" i="28" s="1" a="1"/>
  <c r="AU4" i="28" s="1"/>
  <c r="C99" i="28"/>
  <c r="AT4" i="28" s="1" a="1"/>
  <c r="AT4" i="28" s="1"/>
  <c r="B99" i="28"/>
  <c r="AS4" i="28" s="1" a="1"/>
  <c r="AS4" i="28" s="1"/>
  <c r="U73" i="28"/>
  <c r="BL5" i="28" s="1" a="1"/>
  <c r="BL5" i="28" s="1"/>
  <c r="T73" i="28"/>
  <c r="BK5" i="28" s="1" a="1"/>
  <c r="BK5" i="28" s="1"/>
  <c r="S73" i="28"/>
  <c r="BJ5" i="28" s="1" a="1"/>
  <c r="BJ5" i="28" s="1"/>
  <c r="R73" i="28"/>
  <c r="BI5" i="28" s="1" a="1"/>
  <c r="BI5" i="28" s="1"/>
  <c r="Q73" i="28"/>
  <c r="BH5" i="28" s="1" a="1"/>
  <c r="BH5" i="28" s="1"/>
  <c r="P73" i="28"/>
  <c r="BG5" i="28" s="1" a="1"/>
  <c r="BG5" i="28" s="1"/>
  <c r="O73" i="28"/>
  <c r="BF5" i="28" s="1" a="1"/>
  <c r="BF5" i="28" s="1"/>
  <c r="N73" i="28"/>
  <c r="BE5" i="28" s="1" a="1"/>
  <c r="BE5" i="28" s="1"/>
  <c r="M73" i="28"/>
  <c r="BD5" i="28" s="1" a="1"/>
  <c r="BD5" i="28" s="1"/>
  <c r="L73" i="28"/>
  <c r="BC5" i="28" s="1" a="1"/>
  <c r="BC5" i="28" s="1"/>
  <c r="K73" i="28"/>
  <c r="BB5" i="28" s="1" a="1"/>
  <c r="BB5" i="28" s="1"/>
  <c r="J73" i="28"/>
  <c r="BA5" i="28" s="1" a="1"/>
  <c r="BA5" i="28" s="1"/>
  <c r="I73" i="28"/>
  <c r="AZ5" i="28" s="1" a="1"/>
  <c r="AZ5" i="28" s="1"/>
  <c r="H73" i="28"/>
  <c r="AY5" i="28" s="1" a="1"/>
  <c r="AY5" i="28" s="1"/>
  <c r="G73" i="28"/>
  <c r="AX5" i="28" s="1" a="1"/>
  <c r="AX5" i="28" s="1"/>
  <c r="F73" i="28"/>
  <c r="AW5" i="28" s="1" a="1"/>
  <c r="AW5" i="28" s="1"/>
  <c r="E73" i="28"/>
  <c r="AV5" i="28" s="1" a="1"/>
  <c r="AV5" i="28" s="1"/>
  <c r="D73" i="28"/>
  <c r="AU5" i="28" s="1" a="1"/>
  <c r="AU5" i="28" s="1"/>
  <c r="C73" i="28"/>
  <c r="AT5" i="28" s="1" a="1"/>
  <c r="AT5" i="28" s="1"/>
  <c r="B73" i="28"/>
  <c r="AS5" i="28" s="1" a="1"/>
  <c r="AS5" i="28" s="1"/>
  <c r="U48" i="28"/>
  <c r="BL6" i="28" s="1" a="1"/>
  <c r="BL6" i="28" s="1"/>
  <c r="T48" i="28"/>
  <c r="BK6" i="28" s="1" a="1"/>
  <c r="BK6" i="28" s="1"/>
  <c r="S48" i="28"/>
  <c r="BJ6" i="28" s="1" a="1"/>
  <c r="BJ6" i="28" s="1"/>
  <c r="R48" i="28"/>
  <c r="BI6" i="28" s="1" a="1"/>
  <c r="BI6" i="28" s="1"/>
  <c r="Q48" i="28"/>
  <c r="BH6" i="28" s="1" a="1"/>
  <c r="BH6" i="28" s="1"/>
  <c r="P48" i="28"/>
  <c r="BG6" i="28" s="1" a="1"/>
  <c r="BG6" i="28" s="1"/>
  <c r="O48" i="28"/>
  <c r="BF6" i="28" s="1" a="1"/>
  <c r="BF6" i="28" s="1"/>
  <c r="N48" i="28"/>
  <c r="BE6" i="28" s="1" a="1"/>
  <c r="BE6" i="28" s="1"/>
  <c r="M48" i="28"/>
  <c r="BD6" i="28" s="1" a="1"/>
  <c r="BD6" i="28" s="1"/>
  <c r="L48" i="28"/>
  <c r="BC6" i="28" s="1" a="1"/>
  <c r="BC6" i="28" s="1"/>
  <c r="K48" i="28"/>
  <c r="BB6" i="28" s="1" a="1"/>
  <c r="BB6" i="28" s="1"/>
  <c r="J48" i="28"/>
  <c r="BA6" i="28" s="1" a="1"/>
  <c r="BA6" i="28" s="1"/>
  <c r="I48" i="28"/>
  <c r="AZ6" i="28" s="1" a="1"/>
  <c r="AZ6" i="28" s="1"/>
  <c r="H48" i="28"/>
  <c r="AY6" i="28" s="1" a="1"/>
  <c r="AY6" i="28" s="1"/>
  <c r="G48" i="28"/>
  <c r="AX6" i="28" s="1" a="1"/>
  <c r="AX6" i="28" s="1"/>
  <c r="F48" i="28"/>
  <c r="AW6" i="28" s="1" a="1"/>
  <c r="AW6" i="28" s="1"/>
  <c r="E48" i="28"/>
  <c r="AV6" i="28" s="1" a="1"/>
  <c r="AV6" i="28" s="1"/>
  <c r="D48" i="28"/>
  <c r="AU6" i="28" s="1" a="1"/>
  <c r="AU6" i="28" s="1"/>
  <c r="C48" i="28"/>
  <c r="AT6" i="28" s="1" a="1"/>
  <c r="AT6" i="28" s="1"/>
  <c r="B48" i="28"/>
  <c r="AS6" i="28" s="1" a="1"/>
  <c r="AS6" i="28" s="1"/>
  <c r="C23" i="28"/>
  <c r="AT7" i="28" s="1" a="1"/>
  <c r="AT7" i="28" s="1"/>
  <c r="D23" i="28"/>
  <c r="AU7" i="28" s="1" a="1"/>
  <c r="AU7" i="28" s="1"/>
  <c r="E23" i="28"/>
  <c r="AV7" i="28" s="1" a="1"/>
  <c r="AV7" i="28" s="1"/>
  <c r="F23" i="28"/>
  <c r="AW7" i="28" s="1" a="1"/>
  <c r="AW7" i="28" s="1"/>
  <c r="G23" i="28"/>
  <c r="AX7" i="28" s="1" a="1"/>
  <c r="AX7" i="28" s="1"/>
  <c r="H23" i="28"/>
  <c r="AY7" i="28" s="1" a="1"/>
  <c r="AY7" i="28" s="1"/>
  <c r="I23" i="28"/>
  <c r="AZ7" i="28" s="1" a="1"/>
  <c r="AZ7" i="28" s="1"/>
  <c r="J23" i="28"/>
  <c r="BA7" i="28" s="1" a="1"/>
  <c r="BA7" i="28" s="1"/>
  <c r="K23" i="28"/>
  <c r="BB7" i="28" s="1" a="1"/>
  <c r="BB7" i="28" s="1"/>
  <c r="L23" i="28"/>
  <c r="BC7" i="28" s="1" a="1"/>
  <c r="BC7" i="28" s="1"/>
  <c r="M23" i="28"/>
  <c r="BD7" i="28" s="1" a="1"/>
  <c r="BD7" i="28" s="1"/>
  <c r="N23" i="28"/>
  <c r="BE7" i="28" s="1" a="1"/>
  <c r="BE7" i="28" s="1"/>
  <c r="O23" i="28"/>
  <c r="BF7" i="28" s="1" a="1"/>
  <c r="BF7" i="28" s="1"/>
  <c r="P23" i="28"/>
  <c r="BG7" i="28" s="1" a="1"/>
  <c r="BG7" i="28" s="1"/>
  <c r="Q23" i="28"/>
  <c r="BH7" i="28" s="1" a="1"/>
  <c r="BH7" i="28" s="1"/>
  <c r="R23" i="28"/>
  <c r="BI7" i="28" s="1" a="1"/>
  <c r="BI7" i="28" s="1"/>
  <c r="S23" i="28"/>
  <c r="BJ7" i="28" s="1" a="1"/>
  <c r="BJ7" i="28" s="1"/>
  <c r="T23" i="28"/>
  <c r="BK7" i="28" s="1" a="1"/>
  <c r="BK7" i="28" s="1"/>
  <c r="U23" i="28"/>
  <c r="BL7" i="28" s="1" a="1"/>
  <c r="BL7" i="28" s="1"/>
  <c r="V23" i="28"/>
  <c r="BM7" i="28" s="1" a="1"/>
  <c r="BM7" i="28" s="1"/>
  <c r="B23" i="28"/>
  <c r="AS7" i="28" s="1" a="1"/>
  <c r="AS7" i="28" s="1"/>
  <c r="AQ26" i="13"/>
  <c r="N27" i="13"/>
  <c r="N28" i="13"/>
  <c r="N29" i="13"/>
  <c r="N30" i="13"/>
  <c r="N31" i="13"/>
  <c r="N32" i="13"/>
  <c r="N33" i="13"/>
  <c r="N34" i="13"/>
  <c r="N35" i="13"/>
  <c r="N36" i="13"/>
  <c r="N37" i="13"/>
  <c r="N38" i="13"/>
  <c r="N39" i="13"/>
  <c r="N40" i="13"/>
  <c r="N41" i="13"/>
  <c r="N42" i="13"/>
  <c r="AQ28" i="13" s="1"/>
  <c r="AW9" i="9" a="1"/>
  <c r="AW9" i="9" s="1"/>
  <c r="AW10" i="9"/>
  <c r="CE25" i="10"/>
  <c r="CF25" i="10"/>
  <c r="CG25" i="10"/>
  <c r="CE26" i="10" a="1"/>
  <c r="CE26" i="10" s="1"/>
  <c r="CF26" i="10" a="1"/>
  <c r="CF26" i="10" s="1"/>
  <c r="CG26" i="10" a="1"/>
  <c r="CG26" i="10" s="1"/>
  <c r="CE27" i="10" a="1"/>
  <c r="CE27" i="10" s="1"/>
  <c r="CF27" i="10" a="1"/>
  <c r="CF27" i="10" s="1"/>
  <c r="CG27" i="10" a="1"/>
  <c r="CG27" i="10" s="1"/>
  <c r="CB48" i="11" a="1"/>
  <c r="CB48" i="11" s="1"/>
  <c r="CC48" i="11" a="1"/>
  <c r="CC48" i="11" s="1"/>
  <c r="CD48" i="11" a="1"/>
  <c r="CD48" i="11" s="1"/>
  <c r="CB49" i="11" a="1"/>
  <c r="CB49" i="11" s="1"/>
  <c r="CC49" i="11" a="1"/>
  <c r="CC49" i="11" s="1"/>
  <c r="CD49" i="11" a="1"/>
  <c r="CD49" i="11" s="1"/>
  <c r="CB27" i="11"/>
  <c r="CC27" i="11"/>
  <c r="CD27" i="11"/>
  <c r="CB48" i="24" a="1"/>
  <c r="CB48" i="24" s="1"/>
  <c r="CC48" i="24" a="1"/>
  <c r="CC48" i="24" s="1"/>
  <c r="CD48" i="24" a="1"/>
  <c r="CD48" i="24" s="1"/>
  <c r="CB49" i="24" a="1"/>
  <c r="CB49" i="24" s="1"/>
  <c r="CC49" i="24" a="1"/>
  <c r="CC49" i="24" s="1"/>
  <c r="CD49" i="24" a="1"/>
  <c r="CD49" i="24" s="1"/>
  <c r="CB27" i="24"/>
  <c r="CC27" i="24"/>
  <c r="CD27" i="24"/>
  <c r="W102" i="4"/>
  <c r="CL13" i="4" s="1" a="1"/>
  <c r="CL13" i="4" s="1"/>
  <c r="W103" i="4"/>
  <c r="W104" i="4"/>
  <c r="W105" i="4"/>
  <c r="W106" i="4"/>
  <c r="W107" i="4"/>
  <c r="W108" i="4"/>
  <c r="W109" i="4"/>
  <c r="W110" i="4"/>
  <c r="W111" i="4"/>
  <c r="W112" i="4"/>
  <c r="W113" i="4"/>
  <c r="W114" i="4"/>
  <c r="W115" i="4"/>
  <c r="W116" i="4"/>
  <c r="W117" i="4"/>
  <c r="W121" i="4"/>
  <c r="W122" i="4"/>
  <c r="W123" i="4"/>
  <c r="W124" i="4"/>
  <c r="W125" i="4"/>
  <c r="W126" i="4"/>
  <c r="W127" i="4"/>
  <c r="W128" i="4"/>
  <c r="W129" i="4"/>
  <c r="W130" i="4"/>
  <c r="W131" i="4"/>
  <c r="W132" i="4"/>
  <c r="W133" i="4"/>
  <c r="W134" i="4"/>
  <c r="W135" i="4"/>
  <c r="W136" i="4"/>
  <c r="W140" i="4"/>
  <c r="W141" i="4"/>
  <c r="W142" i="4"/>
  <c r="W143" i="4"/>
  <c r="W144" i="4"/>
  <c r="W145" i="4"/>
  <c r="W146" i="4"/>
  <c r="W147" i="4"/>
  <c r="W148" i="4"/>
  <c r="W149" i="4"/>
  <c r="W150" i="4"/>
  <c r="W151" i="4"/>
  <c r="W152" i="4"/>
  <c r="W153" i="4"/>
  <c r="W154" i="4"/>
  <c r="W155" i="4"/>
  <c r="CJ68" i="3" a="1"/>
  <c r="CJ68" i="3" s="1"/>
  <c r="CJ69" i="3" a="1"/>
  <c r="CJ69" i="3" s="1"/>
  <c r="X26" i="3"/>
  <c r="X27" i="3"/>
  <c r="X28" i="3"/>
  <c r="X29" i="3"/>
  <c r="X30" i="3"/>
  <c r="X31" i="3"/>
  <c r="X32" i="3"/>
  <c r="X33" i="3"/>
  <c r="X34" i="3"/>
  <c r="X35" i="3"/>
  <c r="X36" i="3"/>
  <c r="X37" i="3"/>
  <c r="X38" i="3"/>
  <c r="X39" i="3"/>
  <c r="X40" i="3"/>
  <c r="X41" i="3"/>
  <c r="CK27" i="3" s="1"/>
  <c r="AG6" i="7"/>
  <c r="AG7" i="7" a="1"/>
  <c r="AG7" i="7" s="1"/>
  <c r="AG8" i="7" a="1"/>
  <c r="AG8" i="7" s="1"/>
  <c r="AG9" i="7"/>
  <c r="CL15" i="4" l="1" a="1"/>
  <c r="CL15" i="4" s="1"/>
  <c r="CL14" i="4" a="1"/>
  <c r="CL14" i="4" s="1"/>
  <c r="AQ27" i="13" a="1"/>
  <c r="AQ27" i="13" s="1"/>
  <c r="CM15" i="4" a="1"/>
  <c r="CM15" i="4" s="1"/>
  <c r="CM14" i="4" a="1"/>
  <c r="CM14" i="4" s="1"/>
  <c r="CM13" i="4" a="1"/>
  <c r="CM13" i="4" s="1"/>
  <c r="CB26" i="24" a="1"/>
  <c r="CB26" i="24" s="1"/>
  <c r="CD26" i="24" a="1"/>
  <c r="CD26" i="24" s="1"/>
  <c r="CC26" i="24" a="1"/>
  <c r="CC26" i="24" s="1"/>
  <c r="CD26" i="11" a="1"/>
  <c r="CD26" i="11" s="1"/>
  <c r="CC26" i="11" a="1"/>
  <c r="CC26" i="11" s="1"/>
  <c r="CB26" i="11" a="1"/>
  <c r="CB26" i="11" s="1"/>
  <c r="CK26" i="3" a="1"/>
  <c r="CK26" i="3" s="1"/>
  <c r="CL26" i="3" a="1"/>
  <c r="CL26" i="3" s="1"/>
  <c r="C327" i="21"/>
  <c r="C333" i="21"/>
  <c r="C330" i="21"/>
  <c r="C326" i="21"/>
  <c r="C334" i="21"/>
  <c r="C322" i="21"/>
  <c r="C329" i="21"/>
  <c r="C325" i="21"/>
  <c r="C332" i="21"/>
  <c r="C328" i="21"/>
  <c r="C324" i="21"/>
  <c r="C331" i="21"/>
  <c r="C323" i="21"/>
  <c r="C321" i="21"/>
  <c r="CI68" i="3" a="1"/>
  <c r="CI68" i="3" s="1"/>
  <c r="CI69" i="3" a="1"/>
  <c r="CI69" i="3" s="1"/>
  <c r="AE6" i="7"/>
  <c r="AF6" i="7"/>
  <c r="AE7" i="7" a="1"/>
  <c r="AE7" i="7" s="1"/>
  <c r="AF7" i="7" a="1"/>
  <c r="AF7" i="7" s="1"/>
  <c r="AE8" i="7" a="1"/>
  <c r="AE8" i="7" s="1"/>
  <c r="AF8" i="7" a="1"/>
  <c r="AF8" i="7" s="1"/>
  <c r="AE9" i="7"/>
  <c r="AF9" i="7"/>
  <c r="V102" i="4"/>
  <c r="V103" i="4"/>
  <c r="V104" i="4"/>
  <c r="V105" i="4"/>
  <c r="V106" i="4"/>
  <c r="V107" i="4"/>
  <c r="V108" i="4"/>
  <c r="V109" i="4"/>
  <c r="V110" i="4"/>
  <c r="V111" i="4"/>
  <c r="V112" i="4"/>
  <c r="V113" i="4"/>
  <c r="V114" i="4"/>
  <c r="V115" i="4"/>
  <c r="V116" i="4"/>
  <c r="V117" i="4"/>
  <c r="V121" i="4"/>
  <c r="V122" i="4"/>
  <c r="V123" i="4"/>
  <c r="V124" i="4"/>
  <c r="V125" i="4"/>
  <c r="V126" i="4"/>
  <c r="V127" i="4"/>
  <c r="V128" i="4"/>
  <c r="V129" i="4"/>
  <c r="V130" i="4"/>
  <c r="V131" i="4"/>
  <c r="V132" i="4"/>
  <c r="V133" i="4"/>
  <c r="V134" i="4"/>
  <c r="V135" i="4"/>
  <c r="V136" i="4"/>
  <c r="V140" i="4"/>
  <c r="V141" i="4"/>
  <c r="V142" i="4"/>
  <c r="V143" i="4"/>
  <c r="V144" i="4"/>
  <c r="V145" i="4"/>
  <c r="V146" i="4"/>
  <c r="V147" i="4"/>
  <c r="V148" i="4"/>
  <c r="V149" i="4"/>
  <c r="V150" i="4"/>
  <c r="V151" i="4"/>
  <c r="V152" i="4"/>
  <c r="V153" i="4"/>
  <c r="V154" i="4"/>
  <c r="V155" i="4"/>
  <c r="W26" i="3"/>
  <c r="W27" i="3"/>
  <c r="W28" i="3"/>
  <c r="W29" i="3"/>
  <c r="W30" i="3"/>
  <c r="W31" i="3"/>
  <c r="W32" i="3"/>
  <c r="W33" i="3"/>
  <c r="W34" i="3"/>
  <c r="W35" i="3"/>
  <c r="W36" i="3"/>
  <c r="W37" i="3"/>
  <c r="W38" i="3"/>
  <c r="W39" i="3"/>
  <c r="W40" i="3"/>
  <c r="W41" i="3"/>
  <c r="CJ27" i="3" s="1"/>
  <c r="CK15" i="4" l="1" a="1"/>
  <c r="CK15" i="4" s="1"/>
  <c r="CK14" i="4" a="1"/>
  <c r="CK14" i="4" s="1"/>
  <c r="CK13" i="4" a="1"/>
  <c r="CK13" i="4" s="1"/>
  <c r="CJ26" i="3" a="1"/>
  <c r="CJ26" i="3" s="1"/>
  <c r="G145" i="6"/>
  <c r="G146" i="6"/>
  <c r="G147" i="6"/>
  <c r="G148" i="6"/>
  <c r="G149" i="6"/>
  <c r="G150" i="6"/>
  <c r="G151" i="6"/>
  <c r="G152" i="6"/>
  <c r="G153" i="6"/>
  <c r="G154" i="6"/>
  <c r="G155" i="6"/>
  <c r="G156" i="6"/>
  <c r="G157" i="6"/>
  <c r="G158" i="6"/>
  <c r="G159" i="6"/>
  <c r="G144" i="6"/>
  <c r="AP12" i="8"/>
  <c r="AN12" i="8"/>
  <c r="AM12" i="8" a="1"/>
  <c r="AM12" i="8" s="1"/>
  <c r="U163" i="6" s="1"/>
  <c r="AL12" i="8" a="1"/>
  <c r="AL12" i="8" s="1"/>
  <c r="AO12" i="8" a="1"/>
  <c r="AO12" i="8" s="1"/>
  <c r="T163" i="6" s="1"/>
  <c r="AK12" i="8" a="1"/>
  <c r="AK12" i="8" s="1"/>
  <c r="AD6" i="7"/>
  <c r="AD7" i="7" a="1"/>
  <c r="AD7" i="7" s="1"/>
  <c r="AD8" i="7" a="1"/>
  <c r="AD8" i="7" s="1"/>
  <c r="AD9" i="7"/>
  <c r="CH68" i="3" l="1" a="1"/>
  <c r="CH68" i="3" s="1"/>
  <c r="CH69" i="3" a="1"/>
  <c r="CH69" i="3" s="1"/>
  <c r="V26" i="3"/>
  <c r="V27" i="3"/>
  <c r="V28" i="3"/>
  <c r="V29" i="3"/>
  <c r="V30" i="3"/>
  <c r="V31" i="3"/>
  <c r="V32" i="3"/>
  <c r="V33" i="3"/>
  <c r="V34" i="3"/>
  <c r="V35" i="3"/>
  <c r="V36" i="3"/>
  <c r="V37" i="3"/>
  <c r="V38" i="3"/>
  <c r="V39" i="3"/>
  <c r="V40" i="3"/>
  <c r="V41" i="3"/>
  <c r="CI27" i="3" s="1"/>
  <c r="U102" i="4"/>
  <c r="U103" i="4"/>
  <c r="U104" i="4"/>
  <c r="U105" i="4"/>
  <c r="U106" i="4"/>
  <c r="U107" i="4"/>
  <c r="U108" i="4"/>
  <c r="U109" i="4"/>
  <c r="U110" i="4"/>
  <c r="U111" i="4"/>
  <c r="U112" i="4"/>
  <c r="U113" i="4"/>
  <c r="U114" i="4"/>
  <c r="U115" i="4"/>
  <c r="U116" i="4"/>
  <c r="U117" i="4"/>
  <c r="U121" i="4"/>
  <c r="U122" i="4"/>
  <c r="U123" i="4"/>
  <c r="U124" i="4"/>
  <c r="U125" i="4"/>
  <c r="U126" i="4"/>
  <c r="U127" i="4"/>
  <c r="U128" i="4"/>
  <c r="U129" i="4"/>
  <c r="U130" i="4"/>
  <c r="U131" i="4"/>
  <c r="U132" i="4"/>
  <c r="U133" i="4"/>
  <c r="U134" i="4"/>
  <c r="U135" i="4"/>
  <c r="U136" i="4"/>
  <c r="U140" i="4"/>
  <c r="U141" i="4"/>
  <c r="U142" i="4"/>
  <c r="U143" i="4"/>
  <c r="U144" i="4"/>
  <c r="U145" i="4"/>
  <c r="U146" i="4"/>
  <c r="U147" i="4"/>
  <c r="U148" i="4"/>
  <c r="U149" i="4"/>
  <c r="U150" i="4"/>
  <c r="U151" i="4"/>
  <c r="U152" i="4"/>
  <c r="U153" i="4"/>
  <c r="U154" i="4"/>
  <c r="U155" i="4"/>
  <c r="AP26" i="13"/>
  <c r="M27" i="13"/>
  <c r="M28" i="13"/>
  <c r="M29" i="13"/>
  <c r="M30" i="13"/>
  <c r="M31" i="13"/>
  <c r="M32" i="13"/>
  <c r="M33" i="13"/>
  <c r="M34" i="13"/>
  <c r="M35" i="13"/>
  <c r="M36" i="13"/>
  <c r="M37" i="13"/>
  <c r="M38" i="13"/>
  <c r="M39" i="13"/>
  <c r="M40" i="13"/>
  <c r="M41" i="13"/>
  <c r="M42" i="13"/>
  <c r="AP28" i="13" s="1"/>
  <c r="CB25" i="10"/>
  <c r="CC25" i="10"/>
  <c r="CD25" i="10"/>
  <c r="CB26" i="10" a="1"/>
  <c r="CB26" i="10" s="1"/>
  <c r="CC26" i="10" a="1"/>
  <c r="CC26" i="10" s="1"/>
  <c r="CD26" i="10" a="1"/>
  <c r="CD26" i="10" s="1"/>
  <c r="CB27" i="10" a="1"/>
  <c r="CB27" i="10" s="1"/>
  <c r="CC27" i="10" a="1"/>
  <c r="CC27" i="10" s="1"/>
  <c r="CD27" i="10" a="1"/>
  <c r="CD27" i="10" s="1"/>
  <c r="AP27" i="13" l="1" a="1"/>
  <c r="AP27" i="13" s="1"/>
  <c r="CJ13" i="4" a="1"/>
  <c r="CJ13" i="4" s="1"/>
  <c r="CJ14" i="4" a="1"/>
  <c r="CJ14" i="4" s="1"/>
  <c r="CJ15" i="4" a="1"/>
  <c r="CJ15" i="4" s="1"/>
  <c r="CI26" i="3" a="1"/>
  <c r="CI26" i="3" s="1"/>
  <c r="T102" i="4"/>
  <c r="T103" i="4"/>
  <c r="T104" i="4"/>
  <c r="T105" i="4"/>
  <c r="T106" i="4"/>
  <c r="T107" i="4"/>
  <c r="T108" i="4"/>
  <c r="T109" i="4"/>
  <c r="T110" i="4"/>
  <c r="T111" i="4"/>
  <c r="T112" i="4"/>
  <c r="T113" i="4"/>
  <c r="T114" i="4"/>
  <c r="T115" i="4"/>
  <c r="T116" i="4"/>
  <c r="T117" i="4"/>
  <c r="T121" i="4"/>
  <c r="CI14" i="4" s="1" a="1"/>
  <c r="CI14" i="4" s="1"/>
  <c r="T122" i="4"/>
  <c r="T123" i="4"/>
  <c r="T124" i="4"/>
  <c r="T125" i="4"/>
  <c r="T126" i="4"/>
  <c r="T127" i="4"/>
  <c r="T128" i="4"/>
  <c r="T129" i="4"/>
  <c r="T130" i="4"/>
  <c r="T131" i="4"/>
  <c r="T132" i="4"/>
  <c r="T133" i="4"/>
  <c r="T134" i="4"/>
  <c r="T135" i="4"/>
  <c r="T136" i="4"/>
  <c r="T140" i="4"/>
  <c r="T141" i="4"/>
  <c r="T142" i="4"/>
  <c r="T143" i="4"/>
  <c r="T144" i="4"/>
  <c r="T145" i="4"/>
  <c r="T146" i="4"/>
  <c r="T147" i="4"/>
  <c r="T148" i="4"/>
  <c r="T149" i="4"/>
  <c r="T150" i="4"/>
  <c r="T151" i="4"/>
  <c r="T152" i="4"/>
  <c r="T153" i="4"/>
  <c r="T154" i="4"/>
  <c r="T155" i="4"/>
  <c r="BY48" i="24" a="1"/>
  <c r="BY48" i="24" s="1"/>
  <c r="BZ48" i="24" a="1"/>
  <c r="BZ48" i="24" s="1"/>
  <c r="CA48" i="24" a="1"/>
  <c r="CA48" i="24" s="1"/>
  <c r="BY49" i="24" a="1"/>
  <c r="BY49" i="24" s="1"/>
  <c r="BZ49" i="24" a="1"/>
  <c r="BZ49" i="24" s="1"/>
  <c r="CA49" i="24" a="1"/>
  <c r="CA49" i="24" s="1"/>
  <c r="P26" i="24"/>
  <c r="Q26" i="24"/>
  <c r="R26" i="24"/>
  <c r="P27" i="24"/>
  <c r="Q27" i="24"/>
  <c r="R27" i="24"/>
  <c r="P28" i="24"/>
  <c r="Q28" i="24"/>
  <c r="R28" i="24"/>
  <c r="P29" i="24"/>
  <c r="Q29" i="24"/>
  <c r="R29" i="24"/>
  <c r="P30" i="24"/>
  <c r="Q30" i="24"/>
  <c r="R30" i="24"/>
  <c r="P31" i="24"/>
  <c r="Q31" i="24"/>
  <c r="R31" i="24"/>
  <c r="P32" i="24"/>
  <c r="Q32" i="24"/>
  <c r="R32" i="24"/>
  <c r="P33" i="24"/>
  <c r="Q33" i="24"/>
  <c r="R33" i="24"/>
  <c r="P34" i="24"/>
  <c r="Q34" i="24"/>
  <c r="R34" i="24"/>
  <c r="P35" i="24"/>
  <c r="Q35" i="24"/>
  <c r="R35" i="24"/>
  <c r="P36" i="24"/>
  <c r="Q36" i="24"/>
  <c r="R36" i="24"/>
  <c r="P37" i="24"/>
  <c r="Q37" i="24"/>
  <c r="R37" i="24"/>
  <c r="P38" i="24"/>
  <c r="Q38" i="24"/>
  <c r="R38" i="24"/>
  <c r="P39" i="24"/>
  <c r="Q39" i="24"/>
  <c r="R39" i="24"/>
  <c r="P40" i="24"/>
  <c r="Q40" i="24"/>
  <c r="R40" i="24"/>
  <c r="P41" i="24"/>
  <c r="BY27" i="24" s="1"/>
  <c r="Q41" i="24"/>
  <c r="BZ27" i="24" s="1"/>
  <c r="R41" i="24"/>
  <c r="CA27" i="24" s="1"/>
  <c r="BK5" i="11"/>
  <c r="BY48" i="11" a="1"/>
  <c r="BY48" i="11" s="1"/>
  <c r="BZ48" i="11" a="1"/>
  <c r="BZ48" i="11" s="1"/>
  <c r="CA48" i="11" a="1"/>
  <c r="CA48" i="11" s="1"/>
  <c r="BY49" i="11" a="1"/>
  <c r="BY49" i="11" s="1"/>
  <c r="BZ49" i="11" a="1"/>
  <c r="BZ49" i="11" s="1"/>
  <c r="CA49" i="11" a="1"/>
  <c r="CA49" i="11" s="1"/>
  <c r="P26" i="11"/>
  <c r="Q26" i="11"/>
  <c r="R26" i="11"/>
  <c r="P27" i="11"/>
  <c r="Q27" i="11"/>
  <c r="R27" i="11"/>
  <c r="P28" i="11"/>
  <c r="Q28" i="11"/>
  <c r="R28" i="11"/>
  <c r="P29" i="11"/>
  <c r="Q29" i="11"/>
  <c r="R29" i="11"/>
  <c r="P30" i="11"/>
  <c r="Q30" i="11"/>
  <c r="R30" i="11"/>
  <c r="P31" i="11"/>
  <c r="Q31" i="11"/>
  <c r="R31" i="11"/>
  <c r="P32" i="11"/>
  <c r="Q32" i="11"/>
  <c r="R32" i="11"/>
  <c r="P33" i="11"/>
  <c r="Q33" i="11"/>
  <c r="R33" i="11"/>
  <c r="P34" i="11"/>
  <c r="Q34" i="11"/>
  <c r="R34" i="11"/>
  <c r="P35" i="11"/>
  <c r="Q35" i="11"/>
  <c r="R35" i="11"/>
  <c r="P36" i="11"/>
  <c r="Q36" i="11"/>
  <c r="R36" i="11"/>
  <c r="P37" i="11"/>
  <c r="Q37" i="11"/>
  <c r="R37" i="11"/>
  <c r="P38" i="11"/>
  <c r="Q38" i="11"/>
  <c r="R38" i="11"/>
  <c r="P39" i="11"/>
  <c r="Q39" i="11"/>
  <c r="R39" i="11"/>
  <c r="P40" i="11"/>
  <c r="Q40" i="11"/>
  <c r="R40" i="11"/>
  <c r="P41" i="11"/>
  <c r="BY27" i="11" s="1"/>
  <c r="Q41" i="11"/>
  <c r="BZ27" i="11" s="1"/>
  <c r="R41" i="11"/>
  <c r="CA27" i="11" s="1"/>
  <c r="CG68" i="3" a="1"/>
  <c r="CG68" i="3" s="1"/>
  <c r="CG69" i="3" a="1"/>
  <c r="CG69" i="3" s="1"/>
  <c r="U26" i="3"/>
  <c r="U27" i="3"/>
  <c r="U28" i="3"/>
  <c r="U29" i="3"/>
  <c r="U30" i="3"/>
  <c r="U31" i="3"/>
  <c r="U32" i="3"/>
  <c r="U33" i="3"/>
  <c r="U34" i="3"/>
  <c r="U35" i="3"/>
  <c r="U36" i="3"/>
  <c r="U37" i="3"/>
  <c r="U38" i="3"/>
  <c r="U39" i="3"/>
  <c r="U40" i="3"/>
  <c r="U41" i="3"/>
  <c r="CH27" i="3" s="1"/>
  <c r="K41" i="2"/>
  <c r="AJ30" i="2" s="1" a="1"/>
  <c r="AJ30" i="2" s="1"/>
  <c r="K20" i="2"/>
  <c r="AJ29" i="2" s="1" a="1"/>
  <c r="AJ29" i="2" s="1"/>
  <c r="CI13" i="4" l="1" a="1"/>
  <c r="CI13" i="4" s="1"/>
  <c r="CI15" i="4" a="1"/>
  <c r="CI15" i="4" s="1"/>
  <c r="CH26" i="3" a="1"/>
  <c r="CH26" i="3" s="1"/>
  <c r="CA26" i="24" a="1"/>
  <c r="CA26" i="24" s="1"/>
  <c r="BZ26" i="24" a="1"/>
  <c r="BZ26" i="24" s="1"/>
  <c r="BY26" i="24" a="1"/>
  <c r="BY26" i="24" s="1"/>
  <c r="CA26" i="11" a="1"/>
  <c r="CA26" i="11" s="1"/>
  <c r="BZ26" i="11" a="1"/>
  <c r="BZ26" i="11" s="1"/>
  <c r="BY26" i="11" a="1"/>
  <c r="BY26" i="11" s="1"/>
  <c r="J41" i="2"/>
  <c r="AI30" i="2" s="1" a="1"/>
  <c r="AI30" i="2" s="1"/>
  <c r="J20" i="2"/>
  <c r="AI29" i="2" s="1" a="1"/>
  <c r="AI29" i="2" s="1"/>
  <c r="CD68" i="3" l="1" a="1"/>
  <c r="CD68" i="3" s="1"/>
  <c r="CE68" i="3" a="1"/>
  <c r="CE68" i="3" s="1"/>
  <c r="CF68" i="3" a="1"/>
  <c r="CF68" i="3" s="1"/>
  <c r="CD69" i="3" a="1"/>
  <c r="CD69" i="3" s="1"/>
  <c r="CE69" i="3" a="1"/>
  <c r="CE69" i="3" s="1"/>
  <c r="CF69" i="3" a="1"/>
  <c r="CF69" i="3" s="1"/>
  <c r="R26" i="3"/>
  <c r="S26" i="3"/>
  <c r="T26" i="3"/>
  <c r="R27" i="3"/>
  <c r="S27" i="3"/>
  <c r="T27" i="3"/>
  <c r="R28" i="3"/>
  <c r="S28" i="3"/>
  <c r="T28" i="3"/>
  <c r="R29" i="3"/>
  <c r="S29" i="3"/>
  <c r="T29" i="3"/>
  <c r="R30" i="3"/>
  <c r="S30" i="3"/>
  <c r="T30" i="3"/>
  <c r="R31" i="3"/>
  <c r="S31" i="3"/>
  <c r="T31" i="3"/>
  <c r="R32" i="3"/>
  <c r="S32" i="3"/>
  <c r="T32" i="3"/>
  <c r="R33" i="3"/>
  <c r="S33" i="3"/>
  <c r="T33" i="3"/>
  <c r="R34" i="3"/>
  <c r="S34" i="3"/>
  <c r="T34" i="3"/>
  <c r="R35" i="3"/>
  <c r="S35" i="3"/>
  <c r="T35" i="3"/>
  <c r="R36" i="3"/>
  <c r="S36" i="3"/>
  <c r="T36" i="3"/>
  <c r="R37" i="3"/>
  <c r="S37" i="3"/>
  <c r="T37" i="3"/>
  <c r="R38" i="3"/>
  <c r="S38" i="3"/>
  <c r="T38" i="3"/>
  <c r="R39" i="3"/>
  <c r="S39" i="3"/>
  <c r="T39" i="3"/>
  <c r="R40" i="3"/>
  <c r="S40" i="3"/>
  <c r="T40" i="3"/>
  <c r="R41" i="3"/>
  <c r="CE27" i="3" s="1"/>
  <c r="S41" i="3"/>
  <c r="CF27" i="3" s="1"/>
  <c r="T41" i="3"/>
  <c r="CG27" i="3" s="1"/>
  <c r="R102" i="4"/>
  <c r="S102" i="4"/>
  <c r="R103" i="4"/>
  <c r="S103" i="4"/>
  <c r="R104" i="4"/>
  <c r="S104" i="4"/>
  <c r="R105" i="4"/>
  <c r="S105" i="4"/>
  <c r="R106" i="4"/>
  <c r="S106" i="4"/>
  <c r="R107" i="4"/>
  <c r="S107" i="4"/>
  <c r="R108" i="4"/>
  <c r="S108" i="4"/>
  <c r="R109" i="4"/>
  <c r="S109" i="4"/>
  <c r="R110" i="4"/>
  <c r="S110" i="4"/>
  <c r="R111" i="4"/>
  <c r="S111" i="4"/>
  <c r="R112" i="4"/>
  <c r="S112" i="4"/>
  <c r="R113" i="4"/>
  <c r="S113" i="4"/>
  <c r="R114" i="4"/>
  <c r="S114" i="4"/>
  <c r="R115" i="4"/>
  <c r="S115" i="4"/>
  <c r="R116" i="4"/>
  <c r="S116" i="4"/>
  <c r="R117" i="4"/>
  <c r="S117" i="4"/>
  <c r="R121" i="4"/>
  <c r="S121" i="4"/>
  <c r="R122" i="4"/>
  <c r="S122" i="4"/>
  <c r="R123" i="4"/>
  <c r="S123" i="4"/>
  <c r="R124" i="4"/>
  <c r="S124" i="4"/>
  <c r="R125" i="4"/>
  <c r="S125" i="4"/>
  <c r="R126" i="4"/>
  <c r="S126" i="4"/>
  <c r="R127" i="4"/>
  <c r="S127" i="4"/>
  <c r="R128" i="4"/>
  <c r="S128" i="4"/>
  <c r="R129" i="4"/>
  <c r="S129" i="4"/>
  <c r="R130" i="4"/>
  <c r="S130" i="4"/>
  <c r="R131" i="4"/>
  <c r="S131" i="4"/>
  <c r="R132" i="4"/>
  <c r="S132" i="4"/>
  <c r="R133" i="4"/>
  <c r="S133" i="4"/>
  <c r="R134" i="4"/>
  <c r="S134" i="4"/>
  <c r="R135" i="4"/>
  <c r="S135" i="4"/>
  <c r="R136" i="4"/>
  <c r="S136" i="4"/>
  <c r="R140" i="4"/>
  <c r="S140" i="4"/>
  <c r="R141" i="4"/>
  <c r="S141" i="4"/>
  <c r="R142" i="4"/>
  <c r="S142" i="4"/>
  <c r="R143" i="4"/>
  <c r="S143" i="4"/>
  <c r="R144" i="4"/>
  <c r="S144" i="4"/>
  <c r="R145" i="4"/>
  <c r="S145" i="4"/>
  <c r="R146" i="4"/>
  <c r="S146" i="4"/>
  <c r="R147" i="4"/>
  <c r="S147" i="4"/>
  <c r="R148" i="4"/>
  <c r="S148" i="4"/>
  <c r="R149" i="4"/>
  <c r="S149" i="4"/>
  <c r="R150" i="4"/>
  <c r="S150" i="4"/>
  <c r="R151" i="4"/>
  <c r="S151" i="4"/>
  <c r="R152" i="4"/>
  <c r="S152" i="4"/>
  <c r="R153" i="4"/>
  <c r="S153" i="4"/>
  <c r="R154" i="4"/>
  <c r="S154" i="4"/>
  <c r="R155" i="4"/>
  <c r="S155" i="4"/>
  <c r="F145" i="6"/>
  <c r="F146" i="6"/>
  <c r="F147" i="6"/>
  <c r="F148" i="6"/>
  <c r="F149" i="6"/>
  <c r="F150" i="6"/>
  <c r="F151" i="6"/>
  <c r="F152" i="6"/>
  <c r="F153" i="6"/>
  <c r="F154" i="6"/>
  <c r="F155" i="6"/>
  <c r="F156" i="6"/>
  <c r="F157" i="6"/>
  <c r="F158" i="6"/>
  <c r="F159" i="6"/>
  <c r="F144" i="6"/>
  <c r="AM11" i="8" a="1"/>
  <c r="AM11" i="8" s="1"/>
  <c r="U162" i="6" s="1"/>
  <c r="AL11" i="8" a="1"/>
  <c r="AL11" i="8" s="1"/>
  <c r="AN11" i="8" a="1"/>
  <c r="AN11" i="8" s="1"/>
  <c r="AK11" i="8" a="1"/>
  <c r="AK11" i="8" s="1"/>
  <c r="AA23" i="8"/>
  <c r="AP11" i="8" s="1"/>
  <c r="AA22" i="8"/>
  <c r="AA21" i="8"/>
  <c r="AA20" i="8"/>
  <c r="AO11" i="8" s="1" a="1"/>
  <c r="AO11" i="8" s="1"/>
  <c r="T162" i="6" s="1"/>
  <c r="AA19" i="8"/>
  <c r="AA18" i="8"/>
  <c r="AA17" i="8"/>
  <c r="AA16" i="8"/>
  <c r="AA15" i="8"/>
  <c r="AA14" i="8"/>
  <c r="AA13" i="8"/>
  <c r="AA12" i="8"/>
  <c r="AA11" i="8"/>
  <c r="AA10" i="8"/>
  <c r="AA9" i="8"/>
  <c r="AA8" i="8"/>
  <c r="AB6" i="7"/>
  <c r="AC6" i="7"/>
  <c r="AB7" i="7" a="1"/>
  <c r="AB7" i="7" s="1"/>
  <c r="AC7" i="7" a="1"/>
  <c r="AC7" i="7" s="1"/>
  <c r="AB8" i="7" a="1"/>
  <c r="AB8" i="7" s="1"/>
  <c r="AC8" i="7" a="1"/>
  <c r="AC8" i="7" s="1"/>
  <c r="AB9" i="7"/>
  <c r="AC9" i="7"/>
  <c r="CH15" i="4" l="1" a="1"/>
  <c r="CH15" i="4" s="1"/>
  <c r="CH14" i="4" a="1"/>
  <c r="CH14" i="4" s="1"/>
  <c r="CH13" i="4" a="1"/>
  <c r="CH13" i="4" s="1"/>
  <c r="CG15" i="4" a="1"/>
  <c r="CG15" i="4" s="1"/>
  <c r="CG14" i="4" a="1"/>
  <c r="CG14" i="4" s="1"/>
  <c r="CG13" i="4" a="1"/>
  <c r="CG13" i="4" s="1"/>
  <c r="CG26" i="3" a="1"/>
  <c r="CG26" i="3" s="1"/>
  <c r="CF26" i="3" a="1"/>
  <c r="CF26" i="3" s="1"/>
  <c r="CE26" i="3" a="1"/>
  <c r="CE26" i="3" s="1"/>
  <c r="BP21" i="3"/>
  <c r="BQ21" i="3" s="1"/>
  <c r="BP20" i="3"/>
  <c r="BQ20" i="3" s="1"/>
  <c r="BQ19" i="3"/>
  <c r="BP81" i="3"/>
  <c r="BQ81" i="3" s="1"/>
  <c r="BP82" i="3"/>
  <c r="BQ82" i="3" s="1"/>
  <c r="BP83" i="3"/>
  <c r="BQ83" i="3" s="1"/>
  <c r="BP80" i="3"/>
  <c r="BQ80" i="3" s="1"/>
  <c r="Q3" i="29" a="1"/>
  <c r="Q3" i="29" s="1"/>
  <c r="R3" i="29" l="1"/>
  <c r="F23" i="29"/>
  <c r="R8" i="29"/>
  <c r="Q11" i="29" l="1"/>
  <c r="B261" i="21" s="1"/>
  <c r="G2" i="29"/>
  <c r="O221" i="29"/>
  <c r="O211" i="29"/>
  <c r="O218" i="29"/>
  <c r="O183" i="29"/>
  <c r="O216" i="29"/>
  <c r="O213" i="29"/>
  <c r="O210" i="29"/>
  <c r="O222" i="29"/>
  <c r="O205" i="29"/>
  <c r="O214" i="29"/>
  <c r="O209" i="29"/>
  <c r="O217" i="29"/>
  <c r="O208" i="29"/>
  <c r="O150" i="29"/>
  <c r="O194" i="29"/>
  <c r="O204" i="29"/>
  <c r="O203" i="29"/>
  <c r="O220" i="29"/>
  <c r="O207" i="29"/>
  <c r="O175" i="29"/>
  <c r="O215" i="29"/>
  <c r="O192" i="29"/>
  <c r="O212" i="29"/>
  <c r="O178" i="29"/>
  <c r="O180" i="29"/>
  <c r="O198" i="29"/>
  <c r="O219" i="29"/>
  <c r="O179" i="29"/>
  <c r="O206" i="29"/>
  <c r="O186" i="29"/>
  <c r="O174" i="29"/>
  <c r="O200" i="29"/>
  <c r="O201" i="29"/>
  <c r="O197" i="29"/>
  <c r="O177" i="29"/>
  <c r="O189" i="29"/>
  <c r="O196" i="29"/>
  <c r="O195" i="29"/>
  <c r="O148" i="29"/>
  <c r="O163" i="29"/>
  <c r="O191" i="29"/>
  <c r="O185" i="29"/>
  <c r="O167" i="29"/>
  <c r="O190" i="29"/>
  <c r="O161" i="29"/>
  <c r="O181" i="29"/>
  <c r="O173" i="29"/>
  <c r="O147" i="29"/>
  <c r="O165" i="29"/>
  <c r="O199" i="29"/>
  <c r="O170" i="29"/>
  <c r="O176" i="29"/>
  <c r="O202" i="29"/>
  <c r="O157" i="29"/>
  <c r="O156" i="29"/>
  <c r="O140" i="29"/>
  <c r="O154" i="29"/>
  <c r="O169" i="29"/>
  <c r="O153" i="29"/>
  <c r="O188" i="29"/>
  <c r="O182" i="29"/>
  <c r="O193" i="29"/>
  <c r="O155" i="29"/>
  <c r="O152" i="29"/>
  <c r="O126" i="29"/>
  <c r="O139" i="29"/>
  <c r="O164" i="29"/>
  <c r="O98" i="29"/>
  <c r="O171" i="29"/>
  <c r="O172" i="29"/>
  <c r="O160" i="29"/>
  <c r="O143" i="29"/>
  <c r="O166" i="29"/>
  <c r="O151" i="29"/>
  <c r="O97" i="29"/>
  <c r="O168" i="29"/>
  <c r="O116" i="29"/>
  <c r="O138" i="29"/>
  <c r="O146" i="29"/>
  <c r="O187" i="29"/>
  <c r="O134" i="29"/>
  <c r="O142" i="29"/>
  <c r="O162" i="29"/>
  <c r="O141" i="29"/>
  <c r="O159" i="29"/>
  <c r="O130" i="29"/>
  <c r="O123" i="29"/>
  <c r="O145" i="29"/>
  <c r="O144" i="29"/>
  <c r="O133" i="29"/>
  <c r="O137" i="29"/>
  <c r="O149" i="29"/>
  <c r="O72" i="29"/>
  <c r="O129" i="29"/>
  <c r="O71" i="29"/>
  <c r="O119" i="29"/>
  <c r="O118" i="29"/>
  <c r="O128" i="29"/>
  <c r="O136" i="29"/>
  <c r="O96" i="29"/>
  <c r="O64" i="29"/>
  <c r="O127" i="29"/>
  <c r="O95" i="29"/>
  <c r="O115" i="29"/>
  <c r="O110" i="29"/>
  <c r="O67" i="29"/>
  <c r="O91" i="29"/>
  <c r="O135" i="29"/>
  <c r="O113" i="29"/>
  <c r="O122" i="29"/>
  <c r="O102" i="29"/>
  <c r="O125" i="29"/>
  <c r="O132" i="29"/>
  <c r="O88" i="29"/>
  <c r="O21" i="29"/>
  <c r="O109" i="29"/>
  <c r="O85" i="29"/>
  <c r="O158" i="29"/>
  <c r="O40" i="29"/>
  <c r="O19" i="29"/>
  <c r="O117" i="29"/>
  <c r="O78" i="29"/>
  <c r="O79" i="29"/>
  <c r="O69" i="29"/>
  <c r="O60" i="29"/>
  <c r="O80" i="29"/>
  <c r="O51" i="29"/>
  <c r="O107" i="29"/>
  <c r="O94" i="29"/>
  <c r="O101" i="29"/>
  <c r="O41" i="29"/>
  <c r="O131" i="29"/>
  <c r="O75" i="29"/>
  <c r="O84" i="29"/>
  <c r="O124" i="29"/>
  <c r="O112" i="29"/>
  <c r="O59" i="29"/>
  <c r="O90" i="29"/>
  <c r="O24" i="29"/>
  <c r="O114" i="29"/>
  <c r="O50" i="29"/>
  <c r="O74" i="29"/>
  <c r="O121" i="29"/>
  <c r="O13" i="29"/>
  <c r="O87" i="29"/>
  <c r="O54" i="29"/>
  <c r="O111" i="29"/>
  <c r="O32" i="29"/>
  <c r="O57" i="29"/>
  <c r="O31" i="29"/>
  <c r="O184" i="29"/>
  <c r="O100" i="29"/>
  <c r="O53" i="29"/>
  <c r="O22" i="29"/>
  <c r="O93" i="29"/>
  <c r="O70" i="29"/>
  <c r="O106" i="29"/>
  <c r="O92" i="29"/>
  <c r="O63" i="29"/>
  <c r="O99" i="29"/>
  <c r="O47" i="29"/>
  <c r="O105" i="29"/>
  <c r="O28" i="29"/>
  <c r="O66" i="29"/>
  <c r="O81" i="29"/>
  <c r="O82" i="29"/>
  <c r="O26" i="29"/>
  <c r="O86" i="29"/>
  <c r="O108" i="29"/>
  <c r="O52" i="29"/>
  <c r="O77" i="29"/>
  <c r="O37" i="29"/>
  <c r="O120" i="29"/>
  <c r="O35" i="29"/>
  <c r="O11" i="29"/>
  <c r="O39" i="29"/>
  <c r="O89" i="29"/>
  <c r="O58" i="29"/>
  <c r="O48" i="29"/>
  <c r="O45" i="29"/>
  <c r="O83" i="29"/>
  <c r="O25" i="29"/>
  <c r="O62" i="29"/>
  <c r="O68" i="29"/>
  <c r="O73" i="29"/>
  <c r="O38" i="29"/>
  <c r="O20" i="29"/>
  <c r="O56" i="29"/>
  <c r="O65" i="29"/>
  <c r="O10" i="29"/>
  <c r="O55" i="29"/>
  <c r="O104" i="29"/>
  <c r="O36" i="29"/>
  <c r="O49" i="29"/>
  <c r="O46" i="29"/>
  <c r="O44" i="29"/>
  <c r="O8" i="29"/>
  <c r="O103" i="29"/>
  <c r="O34" i="29"/>
  <c r="O43" i="29"/>
  <c r="O9" i="29"/>
  <c r="O18" i="29"/>
  <c r="O33" i="29"/>
  <c r="O27" i="29"/>
  <c r="O6" i="29"/>
  <c r="O12" i="29"/>
  <c r="O42" i="29"/>
  <c r="O29" i="29"/>
  <c r="O15" i="29"/>
  <c r="O14" i="29"/>
  <c r="O61" i="29"/>
  <c r="O7" i="29"/>
  <c r="O17" i="29"/>
  <c r="O76" i="29"/>
  <c r="O4" i="29"/>
  <c r="O30" i="29"/>
  <c r="O23" i="29"/>
  <c r="O5" i="29"/>
  <c r="O16" i="29"/>
  <c r="F5" i="29"/>
  <c r="AA6" i="7"/>
  <c r="AA7" i="7" a="1"/>
  <c r="AA7" i="7" s="1"/>
  <c r="AA8" i="7" a="1"/>
  <c r="AA8" i="7" s="1"/>
  <c r="AA9" i="7"/>
  <c r="F60" i="26"/>
  <c r="F39" i="26" s="1"/>
  <c r="F27" i="26"/>
  <c r="F28" i="26"/>
  <c r="F29" i="26"/>
  <c r="F30" i="26"/>
  <c r="F31" i="26"/>
  <c r="F32" i="26"/>
  <c r="F33" i="26"/>
  <c r="F34" i="26"/>
  <c r="F35" i="26"/>
  <c r="F36" i="26"/>
  <c r="F37" i="26"/>
  <c r="F38" i="26"/>
  <c r="F40" i="26"/>
  <c r="F41" i="26"/>
  <c r="Q28" i="26" s="1"/>
  <c r="F42" i="26"/>
  <c r="Q27" i="26" l="1" a="1"/>
  <c r="Q27" i="26" s="1"/>
  <c r="F222" i="29"/>
  <c r="F211" i="29"/>
  <c r="F200" i="29"/>
  <c r="F205" i="29"/>
  <c r="F177" i="29"/>
  <c r="F210" i="29"/>
  <c r="F153" i="29"/>
  <c r="F142" i="29"/>
  <c r="F145" i="29"/>
  <c r="F187" i="29"/>
  <c r="F155" i="29"/>
  <c r="F76" i="29"/>
  <c r="F46" i="29"/>
  <c r="F161" i="29"/>
  <c r="F127" i="29"/>
  <c r="F125" i="29"/>
  <c r="F93" i="29"/>
  <c r="F69" i="29"/>
  <c r="F79" i="29"/>
  <c r="F35" i="29"/>
  <c r="F218" i="29"/>
  <c r="F213" i="29"/>
  <c r="F207" i="29"/>
  <c r="F143" i="29"/>
  <c r="F144" i="29"/>
  <c r="F154" i="29"/>
  <c r="F168" i="29"/>
  <c r="F183" i="29"/>
  <c r="F165" i="29"/>
  <c r="F164" i="29"/>
  <c r="F133" i="29"/>
  <c r="F171" i="29"/>
  <c r="F118" i="29"/>
  <c r="F96" i="29"/>
  <c r="F94" i="29"/>
  <c r="F121" i="29"/>
  <c r="F45" i="29"/>
  <c r="F54" i="29"/>
  <c r="F13" i="29"/>
  <c r="F4" i="29"/>
  <c r="F214" i="29"/>
  <c r="F203" i="29"/>
  <c r="F208" i="29"/>
  <c r="F202" i="29"/>
  <c r="F181" i="29"/>
  <c r="F194" i="29"/>
  <c r="F131" i="29"/>
  <c r="F97" i="29"/>
  <c r="F141" i="29"/>
  <c r="F148" i="29"/>
  <c r="F132" i="29"/>
  <c r="F193" i="29"/>
  <c r="F108" i="29"/>
  <c r="F60" i="29"/>
  <c r="F53" i="29"/>
  <c r="F112" i="29"/>
  <c r="F42" i="29"/>
  <c r="F98" i="29"/>
  <c r="F70" i="29"/>
  <c r="N61" i="29"/>
  <c r="Q8" i="29"/>
  <c r="F9" i="29"/>
  <c r="F26" i="29"/>
  <c r="F24" i="29"/>
  <c r="F59" i="29"/>
  <c r="F16" i="29"/>
  <c r="F40" i="29"/>
  <c r="F84" i="29"/>
  <c r="F91" i="29"/>
  <c r="F20" i="29"/>
  <c r="F50" i="29"/>
  <c r="F7" i="29"/>
  <c r="F80" i="29"/>
  <c r="F81" i="29"/>
  <c r="F48" i="29"/>
  <c r="F72" i="29"/>
  <c r="F43" i="29"/>
  <c r="F17" i="29"/>
  <c r="F109" i="29"/>
  <c r="F82" i="29"/>
  <c r="F32" i="29"/>
  <c r="F56" i="29"/>
  <c r="F86" i="29"/>
  <c r="F104" i="29"/>
  <c r="F34" i="29"/>
  <c r="F90" i="29"/>
  <c r="F156" i="29"/>
  <c r="F128" i="29"/>
  <c r="F73" i="29"/>
  <c r="F126" i="29"/>
  <c r="F74" i="29"/>
  <c r="F130" i="29"/>
  <c r="F169" i="29"/>
  <c r="F179" i="29"/>
  <c r="F192" i="29"/>
  <c r="F140" i="29"/>
  <c r="F170" i="29"/>
  <c r="F138" i="29"/>
  <c r="F120" i="29"/>
  <c r="F180" i="29"/>
  <c r="F149" i="29"/>
  <c r="F188" i="29"/>
  <c r="F185" i="29"/>
  <c r="F162" i="29"/>
  <c r="F150" i="29"/>
  <c r="F160" i="29"/>
  <c r="F151" i="29"/>
  <c r="F191" i="29"/>
  <c r="F206" i="29"/>
  <c r="F212" i="29"/>
  <c r="F204" i="29"/>
  <c r="F209" i="29"/>
  <c r="F182" i="29"/>
  <c r="F219" i="29"/>
  <c r="F216" i="29"/>
  <c r="F6" i="29"/>
  <c r="F12" i="29"/>
  <c r="F136" i="29"/>
  <c r="F21" i="29"/>
  <c r="F25" i="29"/>
  <c r="F55" i="29"/>
  <c r="F10" i="29"/>
  <c r="F37" i="29"/>
  <c r="F11" i="29"/>
  <c r="F62" i="29"/>
  <c r="F36" i="29"/>
  <c r="F100" i="29"/>
  <c r="F64" i="29"/>
  <c r="F51" i="29"/>
  <c r="F31" i="29"/>
  <c r="F15" i="29"/>
  <c r="F52" i="29"/>
  <c r="F30" i="29"/>
  <c r="F99" i="29"/>
  <c r="F39" i="29"/>
  <c r="F113" i="29"/>
  <c r="F119" i="29"/>
  <c r="F83" i="29"/>
  <c r="F134" i="29"/>
  <c r="F78" i="29"/>
  <c r="F147" i="29"/>
  <c r="F116" i="29"/>
  <c r="F105" i="29"/>
  <c r="F159" i="29"/>
  <c r="F122" i="29"/>
  <c r="F110" i="29"/>
  <c r="F75" i="29"/>
  <c r="F123" i="29"/>
  <c r="F61" i="29"/>
  <c r="F163" i="29"/>
  <c r="F66" i="29"/>
  <c r="F124" i="29"/>
  <c r="F139" i="29"/>
  <c r="F157" i="29"/>
  <c r="F137" i="29"/>
  <c r="F172" i="29"/>
  <c r="F166" i="29"/>
  <c r="F167" i="29"/>
  <c r="F106" i="29"/>
  <c r="F146" i="29"/>
  <c r="F184" i="29"/>
  <c r="F199" i="29"/>
  <c r="F135" i="29"/>
  <c r="F178" i="29"/>
  <c r="F158" i="29"/>
  <c r="F197" i="29"/>
  <c r="F174" i="29"/>
  <c r="F186" i="29"/>
  <c r="F215" i="29"/>
  <c r="F189" i="29"/>
  <c r="F221" i="29"/>
  <c r="F201" i="29"/>
  <c r="F3" i="29"/>
  <c r="F38" i="29"/>
  <c r="F28" i="29"/>
  <c r="F49" i="29"/>
  <c r="F33" i="29"/>
  <c r="F29" i="29"/>
  <c r="F19" i="29"/>
  <c r="F57" i="29"/>
  <c r="F68" i="29"/>
  <c r="F14" i="29"/>
  <c r="F18" i="29"/>
  <c r="F47" i="29"/>
  <c r="F92" i="29"/>
  <c r="F71" i="29"/>
  <c r="F101" i="29"/>
  <c r="F102" i="29"/>
  <c r="F58" i="29"/>
  <c r="F85" i="29"/>
  <c r="F103" i="29"/>
  <c r="F77" i="29"/>
  <c r="F89" i="29"/>
  <c r="F107" i="29"/>
  <c r="F44" i="29"/>
  <c r="F95" i="29"/>
  <c r="F117" i="29"/>
  <c r="F129" i="29"/>
  <c r="F111" i="29"/>
  <c r="F22" i="29"/>
  <c r="F65" i="29"/>
  <c r="F220" i="29"/>
  <c r="F196" i="29"/>
  <c r="F217" i="29"/>
  <c r="F152" i="29"/>
  <c r="F195" i="29"/>
  <c r="F173" i="29"/>
  <c r="F176" i="29"/>
  <c r="F190" i="29"/>
  <c r="F175" i="29"/>
  <c r="F198" i="29"/>
  <c r="F88" i="29"/>
  <c r="F87" i="29"/>
  <c r="F115" i="29"/>
  <c r="F114" i="29"/>
  <c r="F63" i="29"/>
  <c r="F27" i="29"/>
  <c r="F67" i="29"/>
  <c r="F41" i="29"/>
  <c r="F8" i="29"/>
  <c r="N3" i="29"/>
  <c r="N213" i="29"/>
  <c r="N209" i="29"/>
  <c r="N204" i="29"/>
  <c r="N192" i="29"/>
  <c r="N200" i="29"/>
  <c r="N195" i="29"/>
  <c r="N167" i="29"/>
  <c r="N147" i="29"/>
  <c r="N157" i="29"/>
  <c r="N153" i="29"/>
  <c r="N152" i="29"/>
  <c r="N172" i="29"/>
  <c r="N97" i="29"/>
  <c r="N187" i="29"/>
  <c r="N130" i="29"/>
  <c r="N137" i="29"/>
  <c r="N119" i="29"/>
  <c r="N95" i="29"/>
  <c r="N102" i="29"/>
  <c r="N40" i="29"/>
  <c r="N51" i="29"/>
  <c r="N124" i="29"/>
  <c r="N121" i="29"/>
  <c r="N184" i="29"/>
  <c r="N63" i="29"/>
  <c r="N26" i="29"/>
  <c r="N11" i="29"/>
  <c r="N62" i="29"/>
  <c r="N55" i="29"/>
  <c r="N34" i="29"/>
  <c r="N42" i="29"/>
  <c r="N4" i="29"/>
  <c r="N211" i="29"/>
  <c r="N210" i="29"/>
  <c r="N217" i="29"/>
  <c r="N220" i="29"/>
  <c r="N212" i="29"/>
  <c r="N179" i="29"/>
  <c r="N197" i="29"/>
  <c r="N148" i="29"/>
  <c r="N190" i="29"/>
  <c r="N199" i="29"/>
  <c r="N156" i="29"/>
  <c r="N188" i="29"/>
  <c r="N139" i="29"/>
  <c r="N160" i="29"/>
  <c r="N168" i="29"/>
  <c r="N142" i="29"/>
  <c r="N123" i="29"/>
  <c r="N149" i="29"/>
  <c r="N128" i="29"/>
  <c r="N67" i="29"/>
  <c r="N88" i="29"/>
  <c r="N78" i="29"/>
  <c r="N101" i="29"/>
  <c r="N90" i="29"/>
  <c r="N54" i="29"/>
  <c r="N22" i="29"/>
  <c r="N105" i="29"/>
  <c r="N52" i="29"/>
  <c r="N58" i="29"/>
  <c r="N38" i="29"/>
  <c r="N49" i="29"/>
  <c r="N18" i="29"/>
  <c r="N14" i="29"/>
  <c r="N218" i="29"/>
  <c r="N222" i="29"/>
  <c r="N150" i="29"/>
  <c r="N207" i="29"/>
  <c r="N178" i="29"/>
  <c r="N186" i="29"/>
  <c r="N177" i="29"/>
  <c r="N163" i="29"/>
  <c r="N181" i="29"/>
  <c r="N170" i="29"/>
  <c r="N140" i="29"/>
  <c r="N193" i="29"/>
  <c r="N164" i="29"/>
  <c r="N143" i="29"/>
  <c r="N138" i="29"/>
  <c r="N162" i="29"/>
  <c r="N145" i="29"/>
  <c r="N129" i="29"/>
  <c r="N136" i="29"/>
  <c r="N91" i="29"/>
  <c r="N21" i="29"/>
  <c r="N79" i="29"/>
  <c r="N41" i="29"/>
  <c r="N24" i="29"/>
  <c r="N111" i="29"/>
  <c r="N93" i="29"/>
  <c r="N28" i="29"/>
  <c r="N77" i="29"/>
  <c r="N48" i="29"/>
  <c r="N20" i="29"/>
  <c r="N46" i="29"/>
  <c r="N33" i="29"/>
  <c r="N16" i="29"/>
  <c r="N5" i="29"/>
  <c r="N23" i="29"/>
  <c r="N17" i="29"/>
  <c r="N15" i="29"/>
  <c r="N6" i="29"/>
  <c r="N9" i="29"/>
  <c r="N8" i="29"/>
  <c r="N36" i="29"/>
  <c r="N65" i="29"/>
  <c r="N73" i="29"/>
  <c r="N83" i="29"/>
  <c r="N89" i="29"/>
  <c r="N120" i="29"/>
  <c r="N108" i="29"/>
  <c r="N81" i="29"/>
  <c r="N47" i="29"/>
  <c r="N106" i="29"/>
  <c r="N53" i="29"/>
  <c r="N57" i="29"/>
  <c r="N87" i="29"/>
  <c r="N50" i="29"/>
  <c r="N59" i="29"/>
  <c r="N75" i="29"/>
  <c r="N94" i="29"/>
  <c r="N60" i="29"/>
  <c r="N117" i="29"/>
  <c r="N85" i="29"/>
  <c r="N132" i="29"/>
  <c r="N113" i="29"/>
  <c r="N110" i="29"/>
  <c r="N64" i="29"/>
  <c r="N118" i="29"/>
  <c r="N72" i="29"/>
  <c r="N144" i="29"/>
  <c r="N159" i="29"/>
  <c r="N134" i="29"/>
  <c r="N116" i="29"/>
  <c r="N166" i="29"/>
  <c r="N171" i="29"/>
  <c r="N126" i="29"/>
  <c r="N182" i="29"/>
  <c r="N154" i="29"/>
  <c r="N202" i="29"/>
  <c r="N165" i="29"/>
  <c r="N161" i="29"/>
  <c r="N191" i="29"/>
  <c r="N196" i="29"/>
  <c r="N201" i="29"/>
  <c r="N206" i="29"/>
  <c r="N180" i="29"/>
  <c r="N215" i="29"/>
  <c r="N203" i="29"/>
  <c r="N208" i="29"/>
  <c r="N205" i="29"/>
  <c r="N216" i="29"/>
  <c r="N221" i="29"/>
  <c r="N30" i="29"/>
  <c r="N7" i="29"/>
  <c r="N29" i="29"/>
  <c r="N27" i="29"/>
  <c r="N43" i="29"/>
  <c r="N44" i="29"/>
  <c r="N104" i="29"/>
  <c r="N56" i="29"/>
  <c r="N68" i="29"/>
  <c r="N45" i="29"/>
  <c r="N39" i="29"/>
  <c r="N37" i="29"/>
  <c r="N86" i="29"/>
  <c r="N66" i="29"/>
  <c r="N99" i="29"/>
  <c r="N70" i="29"/>
  <c r="N100" i="29"/>
  <c r="N32" i="29"/>
  <c r="N13" i="29"/>
  <c r="N114" i="29"/>
  <c r="N112" i="29"/>
  <c r="N131" i="29"/>
  <c r="N107" i="29"/>
  <c r="N69" i="29"/>
  <c r="N19" i="29"/>
  <c r="N109" i="29"/>
  <c r="N125" i="29"/>
  <c r="N135" i="29"/>
  <c r="N115" i="29"/>
  <c r="N96" i="29"/>
  <c r="N183" i="29"/>
  <c r="N214" i="29"/>
  <c r="N194" i="29"/>
  <c r="N175" i="29"/>
  <c r="N198" i="29"/>
  <c r="N174" i="29"/>
  <c r="N189" i="29"/>
  <c r="N185" i="29"/>
  <c r="N173" i="29"/>
  <c r="N176" i="29"/>
  <c r="N169" i="29"/>
  <c r="N155" i="29"/>
  <c r="N98" i="29"/>
  <c r="N151" i="29"/>
  <c r="N146" i="29"/>
  <c r="N141" i="29"/>
  <c r="N133" i="29"/>
  <c r="N71" i="29"/>
  <c r="N127" i="29"/>
  <c r="N122" i="29"/>
  <c r="N158" i="29"/>
  <c r="N80" i="29"/>
  <c r="N84" i="29"/>
  <c r="N74" i="29"/>
  <c r="N31" i="29"/>
  <c r="N92" i="29"/>
  <c r="N82" i="29"/>
  <c r="N35" i="29"/>
  <c r="N25" i="29"/>
  <c r="N10" i="29"/>
  <c r="N103" i="29"/>
  <c r="N12" i="29"/>
  <c r="N76" i="29"/>
  <c r="N219" i="29"/>
  <c r="Z49" i="27" a="1"/>
  <c r="Z49" i="27" s="1"/>
  <c r="AA49" i="27" a="1"/>
  <c r="AA49" i="27" s="1"/>
  <c r="AB49" i="27" a="1"/>
  <c r="AB49" i="27" s="1"/>
  <c r="AC49" i="27" a="1"/>
  <c r="AC49" i="27" s="1"/>
  <c r="AD49" i="27" a="1"/>
  <c r="AD49" i="27" s="1"/>
  <c r="AE49" i="27" a="1"/>
  <c r="AE49" i="27" s="1"/>
  <c r="AF49" i="27" a="1"/>
  <c r="AF49" i="27" s="1"/>
  <c r="AG49" i="27" a="1"/>
  <c r="AG49" i="27" s="1"/>
  <c r="AH49" i="27" a="1"/>
  <c r="AH49" i="27" s="1"/>
  <c r="AI49" i="27" a="1"/>
  <c r="AI49" i="27" s="1"/>
  <c r="AJ49" i="27" a="1"/>
  <c r="AJ49" i="27" s="1"/>
  <c r="AK49" i="27" a="1"/>
  <c r="AK49" i="27" s="1"/>
  <c r="AL49" i="27" a="1"/>
  <c r="AL49" i="27" s="1"/>
  <c r="AM49" i="27" a="1"/>
  <c r="AM49" i="27" s="1"/>
  <c r="AN49" i="27" a="1"/>
  <c r="AN49" i="27" s="1"/>
  <c r="AO49" i="27" a="1"/>
  <c r="AO49" i="27" s="1"/>
  <c r="AP49" i="27" a="1"/>
  <c r="AP49" i="27" s="1"/>
  <c r="AQ49" i="27" a="1"/>
  <c r="AQ49" i="27" s="1"/>
  <c r="AR49" i="27" a="1"/>
  <c r="AR49" i="27" s="1"/>
  <c r="Y49" i="27" a="1"/>
  <c r="Y49" i="27" s="1"/>
  <c r="X50" i="27"/>
  <c r="Z50" i="27"/>
  <c r="AA50" i="27"/>
  <c r="AB50" i="27"/>
  <c r="AC50" i="27"/>
  <c r="AD50" i="27"/>
  <c r="AE50" i="27"/>
  <c r="AF50" i="27"/>
  <c r="AG50" i="27"/>
  <c r="AH50" i="27"/>
  <c r="AI50" i="27"/>
  <c r="AJ50" i="27"/>
  <c r="AK50" i="27"/>
  <c r="AL50" i="27"/>
  <c r="AM50" i="27"/>
  <c r="AN50" i="27"/>
  <c r="AO50" i="27"/>
  <c r="AP50" i="27"/>
  <c r="AQ50" i="27"/>
  <c r="AR50" i="27"/>
  <c r="Y50" i="27"/>
  <c r="AR48" i="27" a="1"/>
  <c r="AR48" i="27" s="1"/>
  <c r="AQ48" i="27" a="1"/>
  <c r="AQ48" i="27" s="1"/>
  <c r="AP48" i="27" a="1"/>
  <c r="AP48" i="27" s="1"/>
  <c r="AO48" i="27" a="1"/>
  <c r="AO48" i="27" s="1"/>
  <c r="AN48" i="27" a="1"/>
  <c r="AN48" i="27" s="1"/>
  <c r="AM48" i="27" a="1"/>
  <c r="AM48" i="27" s="1"/>
  <c r="AL48" i="27" a="1"/>
  <c r="AL48" i="27" s="1"/>
  <c r="AK48" i="27" a="1"/>
  <c r="AK48" i="27" s="1"/>
  <c r="AJ48" i="27" a="1"/>
  <c r="AJ48" i="27" s="1"/>
  <c r="AI48" i="27" a="1"/>
  <c r="AI48" i="27" s="1"/>
  <c r="AH48" i="27" a="1"/>
  <c r="AH48" i="27" s="1"/>
  <c r="AG48" i="27" a="1"/>
  <c r="AG48" i="27" s="1"/>
  <c r="AF48" i="27" a="1"/>
  <c r="AF48" i="27" s="1"/>
  <c r="AE48" i="27" a="1"/>
  <c r="AE48" i="27" s="1"/>
  <c r="AD48" i="27" a="1"/>
  <c r="AD48" i="27" s="1"/>
  <c r="AC48" i="27" a="1"/>
  <c r="AC48" i="27" s="1"/>
  <c r="AB48" i="27" a="1"/>
  <c r="AB48" i="27" s="1"/>
  <c r="AA48" i="27" a="1"/>
  <c r="AA48" i="27" s="1"/>
  <c r="Z48" i="27" a="1"/>
  <c r="Z48" i="27" s="1"/>
  <c r="Y48" i="27" a="1"/>
  <c r="Y48" i="27" s="1"/>
  <c r="X48" i="27" a="1"/>
  <c r="X48" i="27" s="1"/>
  <c r="X49" i="27" s="1"/>
  <c r="Z28" i="27" a="1"/>
  <c r="Z28" i="27" s="1"/>
  <c r="AA28" i="27" a="1"/>
  <c r="AA28" i="27" s="1"/>
  <c r="AB28" i="27" a="1"/>
  <c r="AB28" i="27" s="1"/>
  <c r="AC28" i="27" a="1"/>
  <c r="AC28" i="27" s="1"/>
  <c r="AD28" i="27" a="1"/>
  <c r="AD28" i="27" s="1"/>
  <c r="AE28" i="27" a="1"/>
  <c r="AE28" i="27" s="1"/>
  <c r="AF28" i="27" a="1"/>
  <c r="AF28" i="27" s="1"/>
  <c r="AG28" i="27" a="1"/>
  <c r="AG28" i="27" s="1"/>
  <c r="AH28" i="27" a="1"/>
  <c r="AH28" i="27" s="1"/>
  <c r="AI28" i="27" a="1"/>
  <c r="AI28" i="27" s="1"/>
  <c r="AJ28" i="27" a="1"/>
  <c r="AJ28" i="27" s="1"/>
  <c r="AK28" i="27" a="1"/>
  <c r="AK28" i="27" s="1"/>
  <c r="AL28" i="27" a="1"/>
  <c r="AL28" i="27" s="1"/>
  <c r="AM28" i="27" a="1"/>
  <c r="AM28" i="27" s="1"/>
  <c r="AN28" i="27" a="1"/>
  <c r="AN28" i="27" s="1"/>
  <c r="AO28" i="27" a="1"/>
  <c r="AO28" i="27" s="1"/>
  <c r="AP28" i="27" a="1"/>
  <c r="AP28" i="27" s="1"/>
  <c r="AQ28" i="27" a="1"/>
  <c r="AQ28" i="27" s="1"/>
  <c r="AR28" i="27" a="1"/>
  <c r="AR28" i="27" s="1"/>
  <c r="Z29" i="27" a="1"/>
  <c r="Z29" i="27" s="1"/>
  <c r="AA29" i="27" a="1"/>
  <c r="AA29" i="27" s="1"/>
  <c r="AB29" i="27" a="1"/>
  <c r="AB29" i="27" s="1"/>
  <c r="AC29" i="27" a="1"/>
  <c r="AC29" i="27" s="1"/>
  <c r="AD29" i="27" a="1"/>
  <c r="AD29" i="27" s="1"/>
  <c r="AE29" i="27" a="1"/>
  <c r="AE29" i="27" s="1"/>
  <c r="AF29" i="27" a="1"/>
  <c r="AF29" i="27" s="1"/>
  <c r="AG29" i="27" a="1"/>
  <c r="AG29" i="27" s="1"/>
  <c r="AH29" i="27" a="1"/>
  <c r="AH29" i="27" s="1"/>
  <c r="AI29" i="27" a="1"/>
  <c r="AI29" i="27" s="1"/>
  <c r="AJ29" i="27" a="1"/>
  <c r="AJ29" i="27" s="1"/>
  <c r="AK29" i="27" a="1"/>
  <c r="AK29" i="27" s="1"/>
  <c r="AL29" i="27" a="1"/>
  <c r="AL29" i="27" s="1"/>
  <c r="AM29" i="27" a="1"/>
  <c r="AM29" i="27" s="1"/>
  <c r="AN29" i="27" a="1"/>
  <c r="AN29" i="27" s="1"/>
  <c r="AO29" i="27" a="1"/>
  <c r="AO29" i="27" s="1"/>
  <c r="AP29" i="27" a="1"/>
  <c r="AP29" i="27" s="1"/>
  <c r="AQ29" i="27" a="1"/>
  <c r="AQ29" i="27" s="1"/>
  <c r="AR29" i="27" a="1"/>
  <c r="AR29" i="27" s="1"/>
  <c r="Z30" i="27"/>
  <c r="AA30" i="27"/>
  <c r="AB30" i="27"/>
  <c r="AC30" i="27"/>
  <c r="AD30" i="27"/>
  <c r="AE30" i="27"/>
  <c r="AF30" i="27"/>
  <c r="AG30" i="27"/>
  <c r="AH30" i="27"/>
  <c r="AI30" i="27"/>
  <c r="AJ30" i="27"/>
  <c r="AK30" i="27"/>
  <c r="AL30" i="27"/>
  <c r="AM30" i="27"/>
  <c r="AN30" i="27"/>
  <c r="AO30" i="27"/>
  <c r="AP30" i="27"/>
  <c r="AQ30" i="27"/>
  <c r="AR30" i="27"/>
  <c r="Y30" i="27"/>
  <c r="X30" i="27"/>
  <c r="Y29" i="27" a="1"/>
  <c r="Y29" i="27" s="1"/>
  <c r="Q10" i="29" l="1"/>
  <c r="B228" i="21" s="1"/>
  <c r="Y28" i="27" a="1"/>
  <c r="Y28" i="27" s="1"/>
  <c r="X28" i="27" a="1"/>
  <c r="X28" i="27" s="1"/>
  <c r="X29" i="27" s="1"/>
  <c r="C29" i="23"/>
  <c r="D29" i="23"/>
  <c r="C30" i="23"/>
  <c r="D30" i="23"/>
  <c r="E30" i="23"/>
  <c r="F30" i="23"/>
  <c r="C31" i="23"/>
  <c r="D31" i="23"/>
  <c r="E31" i="23"/>
  <c r="F31" i="23"/>
  <c r="C32" i="23"/>
  <c r="D32" i="23"/>
  <c r="E32" i="23"/>
  <c r="F32" i="23"/>
  <c r="C33" i="23"/>
  <c r="D33" i="23"/>
  <c r="E33" i="23"/>
  <c r="F33" i="23"/>
  <c r="C34" i="23"/>
  <c r="D34" i="23"/>
  <c r="E34" i="23"/>
  <c r="F34" i="23"/>
  <c r="C35" i="23"/>
  <c r="D35" i="23"/>
  <c r="E35" i="23"/>
  <c r="F35" i="23"/>
  <c r="C36" i="23"/>
  <c r="D36" i="23"/>
  <c r="E36" i="23"/>
  <c r="F36" i="23"/>
  <c r="C37" i="23"/>
  <c r="D37" i="23"/>
  <c r="E37" i="23"/>
  <c r="F37" i="23"/>
  <c r="C38" i="23"/>
  <c r="D38" i="23"/>
  <c r="E38" i="23"/>
  <c r="F38" i="23"/>
  <c r="C39" i="23"/>
  <c r="D39" i="23"/>
  <c r="E39" i="23"/>
  <c r="F39" i="23"/>
  <c r="C40" i="23"/>
  <c r="D40" i="23"/>
  <c r="E40" i="23"/>
  <c r="F40" i="23"/>
  <c r="C41" i="23"/>
  <c r="D41" i="23"/>
  <c r="E41" i="23"/>
  <c r="F41" i="23"/>
  <c r="C42" i="23"/>
  <c r="D42" i="23"/>
  <c r="E42" i="23"/>
  <c r="F42" i="23"/>
  <c r="C43" i="23"/>
  <c r="D43" i="23"/>
  <c r="E43" i="23"/>
  <c r="F43" i="23"/>
  <c r="C69" i="23"/>
  <c r="D69" i="23"/>
  <c r="C70" i="23"/>
  <c r="D70" i="23"/>
  <c r="E70" i="23"/>
  <c r="F70" i="23"/>
  <c r="C71" i="23"/>
  <c r="D71" i="23"/>
  <c r="E71" i="23"/>
  <c r="F71" i="23"/>
  <c r="C72" i="23"/>
  <c r="D72" i="23"/>
  <c r="E72" i="23"/>
  <c r="F72" i="23"/>
  <c r="C73" i="23"/>
  <c r="D73" i="23"/>
  <c r="E73" i="23"/>
  <c r="F73" i="23"/>
  <c r="C74" i="23"/>
  <c r="D74" i="23"/>
  <c r="E74" i="23"/>
  <c r="F74" i="23"/>
  <c r="C75" i="23"/>
  <c r="D75" i="23"/>
  <c r="E75" i="23"/>
  <c r="F75" i="23"/>
  <c r="C76" i="23"/>
  <c r="D76" i="23"/>
  <c r="E76" i="23"/>
  <c r="F76" i="23"/>
  <c r="C77" i="23"/>
  <c r="D77" i="23"/>
  <c r="E77" i="23"/>
  <c r="F77" i="23"/>
  <c r="C78" i="23"/>
  <c r="D78" i="23"/>
  <c r="E78" i="23"/>
  <c r="F78" i="23"/>
  <c r="C79" i="23"/>
  <c r="D79" i="23"/>
  <c r="E79" i="23"/>
  <c r="F79" i="23"/>
  <c r="C80" i="23"/>
  <c r="D80" i="23"/>
  <c r="E80" i="23"/>
  <c r="F80" i="23"/>
  <c r="C81" i="23"/>
  <c r="D81" i="23"/>
  <c r="E81" i="23"/>
  <c r="F81" i="23"/>
  <c r="C82" i="23"/>
  <c r="D82" i="23"/>
  <c r="E82" i="23"/>
  <c r="F82" i="23"/>
  <c r="C83" i="23"/>
  <c r="D83" i="23"/>
  <c r="E83" i="23"/>
  <c r="F83" i="23"/>
  <c r="H68" i="20" l="1"/>
  <c r="H67" i="20"/>
  <c r="H66" i="20"/>
  <c r="H65" i="20"/>
  <c r="H64" i="20"/>
  <c r="H63" i="20"/>
  <c r="H62" i="20"/>
  <c r="H61" i="20"/>
  <c r="H60" i="20"/>
  <c r="H59" i="20"/>
  <c r="H58" i="20"/>
  <c r="H57" i="20"/>
  <c r="E58" i="20"/>
  <c r="E59" i="20"/>
  <c r="E60" i="20"/>
  <c r="E61" i="20"/>
  <c r="E62" i="20"/>
  <c r="E63" i="20"/>
  <c r="E64" i="20"/>
  <c r="E65" i="20"/>
  <c r="E66" i="20"/>
  <c r="E67" i="20"/>
  <c r="E68" i="20"/>
  <c r="E57" i="20"/>
  <c r="I68" i="20"/>
  <c r="I67" i="20"/>
  <c r="I66" i="20"/>
  <c r="I65" i="20"/>
  <c r="I64" i="20"/>
  <c r="I63" i="20"/>
  <c r="I62" i="20"/>
  <c r="I61" i="20"/>
  <c r="I60" i="20"/>
  <c r="I59" i="20"/>
  <c r="I58" i="20"/>
  <c r="I57" i="20"/>
  <c r="L28" i="26"/>
  <c r="L27" i="26" a="1"/>
  <c r="L27" i="26" s="1"/>
  <c r="L4" i="26"/>
  <c r="B169" i="21" s="1"/>
  <c r="C173" i="21"/>
  <c r="C174" i="21"/>
  <c r="C175" i="21"/>
  <c r="C176" i="21"/>
  <c r="D176" i="21"/>
  <c r="C177" i="21"/>
  <c r="C178" i="21"/>
  <c r="C179" i="21"/>
  <c r="C180" i="21"/>
  <c r="D180" i="21"/>
  <c r="C181" i="21"/>
  <c r="C182" i="21"/>
  <c r="C183" i="21"/>
  <c r="C184" i="21"/>
  <c r="D184" i="21"/>
  <c r="C185" i="21"/>
  <c r="C186" i="21"/>
  <c r="D186" i="21"/>
  <c r="C187" i="21"/>
  <c r="N7" i="26"/>
  <c r="N9" i="26"/>
  <c r="N11" i="26"/>
  <c r="N13" i="26"/>
  <c r="N15" i="26"/>
  <c r="N17" i="26"/>
  <c r="M5" i="26"/>
  <c r="N5" i="26"/>
  <c r="E18" i="26"/>
  <c r="D18" i="26"/>
  <c r="C18" i="26"/>
  <c r="B18" i="26"/>
  <c r="C60" i="26"/>
  <c r="D60" i="26"/>
  <c r="E60" i="26"/>
  <c r="B60" i="26"/>
  <c r="C27" i="26"/>
  <c r="D27" i="26"/>
  <c r="E27" i="26"/>
  <c r="D173" i="21" s="1"/>
  <c r="C28" i="26"/>
  <c r="D28" i="26"/>
  <c r="E28" i="26"/>
  <c r="D174" i="21" s="1"/>
  <c r="C29" i="26"/>
  <c r="D29" i="26"/>
  <c r="E29" i="26"/>
  <c r="D175" i="21" s="1"/>
  <c r="C30" i="26"/>
  <c r="D30" i="26"/>
  <c r="E30" i="26"/>
  <c r="C31" i="26"/>
  <c r="D31" i="26"/>
  <c r="E31" i="26"/>
  <c r="D177" i="21" s="1"/>
  <c r="C32" i="26"/>
  <c r="D32" i="26"/>
  <c r="E32" i="26"/>
  <c r="D178" i="21" s="1"/>
  <c r="C33" i="26"/>
  <c r="D33" i="26"/>
  <c r="E33" i="26"/>
  <c r="D179" i="21" s="1"/>
  <c r="C34" i="26"/>
  <c r="D34" i="26"/>
  <c r="E34" i="26"/>
  <c r="C35" i="26"/>
  <c r="D35" i="26"/>
  <c r="E35" i="26"/>
  <c r="D181" i="21" s="1"/>
  <c r="C36" i="26"/>
  <c r="D36" i="26"/>
  <c r="E36" i="26"/>
  <c r="D182" i="21" s="1"/>
  <c r="C37" i="26"/>
  <c r="D37" i="26"/>
  <c r="E37" i="26"/>
  <c r="D183" i="21" s="1"/>
  <c r="C38" i="26"/>
  <c r="D38" i="26"/>
  <c r="E38" i="26"/>
  <c r="C40" i="26"/>
  <c r="D40" i="26"/>
  <c r="E40" i="26"/>
  <c r="N18" i="26" s="1"/>
  <c r="C41" i="26"/>
  <c r="N28" i="26" s="1"/>
  <c r="D41" i="26"/>
  <c r="O28" i="26" s="1"/>
  <c r="E41" i="26"/>
  <c r="D187" i="21" s="1"/>
  <c r="C42" i="26"/>
  <c r="D42" i="26"/>
  <c r="E42" i="26"/>
  <c r="B28" i="26"/>
  <c r="M7" i="26" s="1"/>
  <c r="B29" i="26"/>
  <c r="M8" i="26" s="1"/>
  <c r="B30" i="26"/>
  <c r="M9" i="26" s="1"/>
  <c r="B31" i="26"/>
  <c r="M10" i="26" s="1"/>
  <c r="B32" i="26"/>
  <c r="M11" i="26" s="1"/>
  <c r="B33" i="26"/>
  <c r="M12" i="26" s="1"/>
  <c r="B34" i="26"/>
  <c r="M13" i="26" s="1"/>
  <c r="B35" i="26"/>
  <c r="M14" i="26" s="1"/>
  <c r="B36" i="26"/>
  <c r="M15" i="26" s="1"/>
  <c r="B37" i="26"/>
  <c r="M16" i="26" s="1"/>
  <c r="B38" i="26"/>
  <c r="M17" i="26" s="1"/>
  <c r="B40" i="26"/>
  <c r="M18" i="26" s="1"/>
  <c r="B41" i="26"/>
  <c r="M28" i="26" s="1"/>
  <c r="B42" i="26"/>
  <c r="B27" i="26"/>
  <c r="M6" i="26" s="1"/>
  <c r="J59" i="20" l="1"/>
  <c r="O27" i="26" a="1"/>
  <c r="O27" i="26" s="1"/>
  <c r="N27" i="26" a="1"/>
  <c r="N27" i="26" s="1"/>
  <c r="B39" i="26"/>
  <c r="J65" i="20"/>
  <c r="M27" i="26" a="1"/>
  <c r="M27" i="26" s="1"/>
  <c r="E39" i="26"/>
  <c r="D185" i="21" s="1"/>
  <c r="C39" i="26"/>
  <c r="P28" i="26"/>
  <c r="D39" i="26"/>
  <c r="P27" i="26" a="1"/>
  <c r="P27" i="26" s="1"/>
  <c r="J67" i="20"/>
  <c r="J57" i="20"/>
  <c r="J61" i="20"/>
  <c r="J63" i="20"/>
  <c r="J60" i="20"/>
  <c r="J64" i="20"/>
  <c r="J68" i="20"/>
  <c r="J58" i="20"/>
  <c r="J62" i="20"/>
  <c r="J66" i="20"/>
  <c r="N16" i="26"/>
  <c r="N14" i="26"/>
  <c r="N12" i="26"/>
  <c r="N10" i="26"/>
  <c r="N8" i="26"/>
  <c r="N6" i="26"/>
  <c r="BN7" i="24" l="1"/>
  <c r="BO7" i="24"/>
  <c r="BN8" i="24"/>
  <c r="BO8" i="24"/>
  <c r="BN9" i="24"/>
  <c r="BO9" i="24"/>
  <c r="BN10" i="24"/>
  <c r="BO10" i="24"/>
  <c r="BN11" i="24"/>
  <c r="BO11" i="24"/>
  <c r="BN12" i="24"/>
  <c r="BO12" i="24"/>
  <c r="BN13" i="24"/>
  <c r="BO13" i="24"/>
  <c r="BN14" i="24"/>
  <c r="BO14" i="24"/>
  <c r="BN15" i="24"/>
  <c r="BO15" i="24"/>
  <c r="BN16" i="24"/>
  <c r="BO16" i="24"/>
  <c r="BN17" i="24"/>
  <c r="BO17" i="24"/>
  <c r="BN18" i="24"/>
  <c r="BO18" i="24"/>
  <c r="BN19" i="24"/>
  <c r="BO19" i="24"/>
  <c r="BN20" i="24"/>
  <c r="BO20" i="24"/>
  <c r="BN21" i="24"/>
  <c r="BO21" i="24"/>
  <c r="BO6" i="24"/>
  <c r="BN6" i="24"/>
  <c r="BN4" i="24"/>
  <c r="BK4" i="24"/>
  <c r="C32" i="20"/>
  <c r="BL7" i="24"/>
  <c r="D32" i="20" s="1"/>
  <c r="C33" i="20"/>
  <c r="BL8" i="24"/>
  <c r="D33" i="20" s="1"/>
  <c r="C34" i="20"/>
  <c r="BL9" i="24"/>
  <c r="D34" i="20" s="1"/>
  <c r="C35" i="20"/>
  <c r="BL10" i="24"/>
  <c r="D35" i="20" s="1"/>
  <c r="C36" i="20"/>
  <c r="BL11" i="24"/>
  <c r="D36" i="20" s="1"/>
  <c r="C37" i="20"/>
  <c r="BL12" i="24"/>
  <c r="D37" i="20" s="1"/>
  <c r="C38" i="20"/>
  <c r="BL13" i="24"/>
  <c r="D38" i="20" s="1"/>
  <c r="C39" i="20"/>
  <c r="BL14" i="24"/>
  <c r="D39" i="20" s="1"/>
  <c r="C40" i="20"/>
  <c r="BL15" i="24"/>
  <c r="D40" i="20" s="1"/>
  <c r="C41" i="20"/>
  <c r="BL16" i="24"/>
  <c r="D41" i="20" s="1"/>
  <c r="C42" i="20"/>
  <c r="BL17" i="24"/>
  <c r="D42" i="20" s="1"/>
  <c r="C43" i="20"/>
  <c r="BL18" i="24"/>
  <c r="D43" i="20" s="1"/>
  <c r="C44" i="20"/>
  <c r="BL19" i="24"/>
  <c r="D44" i="20" s="1"/>
  <c r="C45" i="20"/>
  <c r="BL20" i="24"/>
  <c r="D45" i="20" s="1"/>
  <c r="C46" i="20"/>
  <c r="BL21" i="24"/>
  <c r="D46" i="20" s="1"/>
  <c r="BL6" i="24"/>
  <c r="D31" i="20" s="1"/>
  <c r="C31" i="20"/>
  <c r="BX49" i="24" a="1"/>
  <c r="BX49" i="24" s="1"/>
  <c r="BW49" i="24" a="1"/>
  <c r="BW49" i="24" s="1"/>
  <c r="BV49" i="24" a="1"/>
  <c r="BV49" i="24" s="1"/>
  <c r="BU49" i="24" a="1"/>
  <c r="BU49" i="24" s="1"/>
  <c r="BT49" i="24" a="1"/>
  <c r="BT49" i="24" s="1"/>
  <c r="BS49" i="24" a="1"/>
  <c r="BS49" i="24" s="1"/>
  <c r="BR49" i="24" a="1"/>
  <c r="BR49" i="24" s="1"/>
  <c r="BQ49" i="24" a="1"/>
  <c r="BQ49" i="24" s="1"/>
  <c r="BP49" i="24" a="1"/>
  <c r="BP49" i="24" s="1"/>
  <c r="BO49" i="24" a="1"/>
  <c r="BO49" i="24" s="1"/>
  <c r="BN49" i="24" a="1"/>
  <c r="BN49" i="24" s="1"/>
  <c r="BM49" i="24" a="1"/>
  <c r="BM49" i="24" s="1"/>
  <c r="BL49" i="24" a="1"/>
  <c r="BL49" i="24" s="1"/>
  <c r="BK49" i="24" a="1"/>
  <c r="BK49" i="24" s="1"/>
  <c r="BX48" i="24" a="1"/>
  <c r="BX48" i="24" s="1"/>
  <c r="BW48" i="24" a="1"/>
  <c r="BW48" i="24" s="1"/>
  <c r="BV48" i="24" a="1"/>
  <c r="BV48" i="24" s="1"/>
  <c r="BU48" i="24" a="1"/>
  <c r="BU48" i="24" s="1"/>
  <c r="BT48" i="24" a="1"/>
  <c r="BT48" i="24" s="1"/>
  <c r="BS48" i="24" a="1"/>
  <c r="BS48" i="24" s="1"/>
  <c r="BR48" i="24" a="1"/>
  <c r="BR48" i="24" s="1"/>
  <c r="BQ48" i="24" a="1"/>
  <c r="BQ48" i="24" s="1"/>
  <c r="BP48" i="24" a="1"/>
  <c r="BP48" i="24" s="1"/>
  <c r="BO48" i="24" a="1"/>
  <c r="BO48" i="24" s="1"/>
  <c r="BN48" i="24" a="1"/>
  <c r="BN48" i="24" s="1"/>
  <c r="BM48" i="24" a="1"/>
  <c r="BM48" i="24" s="1"/>
  <c r="BL48" i="24" a="1"/>
  <c r="BL48" i="24" s="1"/>
  <c r="BK48" i="24" a="1"/>
  <c r="BK48" i="24" s="1"/>
  <c r="BJ46" i="24" a="1"/>
  <c r="BJ46" i="24" s="1"/>
  <c r="O41" i="24"/>
  <c r="BX27" i="24" s="1"/>
  <c r="N41" i="24"/>
  <c r="BW27" i="24" s="1"/>
  <c r="M41" i="24"/>
  <c r="BV27" i="24" s="1"/>
  <c r="L41" i="24"/>
  <c r="BU27" i="24" s="1"/>
  <c r="K41" i="24"/>
  <c r="J41" i="24"/>
  <c r="BS27" i="24" s="1"/>
  <c r="I41" i="24"/>
  <c r="BR27" i="24" s="1"/>
  <c r="H41" i="24"/>
  <c r="BQ27" i="24" s="1"/>
  <c r="G41" i="24"/>
  <c r="BP27" i="24" s="1"/>
  <c r="F41" i="24"/>
  <c r="BO27" i="24" s="1"/>
  <c r="E41" i="24"/>
  <c r="BN27" i="24" s="1"/>
  <c r="D41" i="24"/>
  <c r="BM27" i="24" s="1"/>
  <c r="C41" i="24"/>
  <c r="BL27" i="24" s="1"/>
  <c r="B41" i="24"/>
  <c r="BK27" i="24" s="1"/>
  <c r="O40" i="24"/>
  <c r="N40" i="24"/>
  <c r="M40" i="24"/>
  <c r="L40" i="24"/>
  <c r="K40" i="24"/>
  <c r="J40" i="24"/>
  <c r="I40" i="24"/>
  <c r="H40" i="24"/>
  <c r="G40" i="24"/>
  <c r="F40" i="24"/>
  <c r="E40" i="24"/>
  <c r="D40" i="24"/>
  <c r="C40" i="24"/>
  <c r="B40" i="24"/>
  <c r="O39" i="24"/>
  <c r="N39" i="24"/>
  <c r="M39" i="24"/>
  <c r="L39" i="24"/>
  <c r="K39" i="24"/>
  <c r="J39" i="24"/>
  <c r="I39" i="24"/>
  <c r="H39" i="24"/>
  <c r="G39" i="24"/>
  <c r="F39" i="24"/>
  <c r="E39" i="24"/>
  <c r="D39" i="24"/>
  <c r="C39" i="24"/>
  <c r="B39" i="24"/>
  <c r="O38" i="24"/>
  <c r="N38" i="24"/>
  <c r="M38" i="24"/>
  <c r="L38" i="24"/>
  <c r="K38" i="24"/>
  <c r="J38" i="24"/>
  <c r="I38" i="24"/>
  <c r="H38" i="24"/>
  <c r="G38" i="24"/>
  <c r="F38" i="24"/>
  <c r="E38" i="24"/>
  <c r="D38" i="24"/>
  <c r="C38" i="24"/>
  <c r="B38" i="24"/>
  <c r="O37" i="24"/>
  <c r="N37" i="24"/>
  <c r="M37" i="24"/>
  <c r="L37" i="24"/>
  <c r="K37" i="24"/>
  <c r="J37" i="24"/>
  <c r="I37" i="24"/>
  <c r="H37" i="24"/>
  <c r="G37" i="24"/>
  <c r="F37" i="24"/>
  <c r="E37" i="24"/>
  <c r="D37" i="24"/>
  <c r="C37" i="24"/>
  <c r="B37" i="24"/>
  <c r="O36" i="24"/>
  <c r="N36" i="24"/>
  <c r="M36" i="24"/>
  <c r="L36" i="24"/>
  <c r="K36" i="24"/>
  <c r="J36" i="24"/>
  <c r="I36" i="24"/>
  <c r="H36" i="24"/>
  <c r="G36" i="24"/>
  <c r="F36" i="24"/>
  <c r="E36" i="24"/>
  <c r="D36" i="24"/>
  <c r="C36" i="24"/>
  <c r="B36" i="24"/>
  <c r="O35" i="24"/>
  <c r="N35" i="24"/>
  <c r="M35" i="24"/>
  <c r="L35" i="24"/>
  <c r="K35" i="24"/>
  <c r="J35" i="24"/>
  <c r="I35" i="24"/>
  <c r="H35" i="24"/>
  <c r="G35" i="24"/>
  <c r="F35" i="24"/>
  <c r="E35" i="24"/>
  <c r="D35" i="24"/>
  <c r="C35" i="24"/>
  <c r="B35" i="24"/>
  <c r="O34" i="24"/>
  <c r="N34" i="24"/>
  <c r="M34" i="24"/>
  <c r="L34" i="24"/>
  <c r="K34" i="24"/>
  <c r="J34" i="24"/>
  <c r="I34" i="24"/>
  <c r="H34" i="24"/>
  <c r="G34" i="24"/>
  <c r="F34" i="24"/>
  <c r="E34" i="24"/>
  <c r="D34" i="24"/>
  <c r="C34" i="24"/>
  <c r="B34" i="24"/>
  <c r="O33" i="24"/>
  <c r="N33" i="24"/>
  <c r="M33" i="24"/>
  <c r="L33" i="24"/>
  <c r="K33" i="24"/>
  <c r="J33" i="24"/>
  <c r="I33" i="24"/>
  <c r="H33" i="24"/>
  <c r="G33" i="24"/>
  <c r="F33" i="24"/>
  <c r="E33" i="24"/>
  <c r="D33" i="24"/>
  <c r="C33" i="24"/>
  <c r="B33" i="24"/>
  <c r="O32" i="24"/>
  <c r="N32" i="24"/>
  <c r="M32" i="24"/>
  <c r="L32" i="24"/>
  <c r="K32" i="24"/>
  <c r="J32" i="24"/>
  <c r="I32" i="24"/>
  <c r="H32" i="24"/>
  <c r="G32" i="24"/>
  <c r="F32" i="24"/>
  <c r="E32" i="24"/>
  <c r="D32" i="24"/>
  <c r="C32" i="24"/>
  <c r="B32" i="24"/>
  <c r="O31" i="24"/>
  <c r="N31" i="24"/>
  <c r="M31" i="24"/>
  <c r="L31" i="24"/>
  <c r="K31" i="24"/>
  <c r="J31" i="24"/>
  <c r="I31" i="24"/>
  <c r="H31" i="24"/>
  <c r="G31" i="24"/>
  <c r="F31" i="24"/>
  <c r="E31" i="24"/>
  <c r="D31" i="24"/>
  <c r="C31" i="24"/>
  <c r="B31" i="24"/>
  <c r="O30" i="24"/>
  <c r="N30" i="24"/>
  <c r="M30" i="24"/>
  <c r="L30" i="24"/>
  <c r="K30" i="24"/>
  <c r="J30" i="24"/>
  <c r="I30" i="24"/>
  <c r="H30" i="24"/>
  <c r="G30" i="24"/>
  <c r="F30" i="24"/>
  <c r="E30" i="24"/>
  <c r="D30" i="24"/>
  <c r="C30" i="24"/>
  <c r="B30" i="24"/>
  <c r="O29" i="24"/>
  <c r="N29" i="24"/>
  <c r="M29" i="24"/>
  <c r="L29" i="24"/>
  <c r="K29" i="24"/>
  <c r="J29" i="24"/>
  <c r="I29" i="24"/>
  <c r="H29" i="24"/>
  <c r="G29" i="24"/>
  <c r="F29" i="24"/>
  <c r="E29" i="24"/>
  <c r="D29" i="24"/>
  <c r="C29" i="24"/>
  <c r="B29" i="24"/>
  <c r="O28" i="24"/>
  <c r="N28" i="24"/>
  <c r="M28" i="24"/>
  <c r="L28" i="24"/>
  <c r="K28" i="24"/>
  <c r="J28" i="24"/>
  <c r="I28" i="24"/>
  <c r="H28" i="24"/>
  <c r="G28" i="24"/>
  <c r="F28" i="24"/>
  <c r="E28" i="24"/>
  <c r="D28" i="24"/>
  <c r="C28" i="24"/>
  <c r="B28" i="24"/>
  <c r="BT27" i="24"/>
  <c r="BJ27" i="24"/>
  <c r="O27" i="24"/>
  <c r="N27" i="24"/>
  <c r="M27" i="24"/>
  <c r="L27" i="24"/>
  <c r="K27" i="24"/>
  <c r="J27" i="24"/>
  <c r="I27" i="24"/>
  <c r="H27" i="24"/>
  <c r="G27" i="24"/>
  <c r="F27" i="24"/>
  <c r="E27" i="24"/>
  <c r="D27" i="24"/>
  <c r="C27" i="24"/>
  <c r="B27" i="24"/>
  <c r="BJ26" i="24" a="1"/>
  <c r="BJ26" i="24" s="1"/>
  <c r="O26" i="24"/>
  <c r="N26" i="24"/>
  <c r="M26" i="24"/>
  <c r="L26" i="24"/>
  <c r="K26" i="24"/>
  <c r="J26" i="24"/>
  <c r="I26" i="24"/>
  <c r="H26" i="24"/>
  <c r="G26" i="24"/>
  <c r="F26" i="24"/>
  <c r="E26" i="24"/>
  <c r="D26" i="24"/>
  <c r="C26" i="24"/>
  <c r="B26" i="24"/>
  <c r="D106" i="23"/>
  <c r="C106" i="23"/>
  <c r="D105" i="23"/>
  <c r="C105" i="23"/>
  <c r="D104" i="23"/>
  <c r="C104" i="23"/>
  <c r="D103" i="23"/>
  <c r="C103" i="23"/>
  <c r="D102" i="23"/>
  <c r="C102" i="23"/>
  <c r="D101" i="23"/>
  <c r="C101" i="23"/>
  <c r="D100" i="23"/>
  <c r="C100" i="23"/>
  <c r="D99" i="23"/>
  <c r="C99" i="23"/>
  <c r="D98" i="23"/>
  <c r="C98" i="23"/>
  <c r="D97" i="23"/>
  <c r="C97" i="23"/>
  <c r="D96" i="23"/>
  <c r="C96" i="23"/>
  <c r="D95" i="23"/>
  <c r="C95" i="23"/>
  <c r="D94" i="23"/>
  <c r="C94" i="23"/>
  <c r="D93" i="23"/>
  <c r="C93" i="23"/>
  <c r="D92" i="23"/>
  <c r="C92" i="23"/>
  <c r="D91" i="23"/>
  <c r="C91" i="23"/>
  <c r="C89" i="23"/>
  <c r="D120" i="21"/>
  <c r="C120" i="21"/>
  <c r="D119" i="21"/>
  <c r="C119" i="21"/>
  <c r="D118" i="21"/>
  <c r="C118" i="21"/>
  <c r="D117" i="21"/>
  <c r="C117" i="21"/>
  <c r="D116" i="21"/>
  <c r="C116" i="21"/>
  <c r="D115" i="21"/>
  <c r="C115" i="21"/>
  <c r="D114" i="21"/>
  <c r="C114" i="21"/>
  <c r="D113" i="21"/>
  <c r="C113" i="21"/>
  <c r="D112" i="21"/>
  <c r="C112" i="21"/>
  <c r="D111" i="21"/>
  <c r="C111" i="21"/>
  <c r="D110" i="21"/>
  <c r="C110" i="21"/>
  <c r="D109" i="21"/>
  <c r="C109" i="21"/>
  <c r="D108" i="21"/>
  <c r="C108" i="21"/>
  <c r="D107" i="21"/>
  <c r="C107" i="21"/>
  <c r="D106" i="21"/>
  <c r="C106" i="21"/>
  <c r="D105" i="21"/>
  <c r="C105" i="21"/>
  <c r="B104" i="21"/>
  <c r="D94" i="21"/>
  <c r="C94" i="21"/>
  <c r="D93" i="21"/>
  <c r="C93" i="21"/>
  <c r="D92" i="21"/>
  <c r="C92" i="21"/>
  <c r="D91" i="21"/>
  <c r="C91" i="21"/>
  <c r="D90" i="21"/>
  <c r="C90" i="21"/>
  <c r="D89" i="21"/>
  <c r="C89" i="21"/>
  <c r="D88" i="21"/>
  <c r="C88" i="21"/>
  <c r="D87" i="21"/>
  <c r="C87" i="21"/>
  <c r="D86" i="21"/>
  <c r="C86" i="21"/>
  <c r="D85" i="21"/>
  <c r="C85" i="21"/>
  <c r="D84" i="21"/>
  <c r="C84" i="21"/>
  <c r="D83" i="21"/>
  <c r="C83" i="21"/>
  <c r="D82" i="21"/>
  <c r="C82" i="21"/>
  <c r="D81" i="21"/>
  <c r="C81" i="21"/>
  <c r="C79" i="21"/>
  <c r="D72" i="21"/>
  <c r="F72" i="21" s="1"/>
  <c r="C72" i="21"/>
  <c r="E72" i="21" s="1"/>
  <c r="D71" i="21"/>
  <c r="F71" i="21" s="1"/>
  <c r="C71" i="21"/>
  <c r="E71" i="21" s="1"/>
  <c r="D70" i="21"/>
  <c r="F70" i="21" s="1"/>
  <c r="C70" i="21"/>
  <c r="E70" i="21" s="1"/>
  <c r="D69" i="21"/>
  <c r="F69" i="21" s="1"/>
  <c r="C69" i="21"/>
  <c r="E69" i="21" s="1"/>
  <c r="D68" i="21"/>
  <c r="F68" i="21" s="1"/>
  <c r="C68" i="21"/>
  <c r="E68" i="21" s="1"/>
  <c r="D67" i="21"/>
  <c r="F67" i="21" s="1"/>
  <c r="C67" i="21"/>
  <c r="E67" i="21" s="1"/>
  <c r="D66" i="21"/>
  <c r="F66" i="21" s="1"/>
  <c r="C66" i="21"/>
  <c r="E66" i="21" s="1"/>
  <c r="D65" i="21"/>
  <c r="F65" i="21" s="1"/>
  <c r="C65" i="21"/>
  <c r="E65" i="21" s="1"/>
  <c r="D64" i="21"/>
  <c r="F64" i="21" s="1"/>
  <c r="C64" i="21"/>
  <c r="E64" i="21" s="1"/>
  <c r="D63" i="21"/>
  <c r="F63" i="21" s="1"/>
  <c r="C63" i="21"/>
  <c r="E63" i="21" s="1"/>
  <c r="D62" i="21"/>
  <c r="F62" i="21" s="1"/>
  <c r="C62" i="21"/>
  <c r="E62" i="21" s="1"/>
  <c r="D61" i="21"/>
  <c r="F61" i="21" s="1"/>
  <c r="C61" i="21"/>
  <c r="E61" i="21" s="1"/>
  <c r="D60" i="21"/>
  <c r="F60" i="21" s="1"/>
  <c r="C60" i="21"/>
  <c r="E60" i="21" s="1"/>
  <c r="D59" i="21"/>
  <c r="F59" i="21" s="1"/>
  <c r="C59" i="21"/>
  <c r="E59" i="21" s="1"/>
  <c r="D58" i="21"/>
  <c r="F58" i="21" s="1"/>
  <c r="C58" i="21"/>
  <c r="E58" i="21" s="1"/>
  <c r="D57" i="21"/>
  <c r="F57" i="21" s="1"/>
  <c r="C57" i="21"/>
  <c r="E57" i="21" s="1"/>
  <c r="B56" i="21"/>
  <c r="D49" i="21"/>
  <c r="C49" i="21"/>
  <c r="D48" i="21"/>
  <c r="C48" i="21"/>
  <c r="D47" i="21"/>
  <c r="C47" i="21"/>
  <c r="D46" i="21"/>
  <c r="C46" i="21"/>
  <c r="D45" i="21"/>
  <c r="C45" i="21"/>
  <c r="D44" i="21"/>
  <c r="C44" i="21"/>
  <c r="D43" i="21"/>
  <c r="C43" i="21"/>
  <c r="D42" i="21"/>
  <c r="C42" i="21"/>
  <c r="D41" i="21"/>
  <c r="C41" i="21"/>
  <c r="D40" i="21"/>
  <c r="C40" i="21"/>
  <c r="D39" i="21"/>
  <c r="C39" i="21"/>
  <c r="D38" i="21"/>
  <c r="C38" i="21"/>
  <c r="D37" i="21"/>
  <c r="C37" i="21"/>
  <c r="D36" i="21"/>
  <c r="C36" i="21"/>
  <c r="D35" i="21"/>
  <c r="C35" i="21"/>
  <c r="D34" i="21"/>
  <c r="C34" i="21"/>
  <c r="B33" i="21"/>
  <c r="D25" i="21"/>
  <c r="C25" i="21"/>
  <c r="D24" i="21"/>
  <c r="C24" i="21"/>
  <c r="D23" i="21"/>
  <c r="C23" i="21"/>
  <c r="D22" i="21"/>
  <c r="C22" i="21"/>
  <c r="D21" i="21"/>
  <c r="C21" i="21"/>
  <c r="D20" i="21"/>
  <c r="C20" i="21"/>
  <c r="D19" i="21"/>
  <c r="C19" i="21"/>
  <c r="D18" i="21"/>
  <c r="C18" i="21"/>
  <c r="D17" i="21"/>
  <c r="C17" i="21"/>
  <c r="D16" i="21"/>
  <c r="C16" i="21"/>
  <c r="D15" i="21"/>
  <c r="C15" i="21"/>
  <c r="D14" i="21"/>
  <c r="C14" i="21"/>
  <c r="D13" i="21"/>
  <c r="C13" i="21"/>
  <c r="D12" i="21"/>
  <c r="C12" i="21"/>
  <c r="D11" i="21"/>
  <c r="C11" i="21"/>
  <c r="D10" i="21"/>
  <c r="C10" i="21"/>
  <c r="C8" i="21"/>
  <c r="P29" i="19"/>
  <c r="K29" i="19"/>
  <c r="P28" i="19" a="1"/>
  <c r="P28" i="19" s="1"/>
  <c r="K28" i="19" a="1"/>
  <c r="K28" i="19" s="1"/>
  <c r="L28" i="19" a="1"/>
  <c r="L28" i="19" s="1"/>
  <c r="M28" i="19" a="1"/>
  <c r="M28" i="19" s="1"/>
  <c r="N28" i="19" a="1"/>
  <c r="N28" i="19" s="1"/>
  <c r="O28" i="19" a="1"/>
  <c r="O28" i="19" s="1"/>
  <c r="J28" i="19" a="1"/>
  <c r="J28" i="19" s="1"/>
  <c r="K7" i="19"/>
  <c r="L7" i="19"/>
  <c r="L9" i="19"/>
  <c r="K9" i="19"/>
  <c r="L10" i="19"/>
  <c r="K10" i="19"/>
  <c r="L11" i="19"/>
  <c r="K11" i="19"/>
  <c r="L12" i="19"/>
  <c r="K12" i="19"/>
  <c r="L13" i="19"/>
  <c r="K13" i="19"/>
  <c r="L14" i="19"/>
  <c r="K14" i="19"/>
  <c r="L15" i="19"/>
  <c r="K15" i="19"/>
  <c r="L16" i="19"/>
  <c r="K16" i="19"/>
  <c r="L17" i="19"/>
  <c r="K17" i="19"/>
  <c r="L18" i="19"/>
  <c r="K18" i="19"/>
  <c r="L19" i="19"/>
  <c r="K19" i="19"/>
  <c r="L20" i="19"/>
  <c r="K20" i="19"/>
  <c r="K8" i="19"/>
  <c r="L8" i="19"/>
  <c r="BO27" i="10" a="1"/>
  <c r="BO27" i="10" s="1"/>
  <c r="BP27" i="10" a="1"/>
  <c r="BP27" i="10" s="1"/>
  <c r="BQ27" i="10" a="1"/>
  <c r="BQ27" i="10" s="1"/>
  <c r="BR27" i="10" a="1"/>
  <c r="BR27" i="10" s="1"/>
  <c r="BS27" i="10" a="1"/>
  <c r="BS27" i="10" s="1"/>
  <c r="BT27" i="10" a="1"/>
  <c r="BT27" i="10" s="1"/>
  <c r="BU27" i="10" a="1"/>
  <c r="BU27" i="10" s="1"/>
  <c r="BV27" i="10" a="1"/>
  <c r="BV27" i="10" s="1"/>
  <c r="BW27" i="10" a="1"/>
  <c r="BW27" i="10" s="1"/>
  <c r="BX27" i="10" a="1"/>
  <c r="BX27" i="10" s="1"/>
  <c r="BY27" i="10" a="1"/>
  <c r="BY27" i="10" s="1"/>
  <c r="BZ27" i="10" a="1"/>
  <c r="BZ27" i="10" s="1"/>
  <c r="CA27" i="10" a="1"/>
  <c r="CA27" i="10" s="1"/>
  <c r="BN27" i="10" a="1"/>
  <c r="BN27" i="10" s="1"/>
  <c r="BN26" i="10" a="1"/>
  <c r="BN26" i="10" s="1"/>
  <c r="BO26" i="10" a="1"/>
  <c r="BO26" i="10" s="1"/>
  <c r="BP26" i="10" a="1"/>
  <c r="BP26" i="10" s="1"/>
  <c r="BQ26" i="10" a="1"/>
  <c r="BQ26" i="10" s="1"/>
  <c r="BR26" i="10" a="1"/>
  <c r="BR26" i="10" s="1"/>
  <c r="BS26" i="10" a="1"/>
  <c r="BS26" i="10" s="1"/>
  <c r="BT26" i="10" a="1"/>
  <c r="BT26" i="10" s="1"/>
  <c r="BU26" i="10" a="1"/>
  <c r="BU26" i="10" s="1"/>
  <c r="BV26" i="10" a="1"/>
  <c r="BV26" i="10" s="1"/>
  <c r="BW26" i="10" a="1"/>
  <c r="BW26" i="10" s="1"/>
  <c r="BX26" i="10" a="1"/>
  <c r="BX26" i="10" s="1"/>
  <c r="BY26" i="10" a="1"/>
  <c r="BY26" i="10" s="1"/>
  <c r="BZ26" i="10" a="1"/>
  <c r="BZ26" i="10" s="1"/>
  <c r="CA26" i="10" a="1"/>
  <c r="CA26" i="10" s="1"/>
  <c r="BO25" i="10"/>
  <c r="BP25" i="10"/>
  <c r="BQ25" i="10"/>
  <c r="BR25" i="10"/>
  <c r="BS25" i="10"/>
  <c r="BT25" i="10"/>
  <c r="BU25" i="10"/>
  <c r="BV25" i="10"/>
  <c r="BW25" i="10"/>
  <c r="BX25" i="10"/>
  <c r="BY25" i="10"/>
  <c r="BZ25" i="10"/>
  <c r="CA25" i="10"/>
  <c r="BN25" i="10"/>
  <c r="BM25" i="10" a="1"/>
  <c r="BM25" i="10" s="1"/>
  <c r="AE7" i="17"/>
  <c r="AD29" i="17" a="1"/>
  <c r="AD29" i="17" s="1"/>
  <c r="AD30" i="17"/>
  <c r="AF28" i="17"/>
  <c r="AG28" i="17"/>
  <c r="AH28" i="17"/>
  <c r="AI28" i="17"/>
  <c r="AJ28" i="17"/>
  <c r="AK28" i="17"/>
  <c r="AL28" i="17"/>
  <c r="AM28" i="17"/>
  <c r="AN28" i="17"/>
  <c r="AO28" i="17"/>
  <c r="AE28" i="17"/>
  <c r="C29" i="17"/>
  <c r="AF29" i="17" s="1" a="1"/>
  <c r="AF29" i="17" s="1"/>
  <c r="D29" i="17"/>
  <c r="AG29" i="17" s="1" a="1"/>
  <c r="AG29" i="17" s="1"/>
  <c r="E29" i="17"/>
  <c r="F29" i="17"/>
  <c r="G29" i="17"/>
  <c r="H29" i="17"/>
  <c r="I29" i="17"/>
  <c r="J29" i="17"/>
  <c r="K29" i="17"/>
  <c r="L29" i="17"/>
  <c r="C30" i="17"/>
  <c r="D30" i="17"/>
  <c r="E30" i="17"/>
  <c r="F30" i="17"/>
  <c r="G30" i="17"/>
  <c r="H30" i="17"/>
  <c r="I30" i="17"/>
  <c r="J30" i="17"/>
  <c r="K30" i="17"/>
  <c r="L30" i="17"/>
  <c r="C31" i="17"/>
  <c r="D31" i="17"/>
  <c r="E31" i="17"/>
  <c r="F31" i="17"/>
  <c r="G31" i="17"/>
  <c r="H31" i="17"/>
  <c r="I31" i="17"/>
  <c r="J31" i="17"/>
  <c r="K31" i="17"/>
  <c r="L31" i="17"/>
  <c r="C32" i="17"/>
  <c r="D32" i="17"/>
  <c r="E32" i="17"/>
  <c r="F32" i="17"/>
  <c r="G32" i="17"/>
  <c r="H32" i="17"/>
  <c r="I32" i="17"/>
  <c r="J32" i="17"/>
  <c r="K32" i="17"/>
  <c r="L32" i="17"/>
  <c r="C33" i="17"/>
  <c r="D33" i="17"/>
  <c r="E33" i="17"/>
  <c r="F33" i="17"/>
  <c r="G33" i="17"/>
  <c r="H33" i="17"/>
  <c r="I33" i="17"/>
  <c r="J33" i="17"/>
  <c r="K33" i="17"/>
  <c r="L33" i="17"/>
  <c r="C34" i="17"/>
  <c r="D34" i="17"/>
  <c r="E34" i="17"/>
  <c r="F34" i="17"/>
  <c r="G34" i="17"/>
  <c r="H34" i="17"/>
  <c r="I34" i="17"/>
  <c r="J34" i="17"/>
  <c r="K34" i="17"/>
  <c r="L34" i="17"/>
  <c r="C35" i="17"/>
  <c r="D35" i="17"/>
  <c r="E35" i="17"/>
  <c r="F35" i="17"/>
  <c r="G35" i="17"/>
  <c r="H35" i="17"/>
  <c r="I35" i="17"/>
  <c r="J35" i="17"/>
  <c r="K35" i="17"/>
  <c r="L35" i="17"/>
  <c r="C36" i="17"/>
  <c r="D36" i="17"/>
  <c r="E36" i="17"/>
  <c r="F36" i="17"/>
  <c r="G36" i="17"/>
  <c r="H36" i="17"/>
  <c r="I36" i="17"/>
  <c r="J36" i="17"/>
  <c r="K36" i="17"/>
  <c r="L36" i="17"/>
  <c r="C37" i="17"/>
  <c r="D37" i="17"/>
  <c r="E37" i="17"/>
  <c r="F37" i="17"/>
  <c r="G37" i="17"/>
  <c r="H37" i="17"/>
  <c r="I37" i="17"/>
  <c r="J37" i="17"/>
  <c r="K37" i="17"/>
  <c r="L37" i="17"/>
  <c r="C38" i="17"/>
  <c r="D38" i="17"/>
  <c r="E38" i="17"/>
  <c r="F38" i="17"/>
  <c r="G38" i="17"/>
  <c r="H38" i="17"/>
  <c r="I38" i="17"/>
  <c r="J38" i="17"/>
  <c r="K38" i="17"/>
  <c r="L38" i="17"/>
  <c r="C39" i="17"/>
  <c r="D39" i="17"/>
  <c r="E39" i="17"/>
  <c r="F39" i="17"/>
  <c r="G39" i="17"/>
  <c r="H39" i="17"/>
  <c r="I39" i="17"/>
  <c r="J39" i="17"/>
  <c r="K39" i="17"/>
  <c r="L39" i="17"/>
  <c r="C40" i="17"/>
  <c r="D40" i="17"/>
  <c r="E40" i="17"/>
  <c r="F40" i="17"/>
  <c r="G40" i="17"/>
  <c r="H40" i="17"/>
  <c r="I40" i="17"/>
  <c r="J40" i="17"/>
  <c r="K40" i="17"/>
  <c r="L40" i="17"/>
  <c r="C41" i="17"/>
  <c r="D41" i="17"/>
  <c r="E41" i="17"/>
  <c r="F41" i="17"/>
  <c r="G41" i="17"/>
  <c r="H41" i="17"/>
  <c r="I41" i="17"/>
  <c r="J41" i="17"/>
  <c r="K41" i="17"/>
  <c r="L41" i="17"/>
  <c r="C42" i="17"/>
  <c r="D42" i="17"/>
  <c r="E42" i="17"/>
  <c r="F42" i="17"/>
  <c r="G42" i="17"/>
  <c r="H42" i="17"/>
  <c r="I42" i="17"/>
  <c r="J42" i="17"/>
  <c r="K42" i="17"/>
  <c r="L42" i="17"/>
  <c r="C43" i="17"/>
  <c r="D43" i="17"/>
  <c r="E43" i="17"/>
  <c r="F43" i="17"/>
  <c r="G43" i="17"/>
  <c r="H43" i="17"/>
  <c r="I43" i="17"/>
  <c r="J43" i="17"/>
  <c r="K43" i="17"/>
  <c r="L43" i="17"/>
  <c r="C44" i="17"/>
  <c r="AF30" i="17" s="1"/>
  <c r="D44" i="17"/>
  <c r="AG30" i="17" s="1"/>
  <c r="E44" i="17"/>
  <c r="AH30" i="17" s="1"/>
  <c r="F44" i="17"/>
  <c r="AI30" i="17" s="1"/>
  <c r="G44" i="17"/>
  <c r="AJ30" i="17" s="1"/>
  <c r="H44" i="17"/>
  <c r="AK30" i="17" s="1"/>
  <c r="I44" i="17"/>
  <c r="J44" i="17"/>
  <c r="AM30" i="17" s="1"/>
  <c r="K44" i="17"/>
  <c r="AN30" i="17" s="1"/>
  <c r="L44" i="17"/>
  <c r="AO30" i="17" s="1"/>
  <c r="B30" i="17"/>
  <c r="B31" i="17"/>
  <c r="B32" i="17"/>
  <c r="B33" i="17"/>
  <c r="B34" i="17"/>
  <c r="B35" i="17"/>
  <c r="B36" i="17"/>
  <c r="B37" i="17"/>
  <c r="B38" i="17"/>
  <c r="B39" i="17"/>
  <c r="B40" i="17"/>
  <c r="B41" i="17"/>
  <c r="B42" i="17"/>
  <c r="B43" i="17"/>
  <c r="B44" i="17"/>
  <c r="AE30" i="17" s="1"/>
  <c r="B29" i="17"/>
  <c r="AE29" i="17" s="1" a="1"/>
  <c r="AE29" i="17" s="1"/>
  <c r="AL29" i="17" l="1" a="1"/>
  <c r="AL29" i="17" s="1"/>
  <c r="AO29" i="17" a="1"/>
  <c r="AO29" i="17" s="1"/>
  <c r="AK29" i="17" a="1"/>
  <c r="AK29" i="17" s="1"/>
  <c r="AJ29" i="17" a="1"/>
  <c r="AJ29" i="17" s="1"/>
  <c r="AI29" i="17" a="1"/>
  <c r="AI29" i="17" s="1"/>
  <c r="AH29" i="17" a="1"/>
  <c r="AH29" i="17" s="1"/>
  <c r="AE17" i="17"/>
  <c r="AE9" i="17"/>
  <c r="BN26" i="24" a="1"/>
  <c r="BN26" i="24" s="1"/>
  <c r="BV26" i="24" a="1"/>
  <c r="BV26" i="24" s="1"/>
  <c r="BW26" i="24" a="1"/>
  <c r="BW26" i="24" s="1"/>
  <c r="BM26" i="24" a="1"/>
  <c r="BM26" i="24" s="1"/>
  <c r="AE19" i="17"/>
  <c r="AE15" i="17"/>
  <c r="AE23" i="17"/>
  <c r="AE11" i="17"/>
  <c r="AE20" i="17"/>
  <c r="AE16" i="17"/>
  <c r="AE14" i="17"/>
  <c r="AE10" i="17"/>
  <c r="AM29" i="17" a="1"/>
  <c r="AM29" i="17" s="1"/>
  <c r="AE12" i="17"/>
  <c r="AE22" i="17"/>
  <c r="AE18" i="17"/>
  <c r="AE21" i="17"/>
  <c r="AE13" i="17"/>
  <c r="AL30" i="17"/>
  <c r="AN29" i="17" a="1"/>
  <c r="AN29" i="17" s="1"/>
  <c r="BR26" i="24" a="1"/>
  <c r="BR26" i="24" s="1"/>
  <c r="BK26" i="24" a="1"/>
  <c r="BK26" i="24" s="1"/>
  <c r="BS26" i="24" a="1"/>
  <c r="BS26" i="24" s="1"/>
  <c r="BT26" i="24" a="1"/>
  <c r="BT26" i="24" s="1"/>
  <c r="BL26" i="24" a="1"/>
  <c r="BL26" i="24" s="1"/>
  <c r="BO26" i="24" a="1"/>
  <c r="BO26" i="24" s="1"/>
  <c r="BP26" i="24" a="1"/>
  <c r="BP26" i="24" s="1"/>
  <c r="BX26" i="24" a="1"/>
  <c r="BX26" i="24" s="1"/>
  <c r="BQ26" i="24" a="1"/>
  <c r="BQ26" i="24" s="1"/>
  <c r="BU26" i="24" a="1"/>
  <c r="BU26" i="24" s="1"/>
  <c r="BJ3" i="24"/>
  <c r="B28" i="20" s="1"/>
  <c r="AF26" i="13"/>
  <c r="AG26" i="13"/>
  <c r="AH26" i="13"/>
  <c r="AI26" i="13"/>
  <c r="AJ26" i="13"/>
  <c r="AK26" i="13"/>
  <c r="AL26" i="13"/>
  <c r="AM26" i="13"/>
  <c r="AN26" i="13"/>
  <c r="AO26" i="13"/>
  <c r="AE26" i="13"/>
  <c r="AD27" i="13" a="1"/>
  <c r="AD27" i="13" s="1"/>
  <c r="AD28" i="13"/>
  <c r="C27" i="13"/>
  <c r="D27" i="13"/>
  <c r="E27" i="13"/>
  <c r="F27" i="13"/>
  <c r="G27" i="13"/>
  <c r="H27" i="13"/>
  <c r="I27" i="13"/>
  <c r="J27" i="13"/>
  <c r="K27" i="13"/>
  <c r="L27" i="13"/>
  <c r="C28" i="13"/>
  <c r="D28" i="13"/>
  <c r="E28" i="13"/>
  <c r="F28" i="13"/>
  <c r="G28" i="13"/>
  <c r="H28" i="13"/>
  <c r="I28" i="13"/>
  <c r="J28" i="13"/>
  <c r="K28" i="13"/>
  <c r="L28" i="13"/>
  <c r="C29" i="13"/>
  <c r="D29" i="13"/>
  <c r="E29" i="13"/>
  <c r="F29" i="13"/>
  <c r="G29" i="13"/>
  <c r="H29" i="13"/>
  <c r="I29" i="13"/>
  <c r="J29" i="13"/>
  <c r="K29" i="13"/>
  <c r="L29" i="13"/>
  <c r="C30" i="13"/>
  <c r="D30" i="13"/>
  <c r="E30" i="13"/>
  <c r="F30" i="13"/>
  <c r="G30" i="13"/>
  <c r="H30" i="13"/>
  <c r="I30" i="13"/>
  <c r="J30" i="13"/>
  <c r="K30" i="13"/>
  <c r="L30" i="13"/>
  <c r="C31" i="13"/>
  <c r="D31" i="13"/>
  <c r="E31" i="13"/>
  <c r="F31" i="13"/>
  <c r="G31" i="13"/>
  <c r="H31" i="13"/>
  <c r="I31" i="13"/>
  <c r="J31" i="13"/>
  <c r="K31" i="13"/>
  <c r="L31" i="13"/>
  <c r="C32" i="13"/>
  <c r="D32" i="13"/>
  <c r="E32" i="13"/>
  <c r="F32" i="13"/>
  <c r="G32" i="13"/>
  <c r="H32" i="13"/>
  <c r="I32" i="13"/>
  <c r="J32" i="13"/>
  <c r="K32" i="13"/>
  <c r="L32" i="13"/>
  <c r="C33" i="13"/>
  <c r="D33" i="13"/>
  <c r="E33" i="13"/>
  <c r="F33" i="13"/>
  <c r="G33" i="13"/>
  <c r="H33" i="13"/>
  <c r="I33" i="13"/>
  <c r="AE13" i="13" s="1"/>
  <c r="J33" i="13"/>
  <c r="K33" i="13"/>
  <c r="L33" i="13"/>
  <c r="C34" i="13"/>
  <c r="D34" i="13"/>
  <c r="E34" i="13"/>
  <c r="F34" i="13"/>
  <c r="G34" i="13"/>
  <c r="H34" i="13"/>
  <c r="I34" i="13"/>
  <c r="J34" i="13"/>
  <c r="K34" i="13"/>
  <c r="L34" i="13"/>
  <c r="C35" i="13"/>
  <c r="D35" i="13"/>
  <c r="E35" i="13"/>
  <c r="F35" i="13"/>
  <c r="G35" i="13"/>
  <c r="H35" i="13"/>
  <c r="I35" i="13"/>
  <c r="J35" i="13"/>
  <c r="K35" i="13"/>
  <c r="L35" i="13"/>
  <c r="C36" i="13"/>
  <c r="D36" i="13"/>
  <c r="E36" i="13"/>
  <c r="F36" i="13"/>
  <c r="G36" i="13"/>
  <c r="H36" i="13"/>
  <c r="I36" i="13"/>
  <c r="J36" i="13"/>
  <c r="K36" i="13"/>
  <c r="L36" i="13"/>
  <c r="C37" i="13"/>
  <c r="D37" i="13"/>
  <c r="E37" i="13"/>
  <c r="F37" i="13"/>
  <c r="G37" i="13"/>
  <c r="H37" i="13"/>
  <c r="I37" i="13"/>
  <c r="AE17" i="13" s="1"/>
  <c r="J37" i="13"/>
  <c r="K37" i="13"/>
  <c r="L37" i="13"/>
  <c r="C38" i="13"/>
  <c r="D38" i="13"/>
  <c r="E38" i="13"/>
  <c r="F38" i="13"/>
  <c r="G38" i="13"/>
  <c r="H38" i="13"/>
  <c r="I38" i="13"/>
  <c r="J38" i="13"/>
  <c r="K38" i="13"/>
  <c r="L38" i="13"/>
  <c r="C39" i="13"/>
  <c r="D39" i="13"/>
  <c r="E39" i="13"/>
  <c r="F39" i="13"/>
  <c r="AI27" i="13" s="1" a="1"/>
  <c r="AI27" i="13" s="1"/>
  <c r="G39" i="13"/>
  <c r="H39" i="13"/>
  <c r="I39" i="13"/>
  <c r="J39" i="13"/>
  <c r="AM27" i="13" s="1" a="1"/>
  <c r="AM27" i="13" s="1"/>
  <c r="K39" i="13"/>
  <c r="L39" i="13"/>
  <c r="C40" i="13"/>
  <c r="D40" i="13"/>
  <c r="E40" i="13"/>
  <c r="F40" i="13"/>
  <c r="G40" i="13"/>
  <c r="H40" i="13"/>
  <c r="I40" i="13"/>
  <c r="J40" i="13"/>
  <c r="K40" i="13"/>
  <c r="L40" i="13"/>
  <c r="C41" i="13"/>
  <c r="D41" i="13"/>
  <c r="E41" i="13"/>
  <c r="F41" i="13"/>
  <c r="G41" i="13"/>
  <c r="H41" i="13"/>
  <c r="I41" i="13"/>
  <c r="J41" i="13"/>
  <c r="K41" i="13"/>
  <c r="L41" i="13"/>
  <c r="C42" i="13"/>
  <c r="AF28" i="13" s="1"/>
  <c r="D42" i="13"/>
  <c r="AG28" i="13" s="1"/>
  <c r="E42" i="13"/>
  <c r="AH28" i="13" s="1"/>
  <c r="F42" i="13"/>
  <c r="AI28" i="13" s="1"/>
  <c r="G42" i="13"/>
  <c r="AJ28" i="13" s="1"/>
  <c r="H42" i="13"/>
  <c r="AK28" i="13" s="1"/>
  <c r="I42" i="13"/>
  <c r="AL28" i="13" s="1"/>
  <c r="J42" i="13"/>
  <c r="AM28" i="13" s="1"/>
  <c r="K42" i="13"/>
  <c r="AN28" i="13" s="1"/>
  <c r="L42" i="13"/>
  <c r="AO28" i="13" s="1"/>
  <c r="B28" i="13"/>
  <c r="B29" i="13"/>
  <c r="B30" i="13"/>
  <c r="B31" i="13"/>
  <c r="B32" i="13"/>
  <c r="B33" i="13"/>
  <c r="B34" i="13"/>
  <c r="B35" i="13"/>
  <c r="B36" i="13"/>
  <c r="B37" i="13"/>
  <c r="B38" i="13"/>
  <c r="B39" i="13"/>
  <c r="B40" i="13"/>
  <c r="B41" i="13"/>
  <c r="B42" i="13"/>
  <c r="AE28" i="13" s="1"/>
  <c r="B27" i="13"/>
  <c r="AH27" i="13" l="1" a="1"/>
  <c r="AH27" i="13" s="1"/>
  <c r="AN27" i="13" a="1"/>
  <c r="AN27" i="13" s="1"/>
  <c r="AF27" i="13" a="1"/>
  <c r="AF27" i="13" s="1"/>
  <c r="AK27" i="13" a="1"/>
  <c r="AK27" i="13" s="1"/>
  <c r="AJ27" i="13" a="1"/>
  <c r="AJ27" i="13" s="1"/>
  <c r="AO27" i="13" a="1"/>
  <c r="AO27" i="13" s="1"/>
  <c r="AG27" i="13" a="1"/>
  <c r="AG27" i="13" s="1"/>
  <c r="AE20" i="13"/>
  <c r="AE16" i="13"/>
  <c r="AE12" i="13"/>
  <c r="AE19" i="13"/>
  <c r="AE15" i="13"/>
  <c r="AE11" i="13"/>
  <c r="AE18" i="13"/>
  <c r="AE14" i="13"/>
  <c r="AE10" i="13"/>
  <c r="AE27" i="13" a="1"/>
  <c r="AE27" i="13" s="1"/>
  <c r="AE8" i="13"/>
  <c r="AL27" i="13" a="1"/>
  <c r="AL27" i="13" s="1"/>
  <c r="BJ46" i="11" a="1"/>
  <c r="BJ46" i="11" s="1"/>
  <c r="BL48" i="11" a="1"/>
  <c r="BL48" i="11" s="1"/>
  <c r="BM48" i="11" a="1"/>
  <c r="BM48" i="11" s="1"/>
  <c r="BN48" i="11" a="1"/>
  <c r="BN48" i="11" s="1"/>
  <c r="BO48" i="11" a="1"/>
  <c r="BO48" i="11" s="1"/>
  <c r="BP48" i="11" a="1"/>
  <c r="BP48" i="11" s="1"/>
  <c r="BQ48" i="11" a="1"/>
  <c r="BQ48" i="11" s="1"/>
  <c r="BR48" i="11" a="1"/>
  <c r="BR48" i="11" s="1"/>
  <c r="BS48" i="11" a="1"/>
  <c r="BS48" i="11" s="1"/>
  <c r="BT48" i="11" a="1"/>
  <c r="BT48" i="11" s="1"/>
  <c r="BU48" i="11" a="1"/>
  <c r="BU48" i="11" s="1"/>
  <c r="BV48" i="11" a="1"/>
  <c r="BV48" i="11" s="1"/>
  <c r="BW48" i="11" a="1"/>
  <c r="BW48" i="11" s="1"/>
  <c r="BX48" i="11" a="1"/>
  <c r="BX48" i="11" s="1"/>
  <c r="BL49" i="11" a="1"/>
  <c r="BL49" i="11" s="1"/>
  <c r="BM49" i="11" a="1"/>
  <c r="BM49" i="11" s="1"/>
  <c r="BN49" i="11" a="1"/>
  <c r="BN49" i="11" s="1"/>
  <c r="BO49" i="11" a="1"/>
  <c r="BO49" i="11" s="1"/>
  <c r="BP49" i="11" a="1"/>
  <c r="BP49" i="11" s="1"/>
  <c r="BQ49" i="11" a="1"/>
  <c r="BQ49" i="11" s="1"/>
  <c r="BR49" i="11" a="1"/>
  <c r="BR49" i="11" s="1"/>
  <c r="BS49" i="11" a="1"/>
  <c r="BS49" i="11" s="1"/>
  <c r="BT49" i="11" a="1"/>
  <c r="BT49" i="11" s="1"/>
  <c r="BU49" i="11" a="1"/>
  <c r="BU49" i="11" s="1"/>
  <c r="BV49" i="11" a="1"/>
  <c r="BV49" i="11" s="1"/>
  <c r="BW49" i="11" a="1"/>
  <c r="BW49" i="11" s="1"/>
  <c r="BX49" i="11" a="1"/>
  <c r="BX49" i="11" s="1"/>
  <c r="BK49" i="11" a="1"/>
  <c r="BK49" i="11" s="1"/>
  <c r="BK48" i="11" a="1"/>
  <c r="BK48" i="11" s="1"/>
  <c r="BL6" i="11"/>
  <c r="BL8" i="11"/>
  <c r="BL10" i="11"/>
  <c r="BL14" i="11"/>
  <c r="BL18" i="11"/>
  <c r="BL5" i="11"/>
  <c r="BJ3" i="11" s="1"/>
  <c r="C53" i="6"/>
  <c r="C55" i="6"/>
  <c r="C56" i="6"/>
  <c r="D56" i="6"/>
  <c r="C57" i="6"/>
  <c r="C58" i="6"/>
  <c r="D58" i="6"/>
  <c r="C59" i="6"/>
  <c r="C60" i="6"/>
  <c r="D60" i="6"/>
  <c r="C61" i="6"/>
  <c r="C62" i="6"/>
  <c r="D62" i="6"/>
  <c r="C63" i="6"/>
  <c r="C64" i="6"/>
  <c r="C65" i="6"/>
  <c r="C66" i="6"/>
  <c r="C67" i="6"/>
  <c r="C68" i="6"/>
  <c r="C69" i="6"/>
  <c r="C70" i="6"/>
  <c r="B27" i="11"/>
  <c r="C27" i="11"/>
  <c r="D27" i="11"/>
  <c r="E27" i="11"/>
  <c r="F27" i="11"/>
  <c r="G27" i="11"/>
  <c r="H27" i="11"/>
  <c r="I27" i="11"/>
  <c r="J27" i="11"/>
  <c r="K27" i="11"/>
  <c r="L27" i="11"/>
  <c r="M27" i="11"/>
  <c r="N27" i="11"/>
  <c r="O27" i="11"/>
  <c r="BL7" i="11" s="1"/>
  <c r="B28" i="11"/>
  <c r="C28" i="11"/>
  <c r="D28" i="11"/>
  <c r="E28" i="11"/>
  <c r="F28" i="11"/>
  <c r="G28" i="11"/>
  <c r="H28" i="11"/>
  <c r="I28" i="11"/>
  <c r="J28" i="11"/>
  <c r="K28" i="11"/>
  <c r="L28" i="11"/>
  <c r="M28" i="11"/>
  <c r="N28" i="11"/>
  <c r="O28" i="11"/>
  <c r="D57" i="6" s="1"/>
  <c r="B29" i="11"/>
  <c r="C29" i="11"/>
  <c r="D29" i="11"/>
  <c r="E29" i="11"/>
  <c r="F29" i="11"/>
  <c r="G29" i="11"/>
  <c r="H29" i="11"/>
  <c r="I29" i="11"/>
  <c r="J29" i="11"/>
  <c r="K29" i="11"/>
  <c r="L29" i="11"/>
  <c r="M29" i="11"/>
  <c r="N29" i="11"/>
  <c r="O29" i="11"/>
  <c r="BL9" i="11" s="1"/>
  <c r="B30" i="11"/>
  <c r="C30" i="11"/>
  <c r="D30" i="11"/>
  <c r="E30" i="11"/>
  <c r="F30" i="11"/>
  <c r="G30" i="11"/>
  <c r="H30" i="11"/>
  <c r="I30" i="11"/>
  <c r="J30" i="11"/>
  <c r="K30" i="11"/>
  <c r="L30" i="11"/>
  <c r="M30" i="11"/>
  <c r="N30" i="11"/>
  <c r="O30" i="11"/>
  <c r="D59" i="6" s="1"/>
  <c r="B31" i="11"/>
  <c r="C31" i="11"/>
  <c r="D31" i="11"/>
  <c r="E31" i="11"/>
  <c r="F31" i="11"/>
  <c r="G31" i="11"/>
  <c r="H31" i="11"/>
  <c r="I31" i="11"/>
  <c r="J31" i="11"/>
  <c r="K31" i="11"/>
  <c r="L31" i="11"/>
  <c r="M31" i="11"/>
  <c r="N31" i="11"/>
  <c r="O31" i="11"/>
  <c r="BL11" i="11" s="1"/>
  <c r="B32" i="11"/>
  <c r="C32" i="11"/>
  <c r="D32" i="11"/>
  <c r="E32" i="11"/>
  <c r="F32" i="11"/>
  <c r="G32" i="11"/>
  <c r="H32" i="11"/>
  <c r="I32" i="11"/>
  <c r="J32" i="11"/>
  <c r="K32" i="11"/>
  <c r="L32" i="11"/>
  <c r="M32" i="11"/>
  <c r="N32" i="11"/>
  <c r="O32" i="11"/>
  <c r="BL12" i="11" s="1"/>
  <c r="B33" i="11"/>
  <c r="C33" i="11"/>
  <c r="D33" i="11"/>
  <c r="E33" i="11"/>
  <c r="F33" i="11"/>
  <c r="G33" i="11"/>
  <c r="H33" i="11"/>
  <c r="I33" i="11"/>
  <c r="J33" i="11"/>
  <c r="K33" i="11"/>
  <c r="L33" i="11"/>
  <c r="M33" i="11"/>
  <c r="N33" i="11"/>
  <c r="O33" i="11"/>
  <c r="BL13" i="11" s="1"/>
  <c r="B34" i="11"/>
  <c r="C34" i="11"/>
  <c r="D34" i="11"/>
  <c r="E34" i="11"/>
  <c r="F34" i="11"/>
  <c r="G34" i="11"/>
  <c r="H34" i="11"/>
  <c r="I34" i="11"/>
  <c r="J34" i="11"/>
  <c r="K34" i="11"/>
  <c r="L34" i="11"/>
  <c r="M34" i="11"/>
  <c r="N34" i="11"/>
  <c r="O34" i="11"/>
  <c r="D63" i="6" s="1"/>
  <c r="B35" i="11"/>
  <c r="C35" i="11"/>
  <c r="D35" i="11"/>
  <c r="E35" i="11"/>
  <c r="F35" i="11"/>
  <c r="G35" i="11"/>
  <c r="H35" i="11"/>
  <c r="I35" i="11"/>
  <c r="J35" i="11"/>
  <c r="K35" i="11"/>
  <c r="L35" i="11"/>
  <c r="M35" i="11"/>
  <c r="N35" i="11"/>
  <c r="O35" i="11"/>
  <c r="BL15" i="11" s="1"/>
  <c r="B36" i="11"/>
  <c r="C36" i="11"/>
  <c r="D36" i="11"/>
  <c r="E36" i="11"/>
  <c r="F36" i="11"/>
  <c r="G36" i="11"/>
  <c r="H36" i="11"/>
  <c r="I36" i="11"/>
  <c r="J36" i="11"/>
  <c r="K36" i="11"/>
  <c r="L36" i="11"/>
  <c r="M36" i="11"/>
  <c r="N36" i="11"/>
  <c r="O36" i="11"/>
  <c r="BL16" i="11" s="1"/>
  <c r="B37" i="11"/>
  <c r="C37" i="11"/>
  <c r="D37" i="11"/>
  <c r="E37" i="11"/>
  <c r="F37" i="11"/>
  <c r="G37" i="11"/>
  <c r="H37" i="11"/>
  <c r="I37" i="11"/>
  <c r="J37" i="11"/>
  <c r="K37" i="11"/>
  <c r="L37" i="11"/>
  <c r="M37" i="11"/>
  <c r="N37" i="11"/>
  <c r="O37" i="11"/>
  <c r="D66" i="6" s="1"/>
  <c r="B38" i="11"/>
  <c r="C38" i="11"/>
  <c r="D38" i="11"/>
  <c r="E38" i="11"/>
  <c r="F38" i="11"/>
  <c r="G38" i="11"/>
  <c r="H38" i="11"/>
  <c r="I38" i="11"/>
  <c r="J38" i="11"/>
  <c r="K38" i="11"/>
  <c r="L38" i="11"/>
  <c r="M38" i="11"/>
  <c r="N38" i="11"/>
  <c r="O38" i="11"/>
  <c r="B39" i="11"/>
  <c r="C39" i="11"/>
  <c r="D39" i="11"/>
  <c r="E39" i="11"/>
  <c r="F39" i="11"/>
  <c r="G39" i="11"/>
  <c r="H39" i="11"/>
  <c r="I39" i="11"/>
  <c r="J39" i="11"/>
  <c r="K39" i="11"/>
  <c r="L39" i="11"/>
  <c r="M39" i="11"/>
  <c r="N39" i="11"/>
  <c r="O39" i="11"/>
  <c r="BL19" i="11" s="1"/>
  <c r="B40" i="11"/>
  <c r="C40" i="11"/>
  <c r="D40" i="11"/>
  <c r="E40" i="11"/>
  <c r="F40" i="11"/>
  <c r="G40" i="11"/>
  <c r="H40" i="11"/>
  <c r="I40" i="11"/>
  <c r="J40" i="11"/>
  <c r="K40" i="11"/>
  <c r="L40" i="11"/>
  <c r="M40" i="11"/>
  <c r="N40" i="11"/>
  <c r="O40" i="11"/>
  <c r="BL20" i="11" s="1"/>
  <c r="B41" i="11"/>
  <c r="BK27" i="11" s="1"/>
  <c r="C41" i="11"/>
  <c r="BL27" i="11" s="1"/>
  <c r="D41" i="11"/>
  <c r="BM27" i="11" s="1"/>
  <c r="E41" i="11"/>
  <c r="BN27" i="11" s="1"/>
  <c r="F41" i="11"/>
  <c r="BO27" i="11" s="1"/>
  <c r="G41" i="11"/>
  <c r="H41" i="11"/>
  <c r="BQ27" i="11" s="1"/>
  <c r="I41" i="11"/>
  <c r="BR27" i="11" s="1"/>
  <c r="J41" i="11"/>
  <c r="BS27" i="11" s="1"/>
  <c r="K41" i="11"/>
  <c r="BT27" i="11" s="1"/>
  <c r="L41" i="11"/>
  <c r="BU27" i="11" s="1"/>
  <c r="M41" i="11"/>
  <c r="BV27" i="11" s="1"/>
  <c r="N41" i="11"/>
  <c r="BW27" i="11" s="1"/>
  <c r="O41" i="11"/>
  <c r="D70" i="6" s="1"/>
  <c r="H26" i="11"/>
  <c r="I26" i="11"/>
  <c r="J26" i="11"/>
  <c r="K26" i="11"/>
  <c r="L26" i="11"/>
  <c r="M26" i="11"/>
  <c r="N26" i="11"/>
  <c r="O26" i="11"/>
  <c r="D55" i="6" s="1"/>
  <c r="G26" i="11"/>
  <c r="C26" i="11"/>
  <c r="D26" i="11"/>
  <c r="E26" i="11"/>
  <c r="F26" i="11"/>
  <c r="B26" i="11"/>
  <c r="BK20" i="11" l="1"/>
  <c r="BT26" i="11" a="1"/>
  <c r="BT26" i="11" s="1"/>
  <c r="BK16" i="11"/>
  <c r="BK12" i="11"/>
  <c r="BK14" i="11"/>
  <c r="BK10" i="11"/>
  <c r="BK6" i="11"/>
  <c r="BK8" i="11"/>
  <c r="BV26" i="11" a="1"/>
  <c r="BV26" i="11" s="1"/>
  <c r="BK11" i="11"/>
  <c r="BK7" i="11"/>
  <c r="BU26" i="11" a="1"/>
  <c r="BU26" i="11" s="1"/>
  <c r="BK26" i="11" a="1"/>
  <c r="BK26" i="11" s="1"/>
  <c r="BK17" i="11"/>
  <c r="BK13" i="11"/>
  <c r="BK9" i="11"/>
  <c r="BK19" i="11"/>
  <c r="BK15" i="11"/>
  <c r="BL26" i="11" a="1"/>
  <c r="BL26" i="11" s="1"/>
  <c r="BR26" i="11" a="1"/>
  <c r="BR26" i="11" s="1"/>
  <c r="BQ26" i="11" a="1"/>
  <c r="BQ26" i="11" s="1"/>
  <c r="BX26" i="11" a="1"/>
  <c r="BX26" i="11" s="1"/>
  <c r="BP26" i="11" a="1"/>
  <c r="BP26" i="11" s="1"/>
  <c r="BK18" i="11"/>
  <c r="BP27" i="11"/>
  <c r="BK21" i="11"/>
  <c r="BW26" i="11" a="1"/>
  <c r="BW26" i="11" s="1"/>
  <c r="BO26" i="11" a="1"/>
  <c r="BO26" i="11" s="1"/>
  <c r="BS26" i="11" a="1"/>
  <c r="BS26" i="11" s="1"/>
  <c r="BN26" i="11" a="1"/>
  <c r="BN26" i="11" s="1"/>
  <c r="BX27" i="11"/>
  <c r="D69" i="6"/>
  <c r="D67" i="6"/>
  <c r="D65" i="6"/>
  <c r="D61" i="6"/>
  <c r="BL21" i="11"/>
  <c r="BL17" i="11"/>
  <c r="BM26" i="11" a="1"/>
  <c r="BM26" i="11" s="1"/>
  <c r="D68" i="6"/>
  <c r="D64" i="6"/>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D30" i="9"/>
  <c r="AC30" i="9"/>
  <c r="AI91" i="9"/>
  <c r="AH91" i="9"/>
  <c r="AG91" i="9"/>
  <c r="AF91" i="9"/>
  <c r="AE91" i="9"/>
  <c r="AD91" i="9"/>
  <c r="AC91" i="9"/>
  <c r="AI90" i="9"/>
  <c r="AH90" i="9"/>
  <c r="AG90" i="9"/>
  <c r="AF90" i="9"/>
  <c r="AE90" i="9"/>
  <c r="AD90" i="9"/>
  <c r="AC90" i="9"/>
  <c r="AI89" i="9"/>
  <c r="AH89" i="9"/>
  <c r="AG89" i="9"/>
  <c r="AF89" i="9"/>
  <c r="AE89" i="9"/>
  <c r="AD89" i="9"/>
  <c r="AC89" i="9"/>
  <c r="AI88" i="9"/>
  <c r="AH88" i="9"/>
  <c r="AG88" i="9"/>
  <c r="AF88" i="9"/>
  <c r="AE88" i="9"/>
  <c r="AD88" i="9"/>
  <c r="AC88" i="9"/>
  <c r="AI87" i="9"/>
  <c r="AH87" i="9"/>
  <c r="AG87" i="9"/>
  <c r="AF87" i="9"/>
  <c r="AE87" i="9"/>
  <c r="AD87" i="9"/>
  <c r="AC87" i="9"/>
  <c r="AI86" i="9"/>
  <c r="AH86" i="9"/>
  <c r="AG86" i="9"/>
  <c r="AF86" i="9"/>
  <c r="AE86" i="9"/>
  <c r="AD86" i="9"/>
  <c r="AC86" i="9"/>
  <c r="AI85" i="9"/>
  <c r="AH85" i="9"/>
  <c r="AG85" i="9"/>
  <c r="AF85" i="9"/>
  <c r="AE85" i="9"/>
  <c r="AD85" i="9"/>
  <c r="AC85" i="9"/>
  <c r="AI84" i="9"/>
  <c r="AH84" i="9"/>
  <c r="AG84" i="9"/>
  <c r="AF84" i="9"/>
  <c r="AE84" i="9"/>
  <c r="AD84" i="9"/>
  <c r="AC84" i="9"/>
  <c r="AI83" i="9"/>
  <c r="AH83" i="9"/>
  <c r="AG83" i="9"/>
  <c r="AF83" i="9"/>
  <c r="AE83" i="9"/>
  <c r="AD83" i="9"/>
  <c r="AC83" i="9"/>
  <c r="AI82" i="9"/>
  <c r="AH82" i="9"/>
  <c r="AG82" i="9"/>
  <c r="AF82" i="9"/>
  <c r="AE82" i="9"/>
  <c r="AD82" i="9"/>
  <c r="AC82" i="9"/>
  <c r="AI81" i="9"/>
  <c r="AH81" i="9"/>
  <c r="AG81" i="9"/>
  <c r="AF81" i="9"/>
  <c r="AE81" i="9"/>
  <c r="AD81" i="9"/>
  <c r="AC81" i="9"/>
  <c r="AI80" i="9"/>
  <c r="AH80" i="9"/>
  <c r="AG80" i="9"/>
  <c r="AF80" i="9"/>
  <c r="AE80" i="9"/>
  <c r="AD80" i="9"/>
  <c r="AC80" i="9"/>
  <c r="AI79" i="9"/>
  <c r="AH79" i="9"/>
  <c r="AG79" i="9"/>
  <c r="AF79" i="9"/>
  <c r="AE79" i="9"/>
  <c r="AD79" i="9"/>
  <c r="AC79" i="9"/>
  <c r="AI78" i="9"/>
  <c r="AH78" i="9"/>
  <c r="AG78" i="9"/>
  <c r="AF78" i="9"/>
  <c r="AE78" i="9"/>
  <c r="AD78" i="9"/>
  <c r="AC78" i="9"/>
  <c r="AI77" i="9"/>
  <c r="AH77" i="9"/>
  <c r="AG77" i="9"/>
  <c r="AF77" i="9"/>
  <c r="AE77" i="9"/>
  <c r="AD77" i="9"/>
  <c r="AC77" i="9"/>
  <c r="AI76" i="9"/>
  <c r="AH76" i="9"/>
  <c r="AG76" i="9"/>
  <c r="AF76" i="9"/>
  <c r="AE76" i="9"/>
  <c r="AD76" i="9"/>
  <c r="AC76" i="9"/>
  <c r="AC69" i="9" s="1" a="1"/>
  <c r="AC69" i="9" s="1"/>
  <c r="AD9" i="9" a="1"/>
  <c r="AD9" i="9" s="1"/>
  <c r="AE9" i="9" a="1"/>
  <c r="AE9" i="9" s="1"/>
  <c r="AF9" i="9" a="1"/>
  <c r="AF9" i="9" s="1"/>
  <c r="AG9" i="9" a="1"/>
  <c r="AG9" i="9" s="1"/>
  <c r="AH9" i="9" a="1"/>
  <c r="AH9" i="9" s="1"/>
  <c r="AI9" i="9" a="1"/>
  <c r="AI9" i="9" s="1"/>
  <c r="AJ9" i="9" a="1"/>
  <c r="AJ9" i="9" s="1"/>
  <c r="AK9" i="9" a="1"/>
  <c r="AK9" i="9" s="1"/>
  <c r="AL9" i="9" a="1"/>
  <c r="AL9" i="9" s="1"/>
  <c r="AM9" i="9" a="1"/>
  <c r="AM9" i="9" s="1"/>
  <c r="AN9" i="9" a="1"/>
  <c r="AN9" i="9" s="1"/>
  <c r="AO9" i="9" a="1"/>
  <c r="AO9" i="9" s="1"/>
  <c r="AP9" i="9" a="1"/>
  <c r="AP9" i="9" s="1"/>
  <c r="AQ9" i="9" a="1"/>
  <c r="AQ9" i="9" s="1"/>
  <c r="AR9" i="9" a="1"/>
  <c r="AR9" i="9" s="1"/>
  <c r="AS9" i="9" a="1"/>
  <c r="AS9" i="9" s="1"/>
  <c r="AT9" i="9" a="1"/>
  <c r="AT9" i="9" s="1"/>
  <c r="AU9" i="9" a="1"/>
  <c r="AU9" i="9" s="1"/>
  <c r="AV9" i="9" a="1"/>
  <c r="AV9" i="9" s="1"/>
  <c r="AD10" i="9"/>
  <c r="AE10" i="9"/>
  <c r="AF10" i="9"/>
  <c r="AG10" i="9"/>
  <c r="AH10" i="9"/>
  <c r="AI10" i="9"/>
  <c r="AJ10" i="9"/>
  <c r="AK10" i="9"/>
  <c r="AL10" i="9"/>
  <c r="AM10" i="9"/>
  <c r="AN10" i="9"/>
  <c r="AO10" i="9"/>
  <c r="AP10" i="9"/>
  <c r="AQ10" i="9"/>
  <c r="AR10" i="9"/>
  <c r="AS10" i="9"/>
  <c r="AT10" i="9"/>
  <c r="AU10" i="9"/>
  <c r="AV10" i="9"/>
  <c r="AC9" i="9" a="1"/>
  <c r="AC9" i="9" s="1"/>
  <c r="AC10" i="9"/>
  <c r="AB9" i="9" a="1"/>
  <c r="AB9" i="9" s="1"/>
  <c r="AG69" i="9" l="1" a="1"/>
  <c r="AG69" i="9" s="1"/>
  <c r="AH69" i="9" a="1"/>
  <c r="AH69" i="9" s="1"/>
  <c r="AD69" i="9" a="1"/>
  <c r="AD69" i="9" s="1"/>
  <c r="AE69" i="9" a="1"/>
  <c r="AE69" i="9" s="1"/>
  <c r="AF69" i="9" a="1"/>
  <c r="AF69" i="9" s="1"/>
  <c r="AN10" i="8"/>
  <c r="AN9" i="8"/>
  <c r="AN8" i="8"/>
  <c r="AP8" i="8"/>
  <c r="AL8" i="8" a="1"/>
  <c r="AL8" i="8" s="1"/>
  <c r="AM8" i="8" a="1"/>
  <c r="AM8" i="8" s="1"/>
  <c r="AO8" i="8" a="1"/>
  <c r="AO8" i="8" s="1"/>
  <c r="AL9" i="8" a="1"/>
  <c r="AL9" i="8" s="1"/>
  <c r="AM9" i="8" a="1"/>
  <c r="AM9" i="8" s="1"/>
  <c r="AL10" i="8" a="1"/>
  <c r="AL10" i="8" s="1"/>
  <c r="AM10" i="8" a="1"/>
  <c r="AM10" i="8" s="1"/>
  <c r="AK10" i="8" a="1"/>
  <c r="AK10" i="8" s="1"/>
  <c r="AK9" i="8" a="1"/>
  <c r="AK9" i="8" s="1"/>
  <c r="AK8" i="8" a="1"/>
  <c r="AK8" i="8" s="1"/>
  <c r="AJ7" i="8" a="1"/>
  <c r="AJ7" i="8" s="1"/>
  <c r="C144" i="6"/>
  <c r="D144" i="6"/>
  <c r="E144" i="6"/>
  <c r="C145" i="6"/>
  <c r="D145" i="6"/>
  <c r="E145" i="6"/>
  <c r="C146" i="6"/>
  <c r="D146" i="6"/>
  <c r="E146" i="6"/>
  <c r="C147" i="6"/>
  <c r="D147" i="6"/>
  <c r="E147" i="6"/>
  <c r="C148" i="6"/>
  <c r="D148" i="6"/>
  <c r="E148" i="6"/>
  <c r="C149" i="6"/>
  <c r="D149" i="6"/>
  <c r="E149" i="6"/>
  <c r="C150" i="6"/>
  <c r="D150" i="6"/>
  <c r="E150" i="6"/>
  <c r="C151" i="6"/>
  <c r="D151" i="6"/>
  <c r="E151" i="6"/>
  <c r="C152" i="6"/>
  <c r="D152" i="6"/>
  <c r="E152" i="6"/>
  <c r="C153" i="6"/>
  <c r="D153" i="6"/>
  <c r="E153" i="6"/>
  <c r="C154" i="6"/>
  <c r="D154" i="6"/>
  <c r="E154" i="6"/>
  <c r="C155" i="6"/>
  <c r="D155" i="6"/>
  <c r="E155" i="6"/>
  <c r="C156" i="6"/>
  <c r="D156" i="6"/>
  <c r="E156" i="6"/>
  <c r="C157" i="6"/>
  <c r="D157" i="6"/>
  <c r="E157" i="6"/>
  <c r="C158" i="6"/>
  <c r="D158" i="6"/>
  <c r="E158" i="6"/>
  <c r="C159" i="6"/>
  <c r="D159" i="6"/>
  <c r="E159" i="6"/>
  <c r="T23" i="8"/>
  <c r="AP10" i="8" s="1"/>
  <c r="M23" i="8"/>
  <c r="T22" i="8"/>
  <c r="M22" i="8"/>
  <c r="T21" i="8"/>
  <c r="M21" i="8"/>
  <c r="T20" i="8"/>
  <c r="M20" i="8"/>
  <c r="T19" i="8"/>
  <c r="M19" i="8"/>
  <c r="T18" i="8"/>
  <c r="M18" i="8"/>
  <c r="T17" i="8"/>
  <c r="M17" i="8"/>
  <c r="T16" i="8"/>
  <c r="M16" i="8"/>
  <c r="T15" i="8"/>
  <c r="M15" i="8"/>
  <c r="T14" i="8"/>
  <c r="M14" i="8"/>
  <c r="T13" i="8"/>
  <c r="M13" i="8"/>
  <c r="T12" i="8"/>
  <c r="M12" i="8"/>
  <c r="T11" i="8"/>
  <c r="M11" i="8"/>
  <c r="T10" i="8"/>
  <c r="M10" i="8"/>
  <c r="T9" i="8"/>
  <c r="M9" i="8"/>
  <c r="T8" i="8"/>
  <c r="M8" i="8"/>
  <c r="AO10" i="8" l="1" a="1"/>
  <c r="AO10" i="8" s="1"/>
  <c r="T161" i="6" s="1"/>
  <c r="P158" i="6"/>
  <c r="T159" i="6"/>
  <c r="U159" i="6"/>
  <c r="U161" i="6"/>
  <c r="U160" i="6"/>
  <c r="AO9" i="8" a="1"/>
  <c r="AO9" i="8" s="1"/>
  <c r="AP9" i="8"/>
  <c r="T160" i="6" l="1"/>
  <c r="BO27" i="3"/>
  <c r="BQ9" i="4"/>
  <c r="BP9" i="4"/>
  <c r="T9" i="7"/>
  <c r="U9" i="7"/>
  <c r="V9" i="7"/>
  <c r="W9" i="7"/>
  <c r="X9" i="7"/>
  <c r="Y9" i="7"/>
  <c r="Z9" i="7"/>
  <c r="S9" i="7"/>
  <c r="T7" i="7" a="1"/>
  <c r="T7" i="7" s="1"/>
  <c r="U7" i="7" a="1"/>
  <c r="U7" i="7" s="1"/>
  <c r="V7" i="7" a="1"/>
  <c r="V7" i="7" s="1"/>
  <c r="W7" i="7" a="1"/>
  <c r="W7" i="7" s="1"/>
  <c r="X7" i="7" a="1"/>
  <c r="X7" i="7" s="1"/>
  <c r="Y7" i="7" a="1"/>
  <c r="Y7" i="7" s="1"/>
  <c r="Z7" i="7" a="1"/>
  <c r="Z7" i="7" s="1"/>
  <c r="T8" i="7" a="1"/>
  <c r="T8" i="7" s="1"/>
  <c r="U8" i="7" a="1"/>
  <c r="U8" i="7" s="1"/>
  <c r="V8" i="7" a="1"/>
  <c r="V8" i="7" s="1"/>
  <c r="W8" i="7" a="1"/>
  <c r="W8" i="7" s="1"/>
  <c r="X8" i="7" a="1"/>
  <c r="X8" i="7" s="1"/>
  <c r="Y8" i="7" a="1"/>
  <c r="Y8" i="7" s="1"/>
  <c r="Z8" i="7" a="1"/>
  <c r="Z8" i="7" s="1"/>
  <c r="S8" i="7" a="1"/>
  <c r="S8" i="7" s="1"/>
  <c r="S7" i="7" a="1"/>
  <c r="S7" i="7" s="1"/>
  <c r="T6" i="7"/>
  <c r="U6" i="7"/>
  <c r="V6" i="7"/>
  <c r="W6" i="7"/>
  <c r="X6" i="7"/>
  <c r="Y6" i="7"/>
  <c r="Z6" i="7"/>
  <c r="S6" i="7"/>
  <c r="R6" i="7" a="1"/>
  <c r="R6" i="7" s="1"/>
  <c r="B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B99" i="6"/>
  <c r="C100" i="6"/>
  <c r="D100" i="6"/>
  <c r="E100" i="6"/>
  <c r="C101" i="6"/>
  <c r="D101" i="6"/>
  <c r="E101" i="6"/>
  <c r="C102" i="6"/>
  <c r="D102" i="6"/>
  <c r="E102" i="6"/>
  <c r="C103" i="6"/>
  <c r="D103" i="6"/>
  <c r="E103" i="6"/>
  <c r="C104" i="6"/>
  <c r="D104" i="6"/>
  <c r="E104" i="6"/>
  <c r="C105" i="6"/>
  <c r="D105" i="6"/>
  <c r="E105" i="6"/>
  <c r="C106" i="6"/>
  <c r="D106" i="6"/>
  <c r="E106" i="6"/>
  <c r="C107" i="6"/>
  <c r="D107" i="6"/>
  <c r="E107" i="6"/>
  <c r="C108" i="6"/>
  <c r="D108" i="6"/>
  <c r="E108" i="6"/>
  <c r="C109" i="6"/>
  <c r="D109" i="6"/>
  <c r="E109" i="6"/>
  <c r="H109" i="6"/>
  <c r="C110" i="6"/>
  <c r="D110" i="6"/>
  <c r="E110" i="6"/>
  <c r="C111" i="6"/>
  <c r="D111" i="6"/>
  <c r="E111" i="6"/>
  <c r="C112" i="6"/>
  <c r="D112" i="6"/>
  <c r="E112" i="6"/>
  <c r="C113" i="6"/>
  <c r="D113" i="6"/>
  <c r="E113" i="6"/>
  <c r="C114" i="6"/>
  <c r="D114" i="6"/>
  <c r="E114" i="6"/>
  <c r="C115" i="6"/>
  <c r="D115" i="6"/>
  <c r="E115" i="6"/>
  <c r="BQ25" i="4"/>
  <c r="BR25" i="4"/>
  <c r="BS25" i="4"/>
  <c r="BQ26" i="4"/>
  <c r="BR26" i="4"/>
  <c r="BS26" i="4"/>
  <c r="BQ27" i="4"/>
  <c r="BR27" i="4"/>
  <c r="BS27" i="4"/>
  <c r="BQ28" i="4"/>
  <c r="BR28" i="4"/>
  <c r="BS28" i="4"/>
  <c r="BQ29" i="4"/>
  <c r="BR29" i="4"/>
  <c r="BS29" i="4"/>
  <c r="BQ30" i="4"/>
  <c r="BR30" i="4"/>
  <c r="BS30" i="4"/>
  <c r="BQ31" i="4"/>
  <c r="BR31" i="4"/>
  <c r="BS31" i="4"/>
  <c r="BQ32" i="4"/>
  <c r="BR32" i="4"/>
  <c r="BS32" i="4"/>
  <c r="BQ33" i="4"/>
  <c r="BR33" i="4"/>
  <c r="BS33" i="4"/>
  <c r="BQ34" i="4"/>
  <c r="BR34" i="4"/>
  <c r="BS34" i="4"/>
  <c r="BQ35" i="4"/>
  <c r="BR35" i="4"/>
  <c r="BS35" i="4"/>
  <c r="BQ36" i="4"/>
  <c r="BR36" i="4"/>
  <c r="BS36" i="4"/>
  <c r="BQ37" i="4"/>
  <c r="BR37" i="4"/>
  <c r="BS37" i="4"/>
  <c r="BQ38" i="4"/>
  <c r="BR38" i="4"/>
  <c r="BS38" i="4"/>
  <c r="BQ39" i="4"/>
  <c r="BR39" i="4"/>
  <c r="BS39" i="4"/>
  <c r="BS24" i="4"/>
  <c r="BR24" i="4"/>
  <c r="BQ24" i="4"/>
  <c r="BP23" i="4"/>
  <c r="Q155" i="4"/>
  <c r="H115" i="6" s="1"/>
  <c r="P155" i="4"/>
  <c r="O155" i="4"/>
  <c r="N155" i="4"/>
  <c r="M155" i="4"/>
  <c r="L155" i="4"/>
  <c r="K155" i="4"/>
  <c r="J155" i="4"/>
  <c r="I155" i="4"/>
  <c r="H155" i="4"/>
  <c r="G155" i="4"/>
  <c r="F155" i="4"/>
  <c r="E155" i="4"/>
  <c r="D155" i="4"/>
  <c r="C155" i="4"/>
  <c r="B155" i="4"/>
  <c r="Q154" i="4"/>
  <c r="H114" i="6" s="1"/>
  <c r="P154" i="4"/>
  <c r="O154" i="4"/>
  <c r="N154" i="4"/>
  <c r="M154" i="4"/>
  <c r="L154" i="4"/>
  <c r="K154" i="4"/>
  <c r="J154" i="4"/>
  <c r="I154" i="4"/>
  <c r="H154" i="4"/>
  <c r="G154" i="4"/>
  <c r="F154" i="4"/>
  <c r="E154" i="4"/>
  <c r="D154" i="4"/>
  <c r="C154" i="4"/>
  <c r="B154" i="4"/>
  <c r="Q153" i="4"/>
  <c r="H113" i="6" s="1"/>
  <c r="P153" i="4"/>
  <c r="O153" i="4"/>
  <c r="N153" i="4"/>
  <c r="M153" i="4"/>
  <c r="L153" i="4"/>
  <c r="K153" i="4"/>
  <c r="J153" i="4"/>
  <c r="I153" i="4"/>
  <c r="H153" i="4"/>
  <c r="G153" i="4"/>
  <c r="F153" i="4"/>
  <c r="E153" i="4"/>
  <c r="D153" i="4"/>
  <c r="C153" i="4"/>
  <c r="B153" i="4"/>
  <c r="Q152" i="4"/>
  <c r="H112" i="6" s="1"/>
  <c r="P152" i="4"/>
  <c r="O152" i="4"/>
  <c r="N152" i="4"/>
  <c r="M152" i="4"/>
  <c r="L152" i="4"/>
  <c r="K152" i="4"/>
  <c r="J152" i="4"/>
  <c r="I152" i="4"/>
  <c r="H152" i="4"/>
  <c r="G152" i="4"/>
  <c r="F152" i="4"/>
  <c r="E152" i="4"/>
  <c r="D152" i="4"/>
  <c r="C152" i="4"/>
  <c r="B152" i="4"/>
  <c r="Q151" i="4"/>
  <c r="H111" i="6" s="1"/>
  <c r="P151" i="4"/>
  <c r="O151" i="4"/>
  <c r="N151" i="4"/>
  <c r="M151" i="4"/>
  <c r="L151" i="4"/>
  <c r="K151" i="4"/>
  <c r="J151" i="4"/>
  <c r="I151" i="4"/>
  <c r="H151" i="4"/>
  <c r="G151" i="4"/>
  <c r="F151" i="4"/>
  <c r="E151" i="4"/>
  <c r="D151" i="4"/>
  <c r="C151" i="4"/>
  <c r="B151" i="4"/>
  <c r="Q150" i="4"/>
  <c r="H110" i="6" s="1"/>
  <c r="P150" i="4"/>
  <c r="O150" i="4"/>
  <c r="N150" i="4"/>
  <c r="M150" i="4"/>
  <c r="L150" i="4"/>
  <c r="K150" i="4"/>
  <c r="J150" i="4"/>
  <c r="I150" i="4"/>
  <c r="H150" i="4"/>
  <c r="G150" i="4"/>
  <c r="F150" i="4"/>
  <c r="E150" i="4"/>
  <c r="D150" i="4"/>
  <c r="C150" i="4"/>
  <c r="B150" i="4"/>
  <c r="Q149" i="4"/>
  <c r="P149" i="4"/>
  <c r="O149" i="4"/>
  <c r="N149" i="4"/>
  <c r="M149" i="4"/>
  <c r="L149" i="4"/>
  <c r="K149" i="4"/>
  <c r="J149" i="4"/>
  <c r="I149" i="4"/>
  <c r="H149" i="4"/>
  <c r="G149" i="4"/>
  <c r="F149" i="4"/>
  <c r="E149" i="4"/>
  <c r="D149" i="4"/>
  <c r="C149" i="4"/>
  <c r="B149" i="4"/>
  <c r="Q148" i="4"/>
  <c r="H108" i="6" s="1"/>
  <c r="P148" i="4"/>
  <c r="O148" i="4"/>
  <c r="N148" i="4"/>
  <c r="M148" i="4"/>
  <c r="L148" i="4"/>
  <c r="K148" i="4"/>
  <c r="J148" i="4"/>
  <c r="I148" i="4"/>
  <c r="H148" i="4"/>
  <c r="G148" i="4"/>
  <c r="F148" i="4"/>
  <c r="E148" i="4"/>
  <c r="D148" i="4"/>
  <c r="C148" i="4"/>
  <c r="B148" i="4"/>
  <c r="Q147" i="4"/>
  <c r="H107" i="6" s="1"/>
  <c r="P147" i="4"/>
  <c r="O147" i="4"/>
  <c r="N147" i="4"/>
  <c r="M147" i="4"/>
  <c r="L147" i="4"/>
  <c r="K147" i="4"/>
  <c r="J147" i="4"/>
  <c r="I147" i="4"/>
  <c r="H147" i="4"/>
  <c r="G147" i="4"/>
  <c r="F147" i="4"/>
  <c r="E147" i="4"/>
  <c r="D147" i="4"/>
  <c r="C147" i="4"/>
  <c r="B147" i="4"/>
  <c r="Q146" i="4"/>
  <c r="H106" i="6" s="1"/>
  <c r="P146" i="4"/>
  <c r="O146" i="4"/>
  <c r="N146" i="4"/>
  <c r="M146" i="4"/>
  <c r="L146" i="4"/>
  <c r="K146" i="4"/>
  <c r="J146" i="4"/>
  <c r="I146" i="4"/>
  <c r="H146" i="4"/>
  <c r="G146" i="4"/>
  <c r="F146" i="4"/>
  <c r="E146" i="4"/>
  <c r="D146" i="4"/>
  <c r="C146" i="4"/>
  <c r="B146" i="4"/>
  <c r="Q145" i="4"/>
  <c r="H105" i="6" s="1"/>
  <c r="P145" i="4"/>
  <c r="O145" i="4"/>
  <c r="N145" i="4"/>
  <c r="M145" i="4"/>
  <c r="L145" i="4"/>
  <c r="K145" i="4"/>
  <c r="J145" i="4"/>
  <c r="I145" i="4"/>
  <c r="H145" i="4"/>
  <c r="G145" i="4"/>
  <c r="F145" i="4"/>
  <c r="E145" i="4"/>
  <c r="D145" i="4"/>
  <c r="C145" i="4"/>
  <c r="B145" i="4"/>
  <c r="Q144" i="4"/>
  <c r="H104" i="6" s="1"/>
  <c r="P144" i="4"/>
  <c r="O144" i="4"/>
  <c r="N144" i="4"/>
  <c r="M144" i="4"/>
  <c r="L144" i="4"/>
  <c r="K144" i="4"/>
  <c r="J144" i="4"/>
  <c r="I144" i="4"/>
  <c r="H144" i="4"/>
  <c r="G144" i="4"/>
  <c r="F144" i="4"/>
  <c r="E144" i="4"/>
  <c r="D144" i="4"/>
  <c r="C144" i="4"/>
  <c r="B144" i="4"/>
  <c r="Q143" i="4"/>
  <c r="H103" i="6" s="1"/>
  <c r="P143" i="4"/>
  <c r="O143" i="4"/>
  <c r="N143" i="4"/>
  <c r="M143" i="4"/>
  <c r="L143" i="4"/>
  <c r="K143" i="4"/>
  <c r="J143" i="4"/>
  <c r="I143" i="4"/>
  <c r="H143" i="4"/>
  <c r="G143" i="4"/>
  <c r="F143" i="4"/>
  <c r="E143" i="4"/>
  <c r="D143" i="4"/>
  <c r="C143" i="4"/>
  <c r="B143" i="4"/>
  <c r="Q142" i="4"/>
  <c r="H102" i="6" s="1"/>
  <c r="P142" i="4"/>
  <c r="O142" i="4"/>
  <c r="N142" i="4"/>
  <c r="M142" i="4"/>
  <c r="L142" i="4"/>
  <c r="K142" i="4"/>
  <c r="J142" i="4"/>
  <c r="I142" i="4"/>
  <c r="H142" i="4"/>
  <c r="G142" i="4"/>
  <c r="F142" i="4"/>
  <c r="E142" i="4"/>
  <c r="D142" i="4"/>
  <c r="C142" i="4"/>
  <c r="B142" i="4"/>
  <c r="Q141" i="4"/>
  <c r="H101" i="6" s="1"/>
  <c r="P141" i="4"/>
  <c r="O141" i="4"/>
  <c r="N141" i="4"/>
  <c r="M141" i="4"/>
  <c r="L141" i="4"/>
  <c r="K141" i="4"/>
  <c r="J141" i="4"/>
  <c r="I141" i="4"/>
  <c r="H141" i="4"/>
  <c r="G141" i="4"/>
  <c r="F141" i="4"/>
  <c r="E141" i="4"/>
  <c r="D141" i="4"/>
  <c r="C141" i="4"/>
  <c r="B141" i="4"/>
  <c r="Q140" i="4"/>
  <c r="P140" i="4"/>
  <c r="CE15" i="4" s="1" a="1"/>
  <c r="CE15" i="4" s="1"/>
  <c r="O140" i="4"/>
  <c r="CD15" i="4" s="1" a="1"/>
  <c r="CD15" i="4" s="1"/>
  <c r="N140" i="4"/>
  <c r="CC15" i="4" s="1" a="1"/>
  <c r="CC15" i="4" s="1"/>
  <c r="M140" i="4"/>
  <c r="CB15" i="4" s="1" a="1"/>
  <c r="CB15" i="4" s="1"/>
  <c r="L140" i="4"/>
  <c r="CA15" i="4" s="1" a="1"/>
  <c r="CA15" i="4" s="1"/>
  <c r="K140" i="4"/>
  <c r="BZ15" i="4" s="1" a="1"/>
  <c r="BZ15" i="4" s="1"/>
  <c r="J140" i="4"/>
  <c r="BY15" i="4" s="1" a="1"/>
  <c r="BY15" i="4" s="1"/>
  <c r="I140" i="4"/>
  <c r="BX15" i="4" s="1" a="1"/>
  <c r="BX15" i="4" s="1"/>
  <c r="H140" i="4"/>
  <c r="BW15" i="4" s="1" a="1"/>
  <c r="BW15" i="4" s="1"/>
  <c r="G140" i="4"/>
  <c r="BV15" i="4" s="1" a="1"/>
  <c r="BV15" i="4" s="1"/>
  <c r="F140" i="4"/>
  <c r="BU15" i="4" s="1" a="1"/>
  <c r="BU15" i="4" s="1"/>
  <c r="E140" i="4"/>
  <c r="BT15" i="4" s="1" a="1"/>
  <c r="BT15" i="4" s="1"/>
  <c r="D140" i="4"/>
  <c r="BS15" i="4" s="1" a="1"/>
  <c r="BS15" i="4" s="1"/>
  <c r="C140" i="4"/>
  <c r="BR15" i="4" s="1" a="1"/>
  <c r="BR15" i="4" s="1"/>
  <c r="B140" i="4"/>
  <c r="Q136" i="4"/>
  <c r="G115" i="6" s="1"/>
  <c r="P136" i="4"/>
  <c r="O136" i="4"/>
  <c r="N136" i="4"/>
  <c r="M136" i="4"/>
  <c r="L136" i="4"/>
  <c r="K136" i="4"/>
  <c r="J136" i="4"/>
  <c r="I136" i="4"/>
  <c r="H136" i="4"/>
  <c r="G136" i="4"/>
  <c r="F136" i="4"/>
  <c r="E136" i="4"/>
  <c r="D136" i="4"/>
  <c r="C136" i="4"/>
  <c r="B136" i="4"/>
  <c r="Q135" i="4"/>
  <c r="G114" i="6" s="1"/>
  <c r="P135" i="4"/>
  <c r="O135" i="4"/>
  <c r="N135" i="4"/>
  <c r="M135" i="4"/>
  <c r="L135" i="4"/>
  <c r="K135" i="4"/>
  <c r="J135" i="4"/>
  <c r="I135" i="4"/>
  <c r="H135" i="4"/>
  <c r="G135" i="4"/>
  <c r="F135" i="4"/>
  <c r="E135" i="4"/>
  <c r="D135" i="4"/>
  <c r="C135" i="4"/>
  <c r="B135" i="4"/>
  <c r="Q134" i="4"/>
  <c r="G113" i="6" s="1"/>
  <c r="P134" i="4"/>
  <c r="O134" i="4"/>
  <c r="N134" i="4"/>
  <c r="M134" i="4"/>
  <c r="L134" i="4"/>
  <c r="K134" i="4"/>
  <c r="J134" i="4"/>
  <c r="I134" i="4"/>
  <c r="H134" i="4"/>
  <c r="G134" i="4"/>
  <c r="F134" i="4"/>
  <c r="E134" i="4"/>
  <c r="D134" i="4"/>
  <c r="C134" i="4"/>
  <c r="B134" i="4"/>
  <c r="Q133" i="4"/>
  <c r="G112" i="6" s="1"/>
  <c r="P133" i="4"/>
  <c r="O133" i="4"/>
  <c r="N133" i="4"/>
  <c r="M133" i="4"/>
  <c r="L133" i="4"/>
  <c r="K133" i="4"/>
  <c r="J133" i="4"/>
  <c r="I133" i="4"/>
  <c r="H133" i="4"/>
  <c r="G133" i="4"/>
  <c r="F133" i="4"/>
  <c r="E133" i="4"/>
  <c r="D133" i="4"/>
  <c r="C133" i="4"/>
  <c r="B133" i="4"/>
  <c r="Q132" i="4"/>
  <c r="G111" i="6" s="1"/>
  <c r="P132" i="4"/>
  <c r="O132" i="4"/>
  <c r="N132" i="4"/>
  <c r="M132" i="4"/>
  <c r="L132" i="4"/>
  <c r="K132" i="4"/>
  <c r="J132" i="4"/>
  <c r="I132" i="4"/>
  <c r="H132" i="4"/>
  <c r="G132" i="4"/>
  <c r="F132" i="4"/>
  <c r="E132" i="4"/>
  <c r="D132" i="4"/>
  <c r="C132" i="4"/>
  <c r="B132" i="4"/>
  <c r="Q131" i="4"/>
  <c r="G110" i="6" s="1"/>
  <c r="P131" i="4"/>
  <c r="O131" i="4"/>
  <c r="N131" i="4"/>
  <c r="M131" i="4"/>
  <c r="L131" i="4"/>
  <c r="K131" i="4"/>
  <c r="J131" i="4"/>
  <c r="I131" i="4"/>
  <c r="H131" i="4"/>
  <c r="G131" i="4"/>
  <c r="F131" i="4"/>
  <c r="E131" i="4"/>
  <c r="D131" i="4"/>
  <c r="C131" i="4"/>
  <c r="B131" i="4"/>
  <c r="Q130" i="4"/>
  <c r="G109" i="6" s="1"/>
  <c r="P130" i="4"/>
  <c r="O130" i="4"/>
  <c r="N130" i="4"/>
  <c r="M130" i="4"/>
  <c r="L130" i="4"/>
  <c r="K130" i="4"/>
  <c r="J130" i="4"/>
  <c r="I130" i="4"/>
  <c r="H130" i="4"/>
  <c r="G130" i="4"/>
  <c r="F130" i="4"/>
  <c r="E130" i="4"/>
  <c r="D130" i="4"/>
  <c r="C130" i="4"/>
  <c r="B130" i="4"/>
  <c r="Q129" i="4"/>
  <c r="G108" i="6" s="1"/>
  <c r="P129" i="4"/>
  <c r="O129" i="4"/>
  <c r="N129" i="4"/>
  <c r="M129" i="4"/>
  <c r="L129" i="4"/>
  <c r="K129" i="4"/>
  <c r="J129" i="4"/>
  <c r="I129" i="4"/>
  <c r="H129" i="4"/>
  <c r="G129" i="4"/>
  <c r="F129" i="4"/>
  <c r="E129" i="4"/>
  <c r="D129" i="4"/>
  <c r="C129" i="4"/>
  <c r="B129" i="4"/>
  <c r="Q128" i="4"/>
  <c r="G107" i="6" s="1"/>
  <c r="P128" i="4"/>
  <c r="O128" i="4"/>
  <c r="N128" i="4"/>
  <c r="M128" i="4"/>
  <c r="L128" i="4"/>
  <c r="K128" i="4"/>
  <c r="J128" i="4"/>
  <c r="I128" i="4"/>
  <c r="H128" i="4"/>
  <c r="G128" i="4"/>
  <c r="F128" i="4"/>
  <c r="E128" i="4"/>
  <c r="D128" i="4"/>
  <c r="C128" i="4"/>
  <c r="B128" i="4"/>
  <c r="Q127" i="4"/>
  <c r="G106" i="6" s="1"/>
  <c r="P127" i="4"/>
  <c r="O127" i="4"/>
  <c r="N127" i="4"/>
  <c r="M127" i="4"/>
  <c r="L127" i="4"/>
  <c r="K127" i="4"/>
  <c r="J127" i="4"/>
  <c r="I127" i="4"/>
  <c r="H127" i="4"/>
  <c r="G127" i="4"/>
  <c r="F127" i="4"/>
  <c r="E127" i="4"/>
  <c r="D127" i="4"/>
  <c r="C127" i="4"/>
  <c r="B127" i="4"/>
  <c r="Q126" i="4"/>
  <c r="G105" i="6" s="1"/>
  <c r="P126" i="4"/>
  <c r="O126" i="4"/>
  <c r="N126" i="4"/>
  <c r="M126" i="4"/>
  <c r="L126" i="4"/>
  <c r="K126" i="4"/>
  <c r="J126" i="4"/>
  <c r="I126" i="4"/>
  <c r="H126" i="4"/>
  <c r="G126" i="4"/>
  <c r="F126" i="4"/>
  <c r="E126" i="4"/>
  <c r="D126" i="4"/>
  <c r="C126" i="4"/>
  <c r="B126" i="4"/>
  <c r="Q125" i="4"/>
  <c r="G104" i="6" s="1"/>
  <c r="P125" i="4"/>
  <c r="O125" i="4"/>
  <c r="N125" i="4"/>
  <c r="M125" i="4"/>
  <c r="L125" i="4"/>
  <c r="K125" i="4"/>
  <c r="J125" i="4"/>
  <c r="I125" i="4"/>
  <c r="H125" i="4"/>
  <c r="G125" i="4"/>
  <c r="F125" i="4"/>
  <c r="E125" i="4"/>
  <c r="D125" i="4"/>
  <c r="C125" i="4"/>
  <c r="B125" i="4"/>
  <c r="Q124" i="4"/>
  <c r="G103" i="6" s="1"/>
  <c r="P124" i="4"/>
  <c r="O124" i="4"/>
  <c r="N124" i="4"/>
  <c r="M124" i="4"/>
  <c r="L124" i="4"/>
  <c r="K124" i="4"/>
  <c r="J124" i="4"/>
  <c r="I124" i="4"/>
  <c r="H124" i="4"/>
  <c r="G124" i="4"/>
  <c r="F124" i="4"/>
  <c r="E124" i="4"/>
  <c r="D124" i="4"/>
  <c r="C124" i="4"/>
  <c r="B124" i="4"/>
  <c r="Q123" i="4"/>
  <c r="G102" i="6" s="1"/>
  <c r="P123" i="4"/>
  <c r="O123" i="4"/>
  <c r="N123" i="4"/>
  <c r="M123" i="4"/>
  <c r="L123" i="4"/>
  <c r="K123" i="4"/>
  <c r="J123" i="4"/>
  <c r="I123" i="4"/>
  <c r="H123" i="4"/>
  <c r="G123" i="4"/>
  <c r="F123" i="4"/>
  <c r="E123" i="4"/>
  <c r="D123" i="4"/>
  <c r="C123" i="4"/>
  <c r="B123" i="4"/>
  <c r="Q122" i="4"/>
  <c r="G101" i="6" s="1"/>
  <c r="P122" i="4"/>
  <c r="O122" i="4"/>
  <c r="N122" i="4"/>
  <c r="M122" i="4"/>
  <c r="L122" i="4"/>
  <c r="K122" i="4"/>
  <c r="J122" i="4"/>
  <c r="I122" i="4"/>
  <c r="H122" i="4"/>
  <c r="G122" i="4"/>
  <c r="F122" i="4"/>
  <c r="E122" i="4"/>
  <c r="D122" i="4"/>
  <c r="C122" i="4"/>
  <c r="B122" i="4"/>
  <c r="Q121" i="4"/>
  <c r="P121" i="4"/>
  <c r="CE14" i="4" s="1" a="1"/>
  <c r="CE14" i="4" s="1"/>
  <c r="O121" i="4"/>
  <c r="CD14" i="4" s="1" a="1"/>
  <c r="CD14" i="4" s="1"/>
  <c r="N121" i="4"/>
  <c r="CC14" i="4" s="1" a="1"/>
  <c r="CC14" i="4" s="1"/>
  <c r="M121" i="4"/>
  <c r="CB14" i="4" s="1" a="1"/>
  <c r="CB14" i="4" s="1"/>
  <c r="L121" i="4"/>
  <c r="CA14" i="4" s="1" a="1"/>
  <c r="CA14" i="4" s="1"/>
  <c r="K121" i="4"/>
  <c r="BZ14" i="4" s="1" a="1"/>
  <c r="BZ14" i="4" s="1"/>
  <c r="J121" i="4"/>
  <c r="BY14" i="4" s="1" a="1"/>
  <c r="BY14" i="4" s="1"/>
  <c r="I121" i="4"/>
  <c r="BX14" i="4" s="1" a="1"/>
  <c r="BX14" i="4" s="1"/>
  <c r="H121" i="4"/>
  <c r="BW14" i="4" s="1" a="1"/>
  <c r="BW14" i="4" s="1"/>
  <c r="G121" i="4"/>
  <c r="BV14" i="4" s="1" a="1"/>
  <c r="BV14" i="4" s="1"/>
  <c r="F121" i="4"/>
  <c r="BU14" i="4" s="1" a="1"/>
  <c r="BU14" i="4" s="1"/>
  <c r="E121" i="4"/>
  <c r="D121" i="4"/>
  <c r="BS14" i="4" s="1" a="1"/>
  <c r="BS14" i="4" s="1"/>
  <c r="C121" i="4"/>
  <c r="B121" i="4"/>
  <c r="Q117" i="4"/>
  <c r="F115" i="6" s="1"/>
  <c r="P117" i="4"/>
  <c r="O117" i="4"/>
  <c r="N117" i="4"/>
  <c r="M117" i="4"/>
  <c r="L117" i="4"/>
  <c r="K117" i="4"/>
  <c r="J117" i="4"/>
  <c r="I117" i="4"/>
  <c r="H117" i="4"/>
  <c r="G117" i="4"/>
  <c r="F117" i="4"/>
  <c r="E117" i="4"/>
  <c r="D117" i="4"/>
  <c r="C117" i="4"/>
  <c r="B117" i="4"/>
  <c r="Q116" i="4"/>
  <c r="F114" i="6" s="1"/>
  <c r="P116" i="4"/>
  <c r="O116" i="4"/>
  <c r="N116" i="4"/>
  <c r="M116" i="4"/>
  <c r="L116" i="4"/>
  <c r="K116" i="4"/>
  <c r="J116" i="4"/>
  <c r="I116" i="4"/>
  <c r="H116" i="4"/>
  <c r="G116" i="4"/>
  <c r="F116" i="4"/>
  <c r="E116" i="4"/>
  <c r="D116" i="4"/>
  <c r="C116" i="4"/>
  <c r="B116" i="4"/>
  <c r="Q115" i="4"/>
  <c r="F113" i="6" s="1"/>
  <c r="P115" i="4"/>
  <c r="O115" i="4"/>
  <c r="N115" i="4"/>
  <c r="M115" i="4"/>
  <c r="L115" i="4"/>
  <c r="K115" i="4"/>
  <c r="J115" i="4"/>
  <c r="I115" i="4"/>
  <c r="H115" i="4"/>
  <c r="G115" i="4"/>
  <c r="F115" i="4"/>
  <c r="E115" i="4"/>
  <c r="D115" i="4"/>
  <c r="C115" i="4"/>
  <c r="B115" i="4"/>
  <c r="Q114" i="4"/>
  <c r="F112" i="6" s="1"/>
  <c r="P114" i="4"/>
  <c r="O114" i="4"/>
  <c r="N114" i="4"/>
  <c r="M114" i="4"/>
  <c r="L114" i="4"/>
  <c r="K114" i="4"/>
  <c r="J114" i="4"/>
  <c r="I114" i="4"/>
  <c r="H114" i="4"/>
  <c r="G114" i="4"/>
  <c r="F114" i="4"/>
  <c r="E114" i="4"/>
  <c r="D114" i="4"/>
  <c r="C114" i="4"/>
  <c r="B114" i="4"/>
  <c r="Q113" i="4"/>
  <c r="F111" i="6" s="1"/>
  <c r="P113" i="4"/>
  <c r="O113" i="4"/>
  <c r="N113" i="4"/>
  <c r="M113" i="4"/>
  <c r="L113" i="4"/>
  <c r="K113" i="4"/>
  <c r="J113" i="4"/>
  <c r="I113" i="4"/>
  <c r="H113" i="4"/>
  <c r="G113" i="4"/>
  <c r="F113" i="4"/>
  <c r="E113" i="4"/>
  <c r="D113" i="4"/>
  <c r="C113" i="4"/>
  <c r="B113" i="4"/>
  <c r="Q112" i="4"/>
  <c r="F110" i="6" s="1"/>
  <c r="P112" i="4"/>
  <c r="O112" i="4"/>
  <c r="N112" i="4"/>
  <c r="M112" i="4"/>
  <c r="L112" i="4"/>
  <c r="K112" i="4"/>
  <c r="J112" i="4"/>
  <c r="I112" i="4"/>
  <c r="H112" i="4"/>
  <c r="G112" i="4"/>
  <c r="F112" i="4"/>
  <c r="E112" i="4"/>
  <c r="D112" i="4"/>
  <c r="C112" i="4"/>
  <c r="B112" i="4"/>
  <c r="Q111" i="4"/>
  <c r="F109" i="6" s="1"/>
  <c r="P111" i="4"/>
  <c r="O111" i="4"/>
  <c r="N111" i="4"/>
  <c r="M111" i="4"/>
  <c r="L111" i="4"/>
  <c r="K111" i="4"/>
  <c r="J111" i="4"/>
  <c r="I111" i="4"/>
  <c r="H111" i="4"/>
  <c r="G111" i="4"/>
  <c r="F111" i="4"/>
  <c r="E111" i="4"/>
  <c r="D111" i="4"/>
  <c r="C111" i="4"/>
  <c r="B111" i="4"/>
  <c r="Q110" i="4"/>
  <c r="F108" i="6" s="1"/>
  <c r="P110" i="4"/>
  <c r="O110" i="4"/>
  <c r="N110" i="4"/>
  <c r="M110" i="4"/>
  <c r="L110" i="4"/>
  <c r="K110" i="4"/>
  <c r="J110" i="4"/>
  <c r="I110" i="4"/>
  <c r="H110" i="4"/>
  <c r="G110" i="4"/>
  <c r="F110" i="4"/>
  <c r="E110" i="4"/>
  <c r="D110" i="4"/>
  <c r="C110" i="4"/>
  <c r="B110" i="4"/>
  <c r="Q109" i="4"/>
  <c r="F107" i="6" s="1"/>
  <c r="P109" i="4"/>
  <c r="O109" i="4"/>
  <c r="N109" i="4"/>
  <c r="M109" i="4"/>
  <c r="L109" i="4"/>
  <c r="K109" i="4"/>
  <c r="J109" i="4"/>
  <c r="I109" i="4"/>
  <c r="H109" i="4"/>
  <c r="G109" i="4"/>
  <c r="F109" i="4"/>
  <c r="E109" i="4"/>
  <c r="D109" i="4"/>
  <c r="C109" i="4"/>
  <c r="B109" i="4"/>
  <c r="Q108" i="4"/>
  <c r="F106" i="6" s="1"/>
  <c r="P108" i="4"/>
  <c r="O108" i="4"/>
  <c r="N108" i="4"/>
  <c r="M108" i="4"/>
  <c r="L108" i="4"/>
  <c r="K108" i="4"/>
  <c r="J108" i="4"/>
  <c r="I108" i="4"/>
  <c r="H108" i="4"/>
  <c r="G108" i="4"/>
  <c r="F108" i="4"/>
  <c r="E108" i="4"/>
  <c r="D108" i="4"/>
  <c r="C108" i="4"/>
  <c r="B108" i="4"/>
  <c r="Q107" i="4"/>
  <c r="F105" i="6" s="1"/>
  <c r="P107" i="4"/>
  <c r="O107" i="4"/>
  <c r="N107" i="4"/>
  <c r="M107" i="4"/>
  <c r="L107" i="4"/>
  <c r="K107" i="4"/>
  <c r="J107" i="4"/>
  <c r="I107" i="4"/>
  <c r="H107" i="4"/>
  <c r="G107" i="4"/>
  <c r="F107" i="4"/>
  <c r="E107" i="4"/>
  <c r="D107" i="4"/>
  <c r="C107" i="4"/>
  <c r="B107" i="4"/>
  <c r="Q106" i="4"/>
  <c r="F104" i="6" s="1"/>
  <c r="P106" i="4"/>
  <c r="O106" i="4"/>
  <c r="N106" i="4"/>
  <c r="M106" i="4"/>
  <c r="L106" i="4"/>
  <c r="K106" i="4"/>
  <c r="J106" i="4"/>
  <c r="I106" i="4"/>
  <c r="H106" i="4"/>
  <c r="G106" i="4"/>
  <c r="F106" i="4"/>
  <c r="E106" i="4"/>
  <c r="D106" i="4"/>
  <c r="C106" i="4"/>
  <c r="B106" i="4"/>
  <c r="Q105" i="4"/>
  <c r="F103" i="6" s="1"/>
  <c r="P105" i="4"/>
  <c r="O105" i="4"/>
  <c r="N105" i="4"/>
  <c r="M105" i="4"/>
  <c r="L105" i="4"/>
  <c r="K105" i="4"/>
  <c r="J105" i="4"/>
  <c r="I105" i="4"/>
  <c r="H105" i="4"/>
  <c r="G105" i="4"/>
  <c r="F105" i="4"/>
  <c r="E105" i="4"/>
  <c r="D105" i="4"/>
  <c r="C105" i="4"/>
  <c r="B105" i="4"/>
  <c r="Q104" i="4"/>
  <c r="F102" i="6" s="1"/>
  <c r="P104" i="4"/>
  <c r="O104" i="4"/>
  <c r="N104" i="4"/>
  <c r="M104" i="4"/>
  <c r="L104" i="4"/>
  <c r="K104" i="4"/>
  <c r="J104" i="4"/>
  <c r="I104" i="4"/>
  <c r="H104" i="4"/>
  <c r="G104" i="4"/>
  <c r="F104" i="4"/>
  <c r="E104" i="4"/>
  <c r="D104" i="4"/>
  <c r="C104" i="4"/>
  <c r="B104" i="4"/>
  <c r="Q103" i="4"/>
  <c r="F101" i="6" s="1"/>
  <c r="P103" i="4"/>
  <c r="O103" i="4"/>
  <c r="N103" i="4"/>
  <c r="M103" i="4"/>
  <c r="L103" i="4"/>
  <c r="K103" i="4"/>
  <c r="J103" i="4"/>
  <c r="I103" i="4"/>
  <c r="H103" i="4"/>
  <c r="G103" i="4"/>
  <c r="F103" i="4"/>
  <c r="E103" i="4"/>
  <c r="D103" i="4"/>
  <c r="C103" i="4"/>
  <c r="B103" i="4"/>
  <c r="Q102" i="4"/>
  <c r="P102" i="4"/>
  <c r="CE13" i="4" s="1" a="1"/>
  <c r="CE13" i="4" s="1"/>
  <c r="O102" i="4"/>
  <c r="CD13" i="4" s="1" a="1"/>
  <c r="CD13" i="4" s="1"/>
  <c r="N102" i="4"/>
  <c r="CC13" i="4" s="1" a="1"/>
  <c r="CC13" i="4" s="1"/>
  <c r="M102" i="4"/>
  <c r="CB13" i="4" s="1" a="1"/>
  <c r="CB13" i="4" s="1"/>
  <c r="L102" i="4"/>
  <c r="K102" i="4"/>
  <c r="BZ13" i="4" s="1" a="1"/>
  <c r="BZ13" i="4" s="1"/>
  <c r="J102" i="4"/>
  <c r="BY13" i="4" s="1" a="1"/>
  <c r="BY13" i="4" s="1"/>
  <c r="I102" i="4"/>
  <c r="BX13" i="4" s="1" a="1"/>
  <c r="BX13" i="4" s="1"/>
  <c r="H102" i="4"/>
  <c r="BW13" i="4" s="1" a="1"/>
  <c r="BW13" i="4" s="1"/>
  <c r="G102" i="4"/>
  <c r="BV13" i="4" s="1" a="1"/>
  <c r="BV13" i="4" s="1"/>
  <c r="F102" i="4"/>
  <c r="BU13" i="4" s="1" a="1"/>
  <c r="BU13" i="4" s="1"/>
  <c r="E102" i="4"/>
  <c r="BT13" i="4" s="1" a="1"/>
  <c r="BT13" i="4" s="1"/>
  <c r="D102" i="4"/>
  <c r="BS13" i="4" s="1" a="1"/>
  <c r="BS13" i="4" s="1"/>
  <c r="C102" i="4"/>
  <c r="BR13" i="4" s="1" a="1"/>
  <c r="BR13" i="4" s="1"/>
  <c r="B102" i="4"/>
  <c r="CA13" i="4" l="1" a="1"/>
  <c r="CA13" i="4" s="1"/>
  <c r="BR14" i="4" a="1"/>
  <c r="BR14" i="4" s="1"/>
  <c r="BT14" i="4" a="1"/>
  <c r="BT14" i="4" s="1"/>
  <c r="F100" i="6"/>
  <c r="CF13" i="4" a="1"/>
  <c r="CF13" i="4" s="1"/>
  <c r="G100" i="6"/>
  <c r="CF14" i="4" a="1"/>
  <c r="CF14" i="4" s="1"/>
  <c r="H100" i="6"/>
  <c r="CF15" i="4" a="1"/>
  <c r="CF15" i="4" s="1"/>
  <c r="BQ13" i="4" a="1"/>
  <c r="BQ13" i="4" s="1"/>
  <c r="BQ14" i="4" a="1"/>
  <c r="BQ14" i="4" s="1"/>
  <c r="BQ15" i="4" a="1"/>
  <c r="BQ15" i="4" s="1"/>
  <c r="E76" i="6"/>
  <c r="C76" i="6"/>
  <c r="E78" i="6"/>
  <c r="F78" i="6"/>
  <c r="C78" i="6"/>
  <c r="D78" i="6"/>
  <c r="E79" i="6"/>
  <c r="F79" i="6"/>
  <c r="C79" i="6"/>
  <c r="D79" i="6"/>
  <c r="E80" i="6"/>
  <c r="F80" i="6"/>
  <c r="C80" i="6"/>
  <c r="D80" i="6"/>
  <c r="E81" i="6"/>
  <c r="F81" i="6"/>
  <c r="C81" i="6"/>
  <c r="D81" i="6"/>
  <c r="E82" i="6"/>
  <c r="F82" i="6"/>
  <c r="C82" i="6"/>
  <c r="D82" i="6"/>
  <c r="E83" i="6"/>
  <c r="F83" i="6"/>
  <c r="C83" i="6"/>
  <c r="D83" i="6"/>
  <c r="E84" i="6"/>
  <c r="F84" i="6"/>
  <c r="C84" i="6"/>
  <c r="D84" i="6"/>
  <c r="E85" i="6"/>
  <c r="F85" i="6"/>
  <c r="C85" i="6"/>
  <c r="D85" i="6"/>
  <c r="E86" i="6"/>
  <c r="F86" i="6"/>
  <c r="C86" i="6"/>
  <c r="D86" i="6"/>
  <c r="E87" i="6"/>
  <c r="F87" i="6"/>
  <c r="C87" i="6"/>
  <c r="D87" i="6"/>
  <c r="E88" i="6"/>
  <c r="F88" i="6"/>
  <c r="C88" i="6"/>
  <c r="D88" i="6"/>
  <c r="E89" i="6"/>
  <c r="F89" i="6"/>
  <c r="C89" i="6"/>
  <c r="D89" i="6"/>
  <c r="E90" i="6"/>
  <c r="F90" i="6"/>
  <c r="C90" i="6"/>
  <c r="D90" i="6"/>
  <c r="E91" i="6"/>
  <c r="F91" i="6"/>
  <c r="C91" i="6"/>
  <c r="D91" i="6"/>
  <c r="E92" i="6"/>
  <c r="F92" i="6"/>
  <c r="C92" i="6"/>
  <c r="D92" i="6"/>
  <c r="E93" i="6"/>
  <c r="F93" i="6"/>
  <c r="C93" i="6"/>
  <c r="D93" i="6"/>
  <c r="BQ8" i="4" l="1" a="1"/>
  <c r="BQ8" i="4" s="1"/>
  <c r="BP8" i="4" a="1"/>
  <c r="BP8" i="4" s="1"/>
  <c r="BP12" i="4" s="1"/>
  <c r="C31" i="6" l="1"/>
  <c r="E31" i="6"/>
  <c r="C33" i="6"/>
  <c r="D33" i="6"/>
  <c r="E33" i="6"/>
  <c r="F33" i="6"/>
  <c r="C34" i="6"/>
  <c r="D34" i="6"/>
  <c r="E34" i="6"/>
  <c r="F34" i="6"/>
  <c r="C35" i="6"/>
  <c r="D35" i="6"/>
  <c r="E35" i="6"/>
  <c r="F35" i="6"/>
  <c r="C36" i="6"/>
  <c r="D36" i="6"/>
  <c r="E36" i="6"/>
  <c r="F36" i="6"/>
  <c r="C37" i="6"/>
  <c r="D37" i="6"/>
  <c r="E37" i="6"/>
  <c r="F37" i="6"/>
  <c r="C38" i="6"/>
  <c r="D38" i="6"/>
  <c r="E38" i="6"/>
  <c r="F38" i="6"/>
  <c r="C39" i="6"/>
  <c r="D39" i="6"/>
  <c r="E39" i="6"/>
  <c r="F39" i="6"/>
  <c r="C40" i="6"/>
  <c r="D40" i="6"/>
  <c r="E40" i="6"/>
  <c r="F40" i="6"/>
  <c r="C41" i="6"/>
  <c r="D41" i="6"/>
  <c r="E41" i="6"/>
  <c r="F41" i="6"/>
  <c r="C42" i="6"/>
  <c r="D42" i="6"/>
  <c r="E42" i="6"/>
  <c r="F42" i="6"/>
  <c r="C43" i="6"/>
  <c r="D43" i="6"/>
  <c r="E43" i="6"/>
  <c r="F43" i="6"/>
  <c r="C44" i="6"/>
  <c r="D44" i="6"/>
  <c r="E44" i="6"/>
  <c r="F44" i="6"/>
  <c r="C46" i="6"/>
  <c r="D46" i="6"/>
  <c r="E46" i="6"/>
  <c r="F46" i="6"/>
  <c r="C45" i="6"/>
  <c r="D45" i="6"/>
  <c r="E45" i="6"/>
  <c r="F45" i="6"/>
  <c r="C47" i="6"/>
  <c r="D47" i="6"/>
  <c r="E47" i="6"/>
  <c r="F47" i="6"/>
  <c r="C48" i="6"/>
  <c r="D48" i="6"/>
  <c r="E48" i="6"/>
  <c r="F48" i="6"/>
  <c r="BQ68" i="3" a="1"/>
  <c r="BQ68" i="3" s="1"/>
  <c r="BR68" i="3" a="1"/>
  <c r="BR68" i="3" s="1"/>
  <c r="BS68" i="3" a="1"/>
  <c r="BS68" i="3" s="1"/>
  <c r="BT68" i="3" a="1"/>
  <c r="BT68" i="3" s="1"/>
  <c r="BU68" i="3" a="1"/>
  <c r="BU68" i="3" s="1"/>
  <c r="BV68" i="3" a="1"/>
  <c r="BV68" i="3" s="1"/>
  <c r="BW68" i="3" a="1"/>
  <c r="BW68" i="3" s="1"/>
  <c r="BX68" i="3" a="1"/>
  <c r="BX68" i="3" s="1"/>
  <c r="BY68" i="3" a="1"/>
  <c r="BY68" i="3" s="1"/>
  <c r="BZ68" i="3" a="1"/>
  <c r="BZ68" i="3" s="1"/>
  <c r="CA68" i="3" a="1"/>
  <c r="CA68" i="3" s="1"/>
  <c r="CB68" i="3" a="1"/>
  <c r="CB68" i="3" s="1"/>
  <c r="CC68" i="3" a="1"/>
  <c r="CC68" i="3" s="1"/>
  <c r="BP68" i="3" a="1"/>
  <c r="BP68" i="3" s="1"/>
  <c r="BP69" i="3" a="1"/>
  <c r="BP69" i="3" s="1"/>
  <c r="BQ69" i="3" a="1"/>
  <c r="BQ69" i="3" s="1"/>
  <c r="BR69" i="3" a="1"/>
  <c r="BR69" i="3" s="1"/>
  <c r="BS69" i="3" a="1"/>
  <c r="BS69" i="3" s="1"/>
  <c r="BT69" i="3" a="1"/>
  <c r="BT69" i="3" s="1"/>
  <c r="BU69" i="3" a="1"/>
  <c r="BU69" i="3" s="1"/>
  <c r="BV69" i="3" a="1"/>
  <c r="BV69" i="3" s="1"/>
  <c r="BW69" i="3" a="1"/>
  <c r="BW69" i="3" s="1"/>
  <c r="BX69" i="3" a="1"/>
  <c r="BX69" i="3" s="1"/>
  <c r="BY69" i="3" a="1"/>
  <c r="BY69" i="3" s="1"/>
  <c r="BZ69" i="3" a="1"/>
  <c r="BZ69" i="3" s="1"/>
  <c r="CA69" i="3" a="1"/>
  <c r="CA69" i="3" s="1"/>
  <c r="CB69" i="3" a="1"/>
  <c r="CB69" i="3" s="1"/>
  <c r="CC69" i="3" a="1"/>
  <c r="CC69" i="3" s="1"/>
  <c r="BO67" i="3" a="1"/>
  <c r="BO67" i="3" s="1"/>
  <c r="BO26" i="3" a="1"/>
  <c r="BO26" i="3" s="1"/>
  <c r="AA28" i="2" a="1"/>
  <c r="AA28" i="2" s="1"/>
  <c r="C8" i="6"/>
  <c r="E8" i="6"/>
  <c r="C10" i="6"/>
  <c r="E10" i="6"/>
  <c r="C11" i="6"/>
  <c r="E11" i="6"/>
  <c r="C12" i="6"/>
  <c r="E12" i="6"/>
  <c r="C13" i="6"/>
  <c r="E13" i="6"/>
  <c r="C14" i="6"/>
  <c r="E14" i="6"/>
  <c r="C15" i="6"/>
  <c r="E15" i="6"/>
  <c r="C16" i="6"/>
  <c r="E16" i="6"/>
  <c r="C17" i="6"/>
  <c r="E17" i="6"/>
  <c r="C18" i="6"/>
  <c r="E18" i="6"/>
  <c r="C19" i="6"/>
  <c r="E19" i="6"/>
  <c r="C20" i="6"/>
  <c r="E20" i="6"/>
  <c r="C21" i="6"/>
  <c r="E21" i="6"/>
  <c r="C23" i="6"/>
  <c r="E23" i="6"/>
  <c r="C22" i="6"/>
  <c r="E22" i="6"/>
  <c r="C24" i="6"/>
  <c r="E24" i="6"/>
  <c r="C25" i="6"/>
  <c r="E25" i="6"/>
  <c r="D26" i="3"/>
  <c r="E26" i="3"/>
  <c r="F10" i="6" s="1"/>
  <c r="F26" i="3"/>
  <c r="G26" i="3"/>
  <c r="H26" i="3"/>
  <c r="I26" i="3"/>
  <c r="J26" i="3"/>
  <c r="K26" i="3"/>
  <c r="L26" i="3"/>
  <c r="M26" i="3"/>
  <c r="N26" i="3"/>
  <c r="O26" i="3"/>
  <c r="P26" i="3"/>
  <c r="Q26" i="3"/>
  <c r="D10" i="6" s="1"/>
  <c r="D27" i="3"/>
  <c r="E27" i="3"/>
  <c r="F11" i="6" s="1"/>
  <c r="F27" i="3"/>
  <c r="G27" i="3"/>
  <c r="H27" i="3"/>
  <c r="I27" i="3"/>
  <c r="J27" i="3"/>
  <c r="K27" i="3"/>
  <c r="L27" i="3"/>
  <c r="M27" i="3"/>
  <c r="N27" i="3"/>
  <c r="O27" i="3"/>
  <c r="P27" i="3"/>
  <c r="Q27" i="3"/>
  <c r="D11" i="6" s="1"/>
  <c r="D28" i="3"/>
  <c r="E28" i="3"/>
  <c r="F12" i="6" s="1"/>
  <c r="F28" i="3"/>
  <c r="G28" i="3"/>
  <c r="H28" i="3"/>
  <c r="I28" i="3"/>
  <c r="J28" i="3"/>
  <c r="K28" i="3"/>
  <c r="L28" i="3"/>
  <c r="M28" i="3"/>
  <c r="N28" i="3"/>
  <c r="O28" i="3"/>
  <c r="P28" i="3"/>
  <c r="Q28" i="3"/>
  <c r="D12" i="6" s="1"/>
  <c r="D29" i="3"/>
  <c r="E29" i="3"/>
  <c r="F13" i="6" s="1"/>
  <c r="F29" i="3"/>
  <c r="G29" i="3"/>
  <c r="H29" i="3"/>
  <c r="I29" i="3"/>
  <c r="J29" i="3"/>
  <c r="K29" i="3"/>
  <c r="L29" i="3"/>
  <c r="M29" i="3"/>
  <c r="N29" i="3"/>
  <c r="O29" i="3"/>
  <c r="P29" i="3"/>
  <c r="Q29" i="3"/>
  <c r="D13" i="6" s="1"/>
  <c r="D30" i="3"/>
  <c r="E30" i="3"/>
  <c r="F14" i="6" s="1"/>
  <c r="F30" i="3"/>
  <c r="G30" i="3"/>
  <c r="H30" i="3"/>
  <c r="I30" i="3"/>
  <c r="J30" i="3"/>
  <c r="K30" i="3"/>
  <c r="L30" i="3"/>
  <c r="M30" i="3"/>
  <c r="N30" i="3"/>
  <c r="O30" i="3"/>
  <c r="P30" i="3"/>
  <c r="Q30" i="3"/>
  <c r="D14" i="6" s="1"/>
  <c r="D31" i="3"/>
  <c r="E31" i="3"/>
  <c r="F15" i="6" s="1"/>
  <c r="F31" i="3"/>
  <c r="G31" i="3"/>
  <c r="H31" i="3"/>
  <c r="I31" i="3"/>
  <c r="J31" i="3"/>
  <c r="K31" i="3"/>
  <c r="L31" i="3"/>
  <c r="M31" i="3"/>
  <c r="N31" i="3"/>
  <c r="O31" i="3"/>
  <c r="P31" i="3"/>
  <c r="Q31" i="3"/>
  <c r="D15" i="6" s="1"/>
  <c r="D32" i="3"/>
  <c r="E32" i="3"/>
  <c r="F16" i="6" s="1"/>
  <c r="F32" i="3"/>
  <c r="G32" i="3"/>
  <c r="H32" i="3"/>
  <c r="I32" i="3"/>
  <c r="J32" i="3"/>
  <c r="K32" i="3"/>
  <c r="L32" i="3"/>
  <c r="M32" i="3"/>
  <c r="N32" i="3"/>
  <c r="O32" i="3"/>
  <c r="P32" i="3"/>
  <c r="Q32" i="3"/>
  <c r="D16" i="6" s="1"/>
  <c r="D33" i="3"/>
  <c r="E33" i="3"/>
  <c r="F17" i="6" s="1"/>
  <c r="F33" i="3"/>
  <c r="G33" i="3"/>
  <c r="H33" i="3"/>
  <c r="I33" i="3"/>
  <c r="J33" i="3"/>
  <c r="K33" i="3"/>
  <c r="L33" i="3"/>
  <c r="M33" i="3"/>
  <c r="N33" i="3"/>
  <c r="O33" i="3"/>
  <c r="P33" i="3"/>
  <c r="Q33" i="3"/>
  <c r="D17" i="6" s="1"/>
  <c r="D34" i="3"/>
  <c r="E34" i="3"/>
  <c r="F18" i="6" s="1"/>
  <c r="F34" i="3"/>
  <c r="G34" i="3"/>
  <c r="H34" i="3"/>
  <c r="I34" i="3"/>
  <c r="J34" i="3"/>
  <c r="K34" i="3"/>
  <c r="L34" i="3"/>
  <c r="M34" i="3"/>
  <c r="N34" i="3"/>
  <c r="O34" i="3"/>
  <c r="P34" i="3"/>
  <c r="Q34" i="3"/>
  <c r="D18" i="6" s="1"/>
  <c r="D35" i="3"/>
  <c r="E35" i="3"/>
  <c r="F19" i="6" s="1"/>
  <c r="F35" i="3"/>
  <c r="G35" i="3"/>
  <c r="H35" i="3"/>
  <c r="I35" i="3"/>
  <c r="J35" i="3"/>
  <c r="K35" i="3"/>
  <c r="L35" i="3"/>
  <c r="M35" i="3"/>
  <c r="N35" i="3"/>
  <c r="O35" i="3"/>
  <c r="P35" i="3"/>
  <c r="Q35" i="3"/>
  <c r="D19" i="6" s="1"/>
  <c r="D36" i="3"/>
  <c r="E36" i="3"/>
  <c r="F20" i="6" s="1"/>
  <c r="F36" i="3"/>
  <c r="G36" i="3"/>
  <c r="H36" i="3"/>
  <c r="I36" i="3"/>
  <c r="J36" i="3"/>
  <c r="K36" i="3"/>
  <c r="L36" i="3"/>
  <c r="M36" i="3"/>
  <c r="N36" i="3"/>
  <c r="O36" i="3"/>
  <c r="P36" i="3"/>
  <c r="Q36" i="3"/>
  <c r="D20" i="6" s="1"/>
  <c r="D37" i="3"/>
  <c r="E37" i="3"/>
  <c r="F21" i="6" s="1"/>
  <c r="F37" i="3"/>
  <c r="G37" i="3"/>
  <c r="H37" i="3"/>
  <c r="I37" i="3"/>
  <c r="J37" i="3"/>
  <c r="K37" i="3"/>
  <c r="L37" i="3"/>
  <c r="M37" i="3"/>
  <c r="N37" i="3"/>
  <c r="O37" i="3"/>
  <c r="P37" i="3"/>
  <c r="Q37" i="3"/>
  <c r="D21" i="6" s="1"/>
  <c r="D39" i="3"/>
  <c r="E39" i="3"/>
  <c r="F23" i="6" s="1"/>
  <c r="F39" i="3"/>
  <c r="G39" i="3"/>
  <c r="H39" i="3"/>
  <c r="I39" i="3"/>
  <c r="J39" i="3"/>
  <c r="K39" i="3"/>
  <c r="L39" i="3"/>
  <c r="M39" i="3"/>
  <c r="N39" i="3"/>
  <c r="O39" i="3"/>
  <c r="P39" i="3"/>
  <c r="Q39" i="3"/>
  <c r="D23" i="6" s="1"/>
  <c r="D38" i="3"/>
  <c r="E38" i="3"/>
  <c r="F22" i="6" s="1"/>
  <c r="F38" i="3"/>
  <c r="G38" i="3"/>
  <c r="H38" i="3"/>
  <c r="I38" i="3"/>
  <c r="J38" i="3"/>
  <c r="K38" i="3"/>
  <c r="L38" i="3"/>
  <c r="M38" i="3"/>
  <c r="N38" i="3"/>
  <c r="O38" i="3"/>
  <c r="P38" i="3"/>
  <c r="Q38" i="3"/>
  <c r="D22" i="6" s="1"/>
  <c r="D40" i="3"/>
  <c r="E40" i="3"/>
  <c r="F24" i="6" s="1"/>
  <c r="F40" i="3"/>
  <c r="G40" i="3"/>
  <c r="H40" i="3"/>
  <c r="I40" i="3"/>
  <c r="J40" i="3"/>
  <c r="K40" i="3"/>
  <c r="L40" i="3"/>
  <c r="M40" i="3"/>
  <c r="N40" i="3"/>
  <c r="O40" i="3"/>
  <c r="P40" i="3"/>
  <c r="Q40" i="3"/>
  <c r="D24" i="6" s="1"/>
  <c r="D41" i="3"/>
  <c r="BQ27" i="3" s="1"/>
  <c r="E41" i="3"/>
  <c r="F41" i="3"/>
  <c r="BS27" i="3" s="1"/>
  <c r="G41" i="3"/>
  <c r="BT27" i="3" s="1"/>
  <c r="H41" i="3"/>
  <c r="BU27" i="3" s="1"/>
  <c r="I41" i="3"/>
  <c r="BV27" i="3" s="1"/>
  <c r="J41" i="3"/>
  <c r="BW27" i="3" s="1"/>
  <c r="K41" i="3"/>
  <c r="BX27" i="3" s="1"/>
  <c r="L41" i="3"/>
  <c r="BY27" i="3" s="1"/>
  <c r="M41" i="3"/>
  <c r="BZ27" i="3" s="1"/>
  <c r="N41" i="3"/>
  <c r="CA27" i="3" s="1"/>
  <c r="O41" i="3"/>
  <c r="CB27" i="3" s="1"/>
  <c r="P41" i="3"/>
  <c r="CC27" i="3" s="1"/>
  <c r="Q41" i="3"/>
  <c r="C27" i="3"/>
  <c r="C28" i="3"/>
  <c r="C29" i="3"/>
  <c r="C30" i="3"/>
  <c r="C31" i="3"/>
  <c r="C32" i="3"/>
  <c r="C33" i="3"/>
  <c r="C34" i="3"/>
  <c r="C35" i="3"/>
  <c r="C36" i="3"/>
  <c r="C37" i="3"/>
  <c r="C39" i="3"/>
  <c r="C38" i="3"/>
  <c r="C40" i="3"/>
  <c r="C41" i="3"/>
  <c r="BP27" i="3" s="1"/>
  <c r="C26" i="3"/>
  <c r="I41" i="2"/>
  <c r="AH30" i="2" s="1" a="1"/>
  <c r="AH30" i="2" s="1"/>
  <c r="H41" i="2"/>
  <c r="AG30" i="2" s="1" a="1"/>
  <c r="AG30" i="2" s="1"/>
  <c r="G41" i="2"/>
  <c r="AF30" i="2" s="1" a="1"/>
  <c r="AF30" i="2" s="1"/>
  <c r="F41" i="2"/>
  <c r="AE30" i="2" s="1" a="1"/>
  <c r="AE30" i="2" s="1"/>
  <c r="E41" i="2"/>
  <c r="AD30" i="2" s="1" a="1"/>
  <c r="AD30" i="2" s="1"/>
  <c r="D41" i="2"/>
  <c r="AC30" i="2" s="1" a="1"/>
  <c r="AC30" i="2" s="1"/>
  <c r="C41" i="2"/>
  <c r="AB30" i="2" s="1" a="1"/>
  <c r="AB30" i="2" s="1"/>
  <c r="D20" i="2"/>
  <c r="AC29" i="2" s="1" a="1"/>
  <c r="AC29" i="2" s="1"/>
  <c r="E20" i="2"/>
  <c r="AD29" i="2" s="1" a="1"/>
  <c r="AD29" i="2" s="1"/>
  <c r="F20" i="2"/>
  <c r="AE29" i="2" s="1" a="1"/>
  <c r="AE29" i="2" s="1"/>
  <c r="G20" i="2"/>
  <c r="AF29" i="2" s="1" a="1"/>
  <c r="AF29" i="2" s="1"/>
  <c r="H20" i="2"/>
  <c r="AG29" i="2" s="1" a="1"/>
  <c r="AG29" i="2" s="1"/>
  <c r="I20" i="2"/>
  <c r="AH29" i="2" s="1" a="1"/>
  <c r="AH29" i="2" s="1"/>
  <c r="C20" i="2"/>
  <c r="AB29" i="2" s="1" a="1"/>
  <c r="AB29" i="2" s="1"/>
  <c r="BP26" i="3" l="1" a="1"/>
  <c r="BP26" i="3" s="1"/>
  <c r="BU26" i="3" a="1"/>
  <c r="BU26" i="3" s="1"/>
  <c r="CB26" i="3" a="1"/>
  <c r="CB26" i="3" s="1"/>
  <c r="BX26" i="3" a="1"/>
  <c r="BX26" i="3" s="1"/>
  <c r="BT26" i="3" a="1"/>
  <c r="BT26" i="3" s="1"/>
  <c r="CC26" i="3" a="1"/>
  <c r="CC26" i="3" s="1"/>
  <c r="BQ26" i="3" a="1"/>
  <c r="BQ26" i="3" s="1"/>
  <c r="CA26" i="3" a="1"/>
  <c r="CA26" i="3" s="1"/>
  <c r="BW26" i="3" a="1"/>
  <c r="BW26" i="3" s="1"/>
  <c r="BS26" i="3" a="1"/>
  <c r="BS26" i="3" s="1"/>
  <c r="BY26" i="3" a="1"/>
  <c r="BY26" i="3" s="1"/>
  <c r="D25" i="6"/>
  <c r="CD27" i="3"/>
  <c r="F25" i="6"/>
  <c r="BR27" i="3"/>
  <c r="BZ26" i="3" a="1"/>
  <c r="BZ26" i="3" s="1"/>
  <c r="BV26" i="3" a="1"/>
  <c r="BV26" i="3" s="1"/>
  <c r="CD26" i="3" a="1"/>
  <c r="CD26" i="3" s="1"/>
  <c r="BR26" i="3" a="1"/>
  <c r="BR26"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tc={39609570-F355-495E-9F14-F5AD99915A11}</author>
  </authors>
  <commentList>
    <comment ref="J41" authorId="0" shapeId="0" xr:uid="{39609570-F355-495E-9F14-F5AD99915A11}">
      <text>
        <t>[Threaded comment]
Your version of Excel allows you to read this threaded comment; however, any edits to it will get removed if the file is opened in a newer version of Excel. Learn more: https://go.microsoft.com/fwlink/?linkid=870924
Comment:
    Copy/pasted this value as isn’t rounding up 9.65%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<sst xmlns="http://schemas.openxmlformats.org/spreadsheetml/2006/main" count="8427" uniqueCount="1148">
  <si>
    <t>Ashford</t>
  </si>
  <si>
    <t>Canterbury</t>
  </si>
  <si>
    <t>Dartford</t>
  </si>
  <si>
    <t>Dover</t>
  </si>
  <si>
    <t>Gravesham</t>
  </si>
  <si>
    <t>Maidstone</t>
  </si>
  <si>
    <t>Sevenoaks</t>
  </si>
  <si>
    <t>Folkestone &amp; Hythe</t>
  </si>
  <si>
    <t>Swale</t>
  </si>
  <si>
    <t>Thanet</t>
  </si>
  <si>
    <t>Tonbridge and Malling</t>
  </si>
  <si>
    <t>Tunbridge Wells</t>
  </si>
  <si>
    <t>E07000105</t>
  </si>
  <si>
    <t>E07000106</t>
  </si>
  <si>
    <t>E07000107</t>
  </si>
  <si>
    <t>E07000108</t>
  </si>
  <si>
    <t>E07000109</t>
  </si>
  <si>
    <t>E07000110</t>
  </si>
  <si>
    <t>E07000111</t>
  </si>
  <si>
    <t>E07000112</t>
  </si>
  <si>
    <t>E07000113</t>
  </si>
  <si>
    <t>E07000114</t>
  </si>
  <si>
    <t>E07000115</t>
  </si>
  <si>
    <t>E07000116</t>
  </si>
  <si>
    <t>Medway</t>
  </si>
  <si>
    <t>E06000035</t>
  </si>
  <si>
    <t>SE</t>
  </si>
  <si>
    <t>National</t>
  </si>
  <si>
    <t>2019/20</t>
  </si>
  <si>
    <t>Q1</t>
  </si>
  <si>
    <t>Q2</t>
  </si>
  <si>
    <t>Q3</t>
  </si>
  <si>
    <t>Q4</t>
  </si>
  <si>
    <t>2020/21</t>
  </si>
  <si>
    <t>Pensioner</t>
  </si>
  <si>
    <t>Working age</t>
  </si>
  <si>
    <t>Local Council Tax Support claimants, snapshot per quarter</t>
  </si>
  <si>
    <t>Claimants in receipt of a reduced council tax bill</t>
  </si>
  <si>
    <t>Source: MHCLG</t>
  </si>
  <si>
    <t>Chart data</t>
  </si>
  <si>
    <t>Universal Credit Claimants</t>
  </si>
  <si>
    <t>Kent</t>
  </si>
  <si>
    <t>England</t>
  </si>
  <si>
    <t>16-64 population</t>
  </si>
  <si>
    <t>Number</t>
  </si>
  <si>
    <t>%</t>
  </si>
  <si>
    <t>Tonbridge &amp; Malling</t>
  </si>
  <si>
    <t>In work</t>
  </si>
  <si>
    <t>Not in work</t>
  </si>
  <si>
    <t>Index</t>
  </si>
  <si>
    <t>Dropdown list</t>
  </si>
  <si>
    <t>Out of work</t>
  </si>
  <si>
    <t>South East Region</t>
  </si>
  <si>
    <t>18-24</t>
  </si>
  <si>
    <t>Mid 2019</t>
  </si>
  <si>
    <t>25-49</t>
  </si>
  <si>
    <t>50-64</t>
  </si>
  <si>
    <t>POPULATION BY AGE (MYE)</t>
  </si>
  <si>
    <t>50 - 64</t>
  </si>
  <si>
    <t>Chart Data</t>
  </si>
  <si>
    <t>Rate</t>
  </si>
  <si>
    <t>County and district / unitary authority</t>
  </si>
  <si>
    <t>Folkestone and Hythe</t>
  </si>
  <si>
    <t>Kent County</t>
  </si>
  <si>
    <t>Medway UA</t>
  </si>
  <si>
    <t>South East</t>
  </si>
  <si>
    <t>SEISS 1</t>
  </si>
  <si>
    <t>SEISS 2</t>
  </si>
  <si>
    <t>SEISS 3</t>
  </si>
  <si>
    <r>
      <t>Total potentially eligible population</t>
    </r>
    <r>
      <rPr>
        <b/>
        <vertAlign val="superscript"/>
        <sz val="11"/>
        <color theme="1"/>
        <rFont val="Calibri"/>
        <family val="2"/>
        <scheme val="minor"/>
      </rPr>
      <t>1</t>
    </r>
  </si>
  <si>
    <r>
      <t>Total no. of claims made</t>
    </r>
    <r>
      <rPr>
        <b/>
        <vertAlign val="superscript"/>
        <sz val="11"/>
        <color theme="1"/>
        <rFont val="Calibri"/>
        <family val="2"/>
        <scheme val="minor"/>
      </rPr>
      <t xml:space="preserve">
</t>
    </r>
  </si>
  <si>
    <t>Total value of claims made  (£m)</t>
  </si>
  <si>
    <r>
      <t xml:space="preserve">Average value of claims made </t>
    </r>
    <r>
      <rPr>
        <b/>
        <vertAlign val="superscript"/>
        <sz val="11"/>
        <color theme="1"/>
        <rFont val="Calibri"/>
        <family val="2"/>
        <scheme val="minor"/>
      </rPr>
      <t xml:space="preserve"> </t>
    </r>
    <r>
      <rPr>
        <b/>
        <sz val="11"/>
        <color theme="1"/>
        <rFont val="Calibri"/>
        <family val="2"/>
        <scheme val="minor"/>
      </rPr>
      <t>(£)</t>
    </r>
  </si>
  <si>
    <r>
      <t>Take-Up Rate</t>
    </r>
    <r>
      <rPr>
        <b/>
        <vertAlign val="superscript"/>
        <sz val="11"/>
        <color theme="1"/>
        <rFont val="Calibri"/>
        <family val="2"/>
        <scheme val="minor"/>
      </rPr>
      <t>5</t>
    </r>
  </si>
  <si>
    <t>Total potentially eligible population1</t>
  </si>
  <si>
    <t xml:space="preserve">Total no. of claims made
</t>
  </si>
  <si>
    <t>Average value of claims made  (£)</t>
  </si>
  <si>
    <t>Take-Up Rate5</t>
  </si>
  <si>
    <t>Take up rate</t>
  </si>
  <si>
    <t>Average amount</t>
  </si>
  <si>
    <t>Shepway</t>
  </si>
  <si>
    <t>Individual Insolvencies</t>
  </si>
  <si>
    <t>These statistics present bankruptcies, debt relief orders (DROs) and individual voluntary arrangements (IVAs) broken down by location</t>
  </si>
  <si>
    <t>Rate per 10,000 adults</t>
  </si>
  <si>
    <t>25-34</t>
  </si>
  <si>
    <t>35-44</t>
  </si>
  <si>
    <t>45-54</t>
  </si>
  <si>
    <t>55-64</t>
  </si>
  <si>
    <t>65+</t>
  </si>
  <si>
    <t>Total</t>
  </si>
  <si>
    <t>Personal Insolvencies</t>
  </si>
  <si>
    <t>% of eligible employments</t>
  </si>
  <si>
    <t>Housing Benefit Claimants</t>
  </si>
  <si>
    <t>Pension age</t>
  </si>
  <si>
    <t>Kent County Council</t>
  </si>
  <si>
    <t>Housing Entitlement</t>
  </si>
  <si>
    <t>No Housing entitlement</t>
  </si>
  <si>
    <t>Households on Universal Credit</t>
  </si>
  <si>
    <t>Mid 2020</t>
  </si>
  <si>
    <t>Mid 2021</t>
  </si>
  <si>
    <t>Total Number of households</t>
  </si>
  <si>
    <t>2018 SNHHP</t>
  </si>
  <si>
    <t>% of households</t>
  </si>
  <si>
    <t>Housing entitlement</t>
  </si>
  <si>
    <t>No housing entitlement</t>
  </si>
  <si>
    <t>% Housing entitlement</t>
  </si>
  <si>
    <t>% No housing entitlement</t>
  </si>
  <si>
    <t>Local Authority District code (2019)</t>
  </si>
  <si>
    <t>Local Authority District name (2019)</t>
  </si>
  <si>
    <t xml:space="preserve">IDAOPI - Average rank </t>
  </si>
  <si>
    <t xml:space="preserve">IDAOPI - Rank of average rank </t>
  </si>
  <si>
    <t xml:space="preserve">IDAOPI - Proportion of LSOAs in most deprived 10% nationally </t>
  </si>
  <si>
    <t xml:space="preserve">IDAOPI - Rank of proportion of LSOAs in most deprived 10% nationally </t>
  </si>
  <si>
    <t xml:space="preserve">IDACI - Average rank </t>
  </si>
  <si>
    <t xml:space="preserve">IDACI - Rank of average rank </t>
  </si>
  <si>
    <t xml:space="preserve">IDACI - Average score </t>
  </si>
  <si>
    <t xml:space="preserve">IDACI - Rank of average score </t>
  </si>
  <si>
    <t xml:space="preserve">IDACI - Proportion of LSOAs in most deprived 10% nationally </t>
  </si>
  <si>
    <t xml:space="preserve">IDACI - Rank of proportion of LSOAs in most deprived 10% nationally </t>
  </si>
  <si>
    <t>Local Council Tax Support</t>
  </si>
  <si>
    <t>Universal Credit claimants - work status</t>
  </si>
  <si>
    <t>Claimant Count Unemployment</t>
  </si>
  <si>
    <t>Self Employment Income Support Scheme</t>
  </si>
  <si>
    <t>Scheme ended 31 July 2020</t>
  </si>
  <si>
    <t>Scheme ended 19 October 2020</t>
  </si>
  <si>
    <t>Scheme ended 29 January 2021</t>
  </si>
  <si>
    <t>Overall IMD 2019</t>
  </si>
  <si>
    <t>65+ population</t>
  </si>
  <si>
    <t>Pension Credit Claimants</t>
  </si>
  <si>
    <t>Total assessments on homelessness made</t>
  </si>
  <si>
    <t>2018-19</t>
  </si>
  <si>
    <t>2019-20</t>
  </si>
  <si>
    <t xml:space="preserve">Canterbury </t>
  </si>
  <si>
    <t>...</t>
  </si>
  <si>
    <t>Medway U.A.</t>
  </si>
  <si>
    <t>..</t>
  </si>
  <si>
    <t>Homeless + priority need + unintentionally homeless (acceptance)</t>
  </si>
  <si>
    <t>Total households (000's)</t>
  </si>
  <si>
    <t>Total households in TA</t>
  </si>
  <si>
    <t>Financial year 2019/20</t>
  </si>
  <si>
    <t>April-June 2018</t>
  </si>
  <si>
    <t>Jul - Sep 2018</t>
  </si>
  <si>
    <t>Oct - Dec 2018</t>
  </si>
  <si>
    <t>Jan-March 2019</t>
  </si>
  <si>
    <t>LA</t>
  </si>
  <si>
    <t>q1 2018</t>
  </si>
  <si>
    <t>q2 2018</t>
  </si>
  <si>
    <t>q3 2018</t>
  </si>
  <si>
    <t>q4 2019</t>
  </si>
  <si>
    <t>April-June 2019</t>
  </si>
  <si>
    <t>Jul - Sep 2019</t>
  </si>
  <si>
    <t>Oct - Dec 2019</t>
  </si>
  <si>
    <t>Jan-March 2020</t>
  </si>
  <si>
    <t>q1</t>
  </si>
  <si>
    <t>q2</t>
  </si>
  <si>
    <t>q3</t>
  </si>
  <si>
    <t>q4</t>
  </si>
  <si>
    <t>April-June 2020</t>
  </si>
  <si>
    <t>Jul - Sep 2020</t>
  </si>
  <si>
    <t>Oct - Dec 2020</t>
  </si>
  <si>
    <t>Number of hshlds in area (000s)</t>
  </si>
  <si>
    <t>Financial year 2020/21</t>
  </si>
  <si>
    <t>Jan-March 2021</t>
  </si>
  <si>
    <t>Temporary accommodation</t>
  </si>
  <si>
    <t>Rate per 1,000 households</t>
  </si>
  <si>
    <t>Claimant Count Unemployment - Age</t>
  </si>
  <si>
    <t>Households on UC</t>
  </si>
  <si>
    <t>Universal Credit Households - Housing Entitlement</t>
  </si>
  <si>
    <t>Coronavirus Job Retention Scheme (Furlough)</t>
  </si>
  <si>
    <t>Financial Hardship Toolkit</t>
  </si>
  <si>
    <t>All data comes from official Government sources which is publicly available.</t>
  </si>
  <si>
    <t>This will generate timeseries charts for each of the datasets for the selected geography.</t>
  </si>
  <si>
    <t xml:space="preserve">Data will be updated on a quarterly basis </t>
  </si>
  <si>
    <t xml:space="preserve">This toolkit has been developed by Kent Analytics and presents a range of data relating to </t>
  </si>
  <si>
    <t xml:space="preserve">Detailed reports and analysis on these and other datasets can be found on the </t>
  </si>
  <si>
    <t>Facts and Figures pages of the Kent County Council website</t>
  </si>
  <si>
    <t>Facts and figures about Kent - Kent County Council</t>
  </si>
  <si>
    <r>
      <rPr>
        <i/>
        <sz val="11"/>
        <color theme="1"/>
        <rFont val="Arial"/>
        <family val="2"/>
      </rPr>
      <t>©</t>
    </r>
    <r>
      <rPr>
        <i/>
        <sz val="11"/>
        <color theme="1"/>
        <rFont val="Calibri"/>
        <family val="2"/>
        <scheme val="minor"/>
      </rPr>
      <t xml:space="preserve"> Kent Analytics, Kent County Council</t>
    </r>
  </si>
  <si>
    <t>-</t>
  </si>
  <si>
    <t>Unemployment</t>
  </si>
  <si>
    <t>Economy and employment data - Kent County Council</t>
  </si>
  <si>
    <t>Further analysis &amp; reports around unemployment in Kent can be found at</t>
  </si>
  <si>
    <t>Unemployment figures come from the Claimant Count</t>
  </si>
  <si>
    <t>Source: Claimant Count via NOMIS</t>
  </si>
  <si>
    <t>This measures the number of people claiming Jobseekers Allowance or Jobseekers Allowance because they are unemployed</t>
  </si>
  <si>
    <t>Unemployment data is available for age groups and by sex.</t>
  </si>
  <si>
    <t>This procvides a snapshot of total number of jobs that has been furloughed to date.This is based on employee address</t>
  </si>
  <si>
    <t>and not location of employment.</t>
  </si>
  <si>
    <t>Source: HMRC</t>
  </si>
  <si>
    <t>This shows the total number of Grant 1 and Grant 2 claimants to date and the proportion of the potentially eligible population when the scheme opened.</t>
  </si>
  <si>
    <t>Grant 1 ended on 31st July 2020. The grant was based on 80% of monthly trading profits and capped to £7,500</t>
  </si>
  <si>
    <t>Grant 2 opened on 17th August 2020. It is based on 70% monthly profits and capped to £6,570</t>
  </si>
  <si>
    <t>Grant 3 opened on 1st November 2020. It is based on 80% monthly profits and capped to £7,500</t>
  </si>
  <si>
    <t>Self Employment Income Support Scheme (SEISS)</t>
  </si>
  <si>
    <t>Local authority</t>
  </si>
  <si>
    <t>Area Code</t>
  </si>
  <si>
    <t>2014/15</t>
  </si>
  <si>
    <t>2015/16</t>
  </si>
  <si>
    <t>2016/17</t>
  </si>
  <si>
    <t>2017/18</t>
  </si>
  <si>
    <t>2018/19</t>
  </si>
  <si>
    <t>Number of children in poverty after housing costs</t>
  </si>
  <si>
    <t>Percentage of children in poverty after housing costs</t>
  </si>
  <si>
    <t>Local Council Tax Support ( also known as Council Tax Reduction) helps people on a low income, in or out of work, or in receipt of state benefits. </t>
  </si>
  <si>
    <t>The amount a person can receive depends on their income and circumstances and is shown as a discount on their Council Tax rather than being paid as a benefit.</t>
  </si>
  <si>
    <t>Housing Benefit</t>
  </si>
  <si>
    <t>Housing Benefit can help a claimant to pay their rent if they are unemployed, on a low income or claiming benefits. It’s being replaced by Universal Credit.</t>
  </si>
  <si>
    <t>A new claim for Housing Benefit can only be made if either of the following apply:</t>
  </si>
  <si>
    <t>the claimant has reached State Pension age</t>
  </si>
  <si>
    <t>the claimant is in supported, sheltered or temporary housing</t>
  </si>
  <si>
    <t>Source: DWP Stat Xplore</t>
  </si>
  <si>
    <t>Universal Credit households with children</t>
  </si>
  <si>
    <t>With children</t>
  </si>
  <si>
    <t>Without Children</t>
  </si>
  <si>
    <t>With Children</t>
  </si>
  <si>
    <t xml:space="preserve">IDAOPI - Average score 2019 </t>
  </si>
  <si>
    <t>IDAOPI - Rank of average score 2019</t>
  </si>
  <si>
    <t xml:space="preserve"> (IDAOPI) - Average rank</t>
  </si>
  <si>
    <t xml:space="preserve"> (IDAOPI) - Rank of average rank</t>
  </si>
  <si>
    <t xml:space="preserve"> (IDAOPI) - Average score</t>
  </si>
  <si>
    <t xml:space="preserve"> (IDAOPI) - Rank of average score</t>
  </si>
  <si>
    <t xml:space="preserve"> (IDAOPI) - Proportion of LSOAs in most deprived 10% nationally</t>
  </si>
  <si>
    <t xml:space="preserve"> (IDAOPI) - Rank of proportion of LSOAs in most deprived 10% nationally</t>
  </si>
  <si>
    <t xml:space="preserve">IDAOPI - Average score 
IMD 2015 </t>
  </si>
  <si>
    <t xml:space="preserve">IDAOPI - Average score 
IMD 2019 </t>
  </si>
  <si>
    <t xml:space="preserve">IDAOPI - Proportion of LSOAs in most deprived 10% nationally 
IMD 2015 </t>
  </si>
  <si>
    <t>IDAOPI - Proportion of LSOAs in most deprived 10% nationally 
IMD 2019</t>
  </si>
  <si>
    <t>Income Deprivation Affecting Older People (IDAOPI)</t>
  </si>
  <si>
    <t>Note: The higher the score the greater the income deprivation</t>
  </si>
  <si>
    <t>Percentage</t>
  </si>
  <si>
    <t>Number of households</t>
  </si>
  <si>
    <t>Estimated number of fuel poor households</t>
  </si>
  <si>
    <t>IMD 2015</t>
  </si>
  <si>
    <t xml:space="preserve">IMD2015 - Rank of average rank </t>
  </si>
  <si>
    <t>IMD 2019</t>
  </si>
  <si>
    <t>IMD2019  - Rank of average rank</t>
  </si>
  <si>
    <t>Change in rank* 2015 to 2019</t>
  </si>
  <si>
    <t>Authority</t>
  </si>
  <si>
    <t>IMD 2015 score*</t>
  </si>
  <si>
    <t>IMD2015 national rank (out of 317)</t>
  </si>
  <si>
    <t>Kent Rank (out of 12)</t>
  </si>
  <si>
    <t>IMD 2019 score*</t>
  </si>
  <si>
    <t>IMD2019 national rank (out of 317)</t>
  </si>
  <si>
    <t>National position</t>
  </si>
  <si>
    <t>Kent &amp; Medway position</t>
  </si>
  <si>
    <t>* A minus change in rank illustrates that a district has moved down the rankings and is therefore now less deprived relative to other areas in England.</t>
  </si>
  <si>
    <t>Source: Indices of Deprivation 2015 and 2019, Communities and Local Government</t>
  </si>
  <si>
    <t xml:space="preserve">IDACI - Average score 
IMD 2015 </t>
  </si>
  <si>
    <t xml:space="preserve">IDACI - Average score 
IMD 2019 </t>
  </si>
  <si>
    <t xml:space="preserve">IDACI - Proportion of LSOAs in most deprived 10% nationally 
IMD 2015 </t>
  </si>
  <si>
    <t>IDACI - Proportion of LSOAs in most deprived 10% nationally 
IMD 2019</t>
  </si>
  <si>
    <t>Income Deprivation Affecting Children (IDAACI)</t>
  </si>
  <si>
    <t>IMD 2015 &amp; 2019</t>
  </si>
  <si>
    <t>This procvides information about claimants of Universal Credit</t>
  </si>
  <si>
    <t>65+ population forecast</t>
  </si>
  <si>
    <t>85+ population forecast</t>
  </si>
  <si>
    <t>Number change</t>
  </si>
  <si>
    <t>% change</t>
  </si>
  <si>
    <t>65+ population change</t>
  </si>
  <si>
    <t>85+ population change</t>
  </si>
  <si>
    <t>Total population forecast</t>
  </si>
  <si>
    <t>Information is available about the number of claimants and the number of households where a claim is being made</t>
  </si>
  <si>
    <t>Universal Credit can be claimed if a claimant is in work but on a low income</t>
  </si>
  <si>
    <t>Source: The Insolvency Service</t>
  </si>
  <si>
    <t>This shows the number of individual insolvencies and the rate per 10,000 population</t>
  </si>
  <si>
    <t>Families</t>
  </si>
  <si>
    <t>Source: Centre for Research in Social Policy at Loughborough University</t>
  </si>
  <si>
    <t>Universal Credit Households</t>
  </si>
  <si>
    <t>This shows the number of households in receipt of Universal Credit with and without children</t>
  </si>
  <si>
    <t xml:space="preserve">The Indices of Deprivation 2019 (IoD2019) Is produced by the Ministry of Housing, Communities and Local Government (MHCLG) and provides a set of </t>
  </si>
  <si>
    <t>relative measures of deprivation for neighbourhoods or small areas called Lower-layer Super Output Areas (LSOAs) across England</t>
  </si>
  <si>
    <t>Further analysis &amp; reports around Universal Credit Claimants in Kent can be found at</t>
  </si>
  <si>
    <t xml:space="preserve">Further information and alternative measures of child poverty can be found at </t>
  </si>
  <si>
    <t>Deprivation and poverty data - Kent County Council</t>
  </si>
  <si>
    <t>The Income Deprivation Affecting Children Index (IDACI) measures the proportion of all children aged 0 to 15 living in income deprived families.</t>
  </si>
  <si>
    <t>The definition of low income used includes both those people that are out-of-work, and those that are in work but who have low earnings (and who satisfy the respective means tests)</t>
  </si>
  <si>
    <t xml:space="preserve">It is a subset of the Income Deprivation Domain (Part of the IMD 2019) which measures the proportion of the population in an area experiencing deprivation relating to low income. </t>
  </si>
  <si>
    <t>Further analysis of the Indices of Deprivation in Kent can be found at</t>
  </si>
  <si>
    <t>Source: BEIS</t>
  </si>
  <si>
    <t>Households</t>
  </si>
  <si>
    <t>rent to a private landlord</t>
  </si>
  <si>
    <t>rent and some service charges if a claimant rents from a housing association or local authority, for example council housing</t>
  </si>
  <si>
    <t>interest payments on the claimants mortgage and some service charges if they own the property they live in</t>
  </si>
  <si>
    <t>A claimant of Universal Credit may be able to claim support with the following housing costs:</t>
  </si>
  <si>
    <t>A person/family may be placed in temporary accommodation if:</t>
  </si>
  <si>
    <t xml:space="preserve">They are awaiting a decision on whether a main duty is owed under a new application or reapplication for statutory homelessness.  </t>
  </si>
  <si>
    <t xml:space="preserve">are under a relief duty and have or may have priority need so eligible for temporary accommodation </t>
  </si>
  <si>
    <t>intentionally homeless and have priority need and are being accommodated for a limited period.</t>
  </si>
  <si>
    <t>are homeless, eligible for assistance and in priority need and owed the main homelessness duty.</t>
  </si>
  <si>
    <t xml:space="preserve">awaiting a decision on whether a referral has been accepted under local connection arrangements. </t>
  </si>
  <si>
    <t>Further analysis &amp; reports around Homelessness and Temporary Accommodation in Kent can be found at</t>
  </si>
  <si>
    <t>Under the LILEE indicator, a household is considered to be fuel poor if:</t>
  </si>
  <si>
    <t>they are living in a property with a fuel poverty energy efficiency rating of band D or below</t>
  </si>
  <si>
    <t>Fuel poverty in England is measured using the Low Income Low Energy Efficiency (LILEE) indicator</t>
  </si>
  <si>
    <t>and when they spend the required amount to heat their home, they are left with a residual income below the official poverty line</t>
  </si>
  <si>
    <t>There are 3 important elements in determining whether a household is fuel poor:</t>
  </si>
  <si>
    <t>household income</t>
  </si>
  <si>
    <t>household energy requirements</t>
  </si>
  <si>
    <t>fuel prices</t>
  </si>
  <si>
    <t>Older People</t>
  </si>
  <si>
    <t>Population change (65+ &amp; 85+)</t>
  </si>
  <si>
    <t xml:space="preserve">These forecasts take account of the distribution of future housing across the county rather than being a projection based on past trends. </t>
  </si>
  <si>
    <t>Further information about the population forecast can be found at</t>
  </si>
  <si>
    <t>Population and census - Kent County Council</t>
  </si>
  <si>
    <t>Source: Kent Analytics KCC Housing Led Forecast (November 2020)</t>
  </si>
  <si>
    <t>Pension Credit is paid to claimants who have reached State Pension age and guarantees an income of a certain amount per week, depending on whether they are part of a couple or are single.</t>
  </si>
  <si>
    <t>Changes to the State Pension age have resulted in a reduction in the number of people who are now eligible to claim.</t>
  </si>
  <si>
    <t xml:space="preserve">The Income Deprivation Affecting Older People Index (IDAOPI) measures the proportion of all those aged 60 or over who experience income deprivation. </t>
  </si>
  <si>
    <t xml:space="preserve">This is based on the percentage of the population aged 60 and over who receive income support, income based job seekers allowance, pension credit or </t>
  </si>
  <si>
    <t>child tax credit claimants aged 60 and over and their partners (if also aged 60 or over). </t>
  </si>
  <si>
    <t>Sources and definitions of each of the data sets can be found at the bottom of each page.</t>
  </si>
  <si>
    <t>geographies.</t>
  </si>
  <si>
    <t>The user can use the dropdown box at the top of each page to select individual</t>
  </si>
  <si>
    <t>poverty, deprivation and financial hardship.</t>
  </si>
  <si>
    <t>Repossessions</t>
  </si>
  <si>
    <t>Version date:</t>
  </si>
  <si>
    <t>Inset Column</t>
  </si>
  <si>
    <t>Population Forecasts - 65+ &amp; 85+</t>
  </si>
  <si>
    <t>Fuel Poverty</t>
  </si>
  <si>
    <t>Number of children in poverty after housing costs, 2019/20</t>
  </si>
  <si>
    <t>Claimant Count - Unemployment</t>
  </si>
  <si>
    <t>Source: NOMIS</t>
  </si>
  <si>
    <t>Previous Year</t>
  </si>
  <si>
    <t>research@kent.gov.uk</t>
  </si>
  <si>
    <t>For further information contact:</t>
  </si>
  <si>
    <t>MSOA code</t>
  </si>
  <si>
    <t>MSOA name</t>
  </si>
  <si>
    <t>Local authority code</t>
  </si>
  <si>
    <t>Local authority name</t>
  </si>
  <si>
    <t>Total Weekly income BHC (£)</t>
  </si>
  <si>
    <t>Total Weekly income AHC (£)</t>
  </si>
  <si>
    <t>E02005169</t>
  </si>
  <si>
    <t>Tunbridge Wells 008</t>
  </si>
  <si>
    <t>E02005173</t>
  </si>
  <si>
    <t>Tunbridge Wells 012</t>
  </si>
  <si>
    <t>E02005097</t>
  </si>
  <si>
    <t>Sevenoaks 011</t>
  </si>
  <si>
    <t>E02005168</t>
  </si>
  <si>
    <t>Tunbridge Wells 007</t>
  </si>
  <si>
    <t>E02005029</t>
  </si>
  <si>
    <t>Dartford 002</t>
  </si>
  <si>
    <t>E02005170</t>
  </si>
  <si>
    <t>Tunbridge Wells 009</t>
  </si>
  <si>
    <t>E02005094</t>
  </si>
  <si>
    <t>Sevenoaks 008</t>
  </si>
  <si>
    <t>E02005098</t>
  </si>
  <si>
    <t>Sevenoaks 012</t>
  </si>
  <si>
    <t>E02005034</t>
  </si>
  <si>
    <t>Dartford 007</t>
  </si>
  <si>
    <t>E02005096</t>
  </si>
  <si>
    <t>Sevenoaks 010</t>
  </si>
  <si>
    <t>E02005068</t>
  </si>
  <si>
    <t>Maidstone 001</t>
  </si>
  <si>
    <t>E02005091</t>
  </si>
  <si>
    <t>Sevenoaks 005</t>
  </si>
  <si>
    <t>E02005161</t>
  </si>
  <si>
    <t>Tonbridge and Malling 013</t>
  </si>
  <si>
    <t>E02003347</t>
  </si>
  <si>
    <t>Medway 034</t>
  </si>
  <si>
    <t>E02003348</t>
  </si>
  <si>
    <t>Medway 035</t>
  </si>
  <si>
    <t>E02005101</t>
  </si>
  <si>
    <t>Sevenoaks 015</t>
  </si>
  <si>
    <t>E02005030</t>
  </si>
  <si>
    <t>Dartford 003</t>
  </si>
  <si>
    <t>E02005155</t>
  </si>
  <si>
    <t>Tonbridge and Malling 007</t>
  </si>
  <si>
    <t>E02003345</t>
  </si>
  <si>
    <t>Medway 032</t>
  </si>
  <si>
    <t>E02005026</t>
  </si>
  <si>
    <t>Canterbury 017</t>
  </si>
  <si>
    <t>E02005158</t>
  </si>
  <si>
    <t>Tonbridge and Malling 010</t>
  </si>
  <si>
    <t>E02005109</t>
  </si>
  <si>
    <t>Shepway 008</t>
  </si>
  <si>
    <t>E02005069</t>
  </si>
  <si>
    <t>Maidstone 002</t>
  </si>
  <si>
    <t>E02005095</t>
  </si>
  <si>
    <t>Sevenoaks 009</t>
  </si>
  <si>
    <t>E02005090</t>
  </si>
  <si>
    <t>Sevenoaks 004</t>
  </si>
  <si>
    <t>E02005167</t>
  </si>
  <si>
    <t>Tunbridge Wells 006</t>
  </si>
  <si>
    <t>E02003343</t>
  </si>
  <si>
    <t>Medway 030</t>
  </si>
  <si>
    <t>E02005032</t>
  </si>
  <si>
    <t>Dartford 005</t>
  </si>
  <si>
    <t>E02005082</t>
  </si>
  <si>
    <t>Maidstone 015</t>
  </si>
  <si>
    <t>E02005025</t>
  </si>
  <si>
    <t>Canterbury 016</t>
  </si>
  <si>
    <t>E02005072</t>
  </si>
  <si>
    <t>Maidstone 005</t>
  </si>
  <si>
    <t>E02005089</t>
  </si>
  <si>
    <t>Sevenoaks 003</t>
  </si>
  <si>
    <t>E02006833</t>
  </si>
  <si>
    <t>Tonbridge and Malling 014</t>
  </si>
  <si>
    <t>E02005163</t>
  </si>
  <si>
    <t>Tunbridge Wells 002</t>
  </si>
  <si>
    <t>E02005005</t>
  </si>
  <si>
    <t>Ashford 010</t>
  </si>
  <si>
    <t>E02005014</t>
  </si>
  <si>
    <t>Canterbury 005</t>
  </si>
  <si>
    <t>E02005066</t>
  </si>
  <si>
    <t>Gravesham 012</t>
  </si>
  <si>
    <t>E02005073</t>
  </si>
  <si>
    <t>Maidstone 006</t>
  </si>
  <si>
    <t>E02005102</t>
  </si>
  <si>
    <t>Shepway 001</t>
  </si>
  <si>
    <t>E02005027</t>
  </si>
  <si>
    <t>Canterbury 018</t>
  </si>
  <si>
    <t>E02005160</t>
  </si>
  <si>
    <t>Tonbridge and Malling 012</t>
  </si>
  <si>
    <t>E02003341</t>
  </si>
  <si>
    <t>Medway 028</t>
  </si>
  <si>
    <t>E02005154</t>
  </si>
  <si>
    <t>Tonbridge and Malling 006</t>
  </si>
  <si>
    <t>E02005079</t>
  </si>
  <si>
    <t>Maidstone 012</t>
  </si>
  <si>
    <t>E02005099</t>
  </si>
  <si>
    <t>Sevenoaks 013</t>
  </si>
  <si>
    <t>E02005127</t>
  </si>
  <si>
    <t>Swale 013</t>
  </si>
  <si>
    <t>E02005040</t>
  </si>
  <si>
    <t>Dartford 013</t>
  </si>
  <si>
    <t>E02006832</t>
  </si>
  <si>
    <t>Sevenoaks 016</t>
  </si>
  <si>
    <t>E02005164</t>
  </si>
  <si>
    <t>Tunbridge Wells 003</t>
  </si>
  <si>
    <t>E02005067</t>
  </si>
  <si>
    <t>Gravesham 013</t>
  </si>
  <si>
    <t>E02005149</t>
  </si>
  <si>
    <t>Tonbridge and Malling 001</t>
  </si>
  <si>
    <t>E02005064</t>
  </si>
  <si>
    <t>Gravesham 010</t>
  </si>
  <si>
    <t>E02003327</t>
  </si>
  <si>
    <t>Medway 014</t>
  </si>
  <si>
    <t>E02005172</t>
  </si>
  <si>
    <t>Tunbridge Wells 011</t>
  </si>
  <si>
    <t>E02003342</t>
  </si>
  <si>
    <t>Medway 029</t>
  </si>
  <si>
    <t>E02005059</t>
  </si>
  <si>
    <t>Gravesham 005</t>
  </si>
  <si>
    <t>E02005049</t>
  </si>
  <si>
    <t>Dover 009</t>
  </si>
  <si>
    <t>E02005083</t>
  </si>
  <si>
    <t>Maidstone 016</t>
  </si>
  <si>
    <t>E02005100</t>
  </si>
  <si>
    <t>Sevenoaks 014</t>
  </si>
  <si>
    <t>E02005017</t>
  </si>
  <si>
    <t>Canterbury 008</t>
  </si>
  <si>
    <t>E02006856</t>
  </si>
  <si>
    <t>Canterbury 020</t>
  </si>
  <si>
    <t>E02005074</t>
  </si>
  <si>
    <t>Maidstone 007</t>
  </si>
  <si>
    <t>E02005110</t>
  </si>
  <si>
    <t>Shepway 009</t>
  </si>
  <si>
    <t>E02003318</t>
  </si>
  <si>
    <t>Medway 005</t>
  </si>
  <si>
    <t>E02005038</t>
  </si>
  <si>
    <t>Dartford 011</t>
  </si>
  <si>
    <t>E02005050</t>
  </si>
  <si>
    <t>Dover 010</t>
  </si>
  <si>
    <t>E02005001</t>
  </si>
  <si>
    <t>Ashford 006</t>
  </si>
  <si>
    <t>E02005015</t>
  </si>
  <si>
    <t>Canterbury 006</t>
  </si>
  <si>
    <t>E02005037</t>
  </si>
  <si>
    <t>Dartford 010</t>
  </si>
  <si>
    <t>E02005087</t>
  </si>
  <si>
    <t>Sevenoaks 001</t>
  </si>
  <si>
    <t>E02005162</t>
  </si>
  <si>
    <t>Tunbridge Wells 001</t>
  </si>
  <si>
    <t>E02003351</t>
  </si>
  <si>
    <t>Medway 038</t>
  </si>
  <si>
    <t>E02005042</t>
  </si>
  <si>
    <t>Dover 002</t>
  </si>
  <si>
    <t>E02005048</t>
  </si>
  <si>
    <t>Dover 008</t>
  </si>
  <si>
    <t>E02005019</t>
  </si>
  <si>
    <t>Canterbury 010</t>
  </si>
  <si>
    <t>E02005054</t>
  </si>
  <si>
    <t>Dover 014</t>
  </si>
  <si>
    <t>E02005081</t>
  </si>
  <si>
    <t>Maidstone 014</t>
  </si>
  <si>
    <t>E02005103</t>
  </si>
  <si>
    <t>Shepway 002</t>
  </si>
  <si>
    <t>E02005131</t>
  </si>
  <si>
    <t>Swale 017</t>
  </si>
  <si>
    <t>E02004998</t>
  </si>
  <si>
    <t>Ashford 003</t>
  </si>
  <si>
    <t>E02005070</t>
  </si>
  <si>
    <t>Maidstone 003</t>
  </si>
  <si>
    <t>E02005078</t>
  </si>
  <si>
    <t>Maidstone 011</t>
  </si>
  <si>
    <t>E02005107</t>
  </si>
  <si>
    <t>Shepway 006</t>
  </si>
  <si>
    <t>E02004996</t>
  </si>
  <si>
    <t>Ashford 001</t>
  </si>
  <si>
    <t>E02005086</t>
  </si>
  <si>
    <t>Maidstone 019</t>
  </si>
  <si>
    <t>E02005123</t>
  </si>
  <si>
    <t>Swale 009</t>
  </si>
  <si>
    <t>E02005151</t>
  </si>
  <si>
    <t>Tonbridge and Malling 003</t>
  </si>
  <si>
    <t>E02003315</t>
  </si>
  <si>
    <t>Medway 002</t>
  </si>
  <si>
    <t>E02003316</t>
  </si>
  <si>
    <t>Medway 003</t>
  </si>
  <si>
    <t>E02003336</t>
  </si>
  <si>
    <t>Medway 023</t>
  </si>
  <si>
    <t>E02005044</t>
  </si>
  <si>
    <t>Dover 004</t>
  </si>
  <si>
    <t>E02005004</t>
  </si>
  <si>
    <t>Ashford 009</t>
  </si>
  <si>
    <t>E02005007</t>
  </si>
  <si>
    <t>Ashford 012</t>
  </si>
  <si>
    <t>E02006855</t>
  </si>
  <si>
    <t>Canterbury 019</t>
  </si>
  <si>
    <t>E02005085</t>
  </si>
  <si>
    <t>Maidstone 018</t>
  </si>
  <si>
    <t>E02003317</t>
  </si>
  <si>
    <t>Medway 004</t>
  </si>
  <si>
    <t>E02005035</t>
  </si>
  <si>
    <t>Dartford 008</t>
  </si>
  <si>
    <t>E02005063</t>
  </si>
  <si>
    <t>Gravesham 009</t>
  </si>
  <si>
    <t>E02003349</t>
  </si>
  <si>
    <t>Medway 036</t>
  </si>
  <si>
    <t>E02005156</t>
  </si>
  <si>
    <t>Tonbridge and Malling 008</t>
  </si>
  <si>
    <t>E02004997</t>
  </si>
  <si>
    <t>Ashford 002</t>
  </si>
  <si>
    <t>E02005009</t>
  </si>
  <si>
    <t>Ashford 014</t>
  </si>
  <si>
    <t>E02005041</t>
  </si>
  <si>
    <t>Dover 001</t>
  </si>
  <si>
    <t>E02005062</t>
  </si>
  <si>
    <t>Gravesham 008</t>
  </si>
  <si>
    <t>E02005129</t>
  </si>
  <si>
    <t>Swale 015</t>
  </si>
  <si>
    <t>E02005148</t>
  </si>
  <si>
    <t>Thanet 017</t>
  </si>
  <si>
    <t>E02005031</t>
  </si>
  <si>
    <t>Dartford 004</t>
  </si>
  <si>
    <t>E02005113</t>
  </si>
  <si>
    <t>Shepway 012</t>
  </si>
  <si>
    <t>E02005130</t>
  </si>
  <si>
    <t>Swale 016</t>
  </si>
  <si>
    <t>E02005150</t>
  </si>
  <si>
    <t>Tonbridge and Malling 002</t>
  </si>
  <si>
    <t>E02005141</t>
  </si>
  <si>
    <t>Thanet 010</t>
  </si>
  <si>
    <t>E02004999</t>
  </si>
  <si>
    <t>Ashford 004</t>
  </si>
  <si>
    <t>E02005021</t>
  </si>
  <si>
    <t>Canterbury 012</t>
  </si>
  <si>
    <t>E02005039</t>
  </si>
  <si>
    <t>Dartford 012</t>
  </si>
  <si>
    <t>E02006880</t>
  </si>
  <si>
    <t>Shepway 015</t>
  </si>
  <si>
    <t>E02005121</t>
  </si>
  <si>
    <t>Swale 007</t>
  </si>
  <si>
    <t>E02003346</t>
  </si>
  <si>
    <t>Medway 033</t>
  </si>
  <si>
    <t>E02005093</t>
  </si>
  <si>
    <t>Sevenoaks 007</t>
  </si>
  <si>
    <t>E02005165</t>
  </si>
  <si>
    <t>Tunbridge Wells 004</t>
  </si>
  <si>
    <t>E02005018</t>
  </si>
  <si>
    <t>Canterbury 009</t>
  </si>
  <si>
    <t>E02005159</t>
  </si>
  <si>
    <t>Tonbridge and Malling 011</t>
  </si>
  <si>
    <t>E02005122</t>
  </si>
  <si>
    <t>Swale 008</t>
  </si>
  <si>
    <t>E02005008</t>
  </si>
  <si>
    <t>Ashford 013</t>
  </si>
  <si>
    <t>E02005084</t>
  </si>
  <si>
    <t>Maidstone 017</t>
  </si>
  <si>
    <t>E02005140</t>
  </si>
  <si>
    <t>Thanet 009</t>
  </si>
  <si>
    <t>E02005174</t>
  </si>
  <si>
    <t>Tunbridge Wells 013</t>
  </si>
  <si>
    <t>E02003320</t>
  </si>
  <si>
    <t>Medway 007</t>
  </si>
  <si>
    <t>E02003324</t>
  </si>
  <si>
    <t>Medway 011</t>
  </si>
  <si>
    <t>E02005020</t>
  </si>
  <si>
    <t>Canterbury 011</t>
  </si>
  <si>
    <t>E02005145</t>
  </si>
  <si>
    <t>Thanet 014</t>
  </si>
  <si>
    <t>E02005045</t>
  </si>
  <si>
    <t>Dover 005</t>
  </si>
  <si>
    <t>E02005006</t>
  </si>
  <si>
    <t>Ashford 011</t>
  </si>
  <si>
    <t>E02003314</t>
  </si>
  <si>
    <t>Medway 001</t>
  </si>
  <si>
    <t>E02005075</t>
  </si>
  <si>
    <t>Maidstone 008</t>
  </si>
  <si>
    <t>E02005175</t>
  </si>
  <si>
    <t>Tunbridge Wells 014</t>
  </si>
  <si>
    <t>E02003350</t>
  </si>
  <si>
    <t>Medway 037</t>
  </si>
  <si>
    <t>E02005010</t>
  </si>
  <si>
    <t>Canterbury 001</t>
  </si>
  <si>
    <t>E02005016</t>
  </si>
  <si>
    <t>Canterbury 007</t>
  </si>
  <si>
    <t>E02005126</t>
  </si>
  <si>
    <t>Swale 012</t>
  </si>
  <si>
    <t>E02005128</t>
  </si>
  <si>
    <t>Swale 014</t>
  </si>
  <si>
    <t>E02005011</t>
  </si>
  <si>
    <t>Canterbury 002</t>
  </si>
  <si>
    <t>E02005076</t>
  </si>
  <si>
    <t>Maidstone 009</t>
  </si>
  <si>
    <t>E02005002</t>
  </si>
  <si>
    <t>Ashford 007</t>
  </si>
  <si>
    <t>E02005060</t>
  </si>
  <si>
    <t>Gravesham 006</t>
  </si>
  <si>
    <t>E02005000</t>
  </si>
  <si>
    <t>Ashford 005</t>
  </si>
  <si>
    <t>E02005043</t>
  </si>
  <si>
    <t>Dover 003</t>
  </si>
  <si>
    <t>E02005047</t>
  </si>
  <si>
    <t>Dover 007</t>
  </si>
  <si>
    <t>E02005138</t>
  </si>
  <si>
    <t>Thanet 007</t>
  </si>
  <si>
    <t>E02003337</t>
  </si>
  <si>
    <t>Medway 024</t>
  </si>
  <si>
    <t>E02005071</t>
  </si>
  <si>
    <t>Maidstone 004</t>
  </si>
  <si>
    <t>E02005125</t>
  </si>
  <si>
    <t>Swale 011</t>
  </si>
  <si>
    <t>E02005022</t>
  </si>
  <si>
    <t>Canterbury 013</t>
  </si>
  <si>
    <t>E02003339</t>
  </si>
  <si>
    <t>Medway 026</t>
  </si>
  <si>
    <t>E02005046</t>
  </si>
  <si>
    <t>Dover 006</t>
  </si>
  <si>
    <t>E02005106</t>
  </si>
  <si>
    <t>Shepway 005</t>
  </si>
  <si>
    <t>E02005133</t>
  </si>
  <si>
    <t>Thanet 002</t>
  </si>
  <si>
    <t>E02003319</t>
  </si>
  <si>
    <t>Medway 006</t>
  </si>
  <si>
    <t>E02005058</t>
  </si>
  <si>
    <t>Gravesham 004</t>
  </si>
  <si>
    <t>E02005136</t>
  </si>
  <si>
    <t>Thanet 005</t>
  </si>
  <si>
    <t>E02005153</t>
  </si>
  <si>
    <t>Tonbridge and Malling 005</t>
  </si>
  <si>
    <t>E02003330</t>
  </si>
  <si>
    <t>Medway 017</t>
  </si>
  <si>
    <t>E02005139</t>
  </si>
  <si>
    <t>Thanet 008</t>
  </si>
  <si>
    <t>E02005114</t>
  </si>
  <si>
    <t>Shepway 013</t>
  </si>
  <si>
    <t>E02005057</t>
  </si>
  <si>
    <t>Gravesham 003</t>
  </si>
  <si>
    <t>E02005143</t>
  </si>
  <si>
    <t>Thanet 012</t>
  </si>
  <si>
    <t>E02005171</t>
  </si>
  <si>
    <t>Tunbridge Wells 010</t>
  </si>
  <si>
    <t>E02003344</t>
  </si>
  <si>
    <t>Medway 031</t>
  </si>
  <si>
    <t>E02005033</t>
  </si>
  <si>
    <t>Dartford 006</t>
  </si>
  <si>
    <t>E02005112</t>
  </si>
  <si>
    <t>Shepway 011</t>
  </si>
  <si>
    <t>E02005166</t>
  </si>
  <si>
    <t>Tunbridge Wells 005</t>
  </si>
  <si>
    <t>E02005056</t>
  </si>
  <si>
    <t>Gravesham 002</t>
  </si>
  <si>
    <t>E02005117</t>
  </si>
  <si>
    <t>Swale 003</t>
  </si>
  <si>
    <t>E02003326</t>
  </si>
  <si>
    <t>Medway 013</t>
  </si>
  <si>
    <t>E02005052</t>
  </si>
  <si>
    <t>Dover 012</t>
  </si>
  <si>
    <t>E02005111</t>
  </si>
  <si>
    <t>Shepway 010</t>
  </si>
  <si>
    <t>E02005012</t>
  </si>
  <si>
    <t>Canterbury 003</t>
  </si>
  <si>
    <t>E02005118</t>
  </si>
  <si>
    <t>Swale 004</t>
  </si>
  <si>
    <t>E02005142</t>
  </si>
  <si>
    <t>Thanet 011</t>
  </si>
  <si>
    <t>E02003329</t>
  </si>
  <si>
    <t>Medway 016</t>
  </si>
  <si>
    <t>E02005135</t>
  </si>
  <si>
    <t>Thanet 004</t>
  </si>
  <si>
    <t>E02005036</t>
  </si>
  <si>
    <t>Dartford 009</t>
  </si>
  <si>
    <t>E02003332</t>
  </si>
  <si>
    <t>Medway 019</t>
  </si>
  <si>
    <t>E02005146</t>
  </si>
  <si>
    <t>Thanet 015</t>
  </si>
  <si>
    <t>E02005013</t>
  </si>
  <si>
    <t>Canterbury 004</t>
  </si>
  <si>
    <t>E02006879</t>
  </si>
  <si>
    <t>Shepway 014</t>
  </si>
  <si>
    <t>E02003323</t>
  </si>
  <si>
    <t>Medway 010</t>
  </si>
  <si>
    <t>E02005028</t>
  </si>
  <si>
    <t>Dartford 001</t>
  </si>
  <si>
    <t>E02005055</t>
  </si>
  <si>
    <t>Gravesham 001</t>
  </si>
  <si>
    <t>E02003331</t>
  </si>
  <si>
    <t>Medway 018</t>
  </si>
  <si>
    <t>E02005077</t>
  </si>
  <si>
    <t>Maidstone 010</t>
  </si>
  <si>
    <t>E02003338</t>
  </si>
  <si>
    <t>Medway 025</t>
  </si>
  <si>
    <t>E02005104</t>
  </si>
  <si>
    <t>Shepway 003</t>
  </si>
  <si>
    <t>E02005105</t>
  </si>
  <si>
    <t>Shepway 004</t>
  </si>
  <si>
    <t>E02003334</t>
  </si>
  <si>
    <t>Medway 021</t>
  </si>
  <si>
    <t>E02005157</t>
  </si>
  <si>
    <t>Tonbridge and Malling 009</t>
  </si>
  <si>
    <t>E02003325</t>
  </si>
  <si>
    <t>Medway 012</t>
  </si>
  <si>
    <t>E02005053</t>
  </si>
  <si>
    <t>Dover 013</t>
  </si>
  <si>
    <t>E02005065</t>
  </si>
  <si>
    <t>Gravesham 011</t>
  </si>
  <si>
    <t>E02005051</t>
  </si>
  <si>
    <t>Dover 011</t>
  </si>
  <si>
    <t>E02005003</t>
  </si>
  <si>
    <t>Ashford 008</t>
  </si>
  <si>
    <t>E02005061</t>
  </si>
  <si>
    <t>Gravesham 007</t>
  </si>
  <si>
    <t>E02003321</t>
  </si>
  <si>
    <t>Medway 008</t>
  </si>
  <si>
    <t>E02003328</t>
  </si>
  <si>
    <t>Medway 015</t>
  </si>
  <si>
    <t>E02003340</t>
  </si>
  <si>
    <t>Medway 027</t>
  </si>
  <si>
    <t>E02005147</t>
  </si>
  <si>
    <t>Thanet 016</t>
  </si>
  <si>
    <t>E02005134</t>
  </si>
  <si>
    <t>Thanet 003</t>
  </si>
  <si>
    <t>E02005119</t>
  </si>
  <si>
    <t>Swale 005</t>
  </si>
  <si>
    <t>E02005124</t>
  </si>
  <si>
    <t>Swale 010</t>
  </si>
  <si>
    <t>E02005088</t>
  </si>
  <si>
    <t>Sevenoaks 002</t>
  </si>
  <si>
    <t>E02003322</t>
  </si>
  <si>
    <t>Medway 009</t>
  </si>
  <si>
    <t>E02005023</t>
  </si>
  <si>
    <t>Canterbury 014</t>
  </si>
  <si>
    <t>E02003335</t>
  </si>
  <si>
    <t>Medway 022</t>
  </si>
  <si>
    <t>E02005115</t>
  </si>
  <si>
    <t>Swale 001</t>
  </si>
  <si>
    <t>E02005144</t>
  </si>
  <si>
    <t>Thanet 013</t>
  </si>
  <si>
    <t>E02005137</t>
  </si>
  <si>
    <t>Thanet 006</t>
  </si>
  <si>
    <t>E02003333</t>
  </si>
  <si>
    <t>Medway 020</t>
  </si>
  <si>
    <t>E02005080</t>
  </si>
  <si>
    <t>Maidstone 013</t>
  </si>
  <si>
    <t>E02005120</t>
  </si>
  <si>
    <t>Swale 006</t>
  </si>
  <si>
    <t>E02005132</t>
  </si>
  <si>
    <t>Thanet 001</t>
  </si>
  <si>
    <t>E02005116</t>
  </si>
  <si>
    <t>Swale 002</t>
  </si>
  <si>
    <t>Small area income estimates</t>
  </si>
  <si>
    <t>Source: ONS</t>
  </si>
  <si>
    <t>Hover over bar on chart for details</t>
  </si>
  <si>
    <t>Kent average</t>
  </si>
  <si>
    <t>Small area income estimates are published by the Office for National Statistics by Middle Super Output Area (MSOA)</t>
  </si>
  <si>
    <t>MSOAs are a geographic hierarchy designed to improve the reporting of small area statistics in England and Wales</t>
  </si>
  <si>
    <t>The minimum population within an MSOA is 5,000 and the average is 7,200.</t>
  </si>
  <si>
    <t>Kent &amp; Medway have 220 MSOAs (182 in Kent, 38 in Medway)</t>
  </si>
  <si>
    <t>Total annual household income is the sum of the gross income of every member of the household plus any income from benefits such as Working Families Tax Credit.</t>
  </si>
  <si>
    <t>Net annual household income is the sum of the net income of every member of the household. It is calculated using the same components as total income, but income is net of:</t>
  </si>
  <si>
    <t xml:space="preserve"> income tax payments;</t>
  </si>
  <si>
    <t xml:space="preserve"> national insurance contributions;</t>
  </si>
  <si>
    <t>domestic rates/council tax;</t>
  </si>
  <si>
    <t>contributions to occupational pension schemes;</t>
  </si>
  <si>
    <t>all maintenance and child support payments, which are deducted from the income of the person making the payments; and</t>
  </si>
  <si>
    <t>parental contribution to students living away from home.</t>
  </si>
  <si>
    <t>Net annual household income after housing costs (equivalised) is composed of the same elements of net household weekly income but is subject to the following deductions:</t>
  </si>
  <si>
    <t>rent (gross of housing benefit);</t>
  </si>
  <si>
    <t>water rates, community water charges and council water charges;</t>
  </si>
  <si>
    <t>mortgage interest payments (net of any tax relief);</t>
  </si>
  <si>
    <t>structural insurance premiums (for owner occupiers); and</t>
  </si>
  <si>
    <t>ground rent and service charges.</t>
  </si>
  <si>
    <t>Annual Household income has been divided by 365.24 and then multiplied by 7 to calculate the weekly average income</t>
  </si>
  <si>
    <t>&lt;633.811142859987</t>
  </si>
  <si>
    <t>BHC</t>
  </si>
  <si>
    <t>Number MSOAs</t>
  </si>
  <si>
    <t>Selected area</t>
  </si>
  <si>
    <t>AHC</t>
  </si>
  <si>
    <t>&lt;564.379834927968</t>
  </si>
  <si>
    <t>Net weekly income before housing costs</t>
  </si>
  <si>
    <t xml:space="preserve"> have average weekly incomes before housing costs below the Kent &amp; Medway average</t>
  </si>
  <si>
    <t xml:space="preserve"> have average weekly incomes after housing costs below the Kent &amp; Medway average</t>
  </si>
  <si>
    <t>Net weekly income after housing costs</t>
  </si>
  <si>
    <t>Further analysis &amp; reports around Income and Earnings can be found at</t>
  </si>
  <si>
    <t>Claims to  6 June 2021</t>
  </si>
  <si>
    <t>SEISS 4</t>
  </si>
  <si>
    <t>Scheme ended 30 April 2021</t>
  </si>
  <si>
    <t>2021/22</t>
  </si>
  <si>
    <t>SEISS 5</t>
  </si>
  <si>
    <t>Scheme opened 28 July 2021</t>
  </si>
  <si>
    <t>Telephone: 03000 417444</t>
  </si>
  <si>
    <t>Claims to  7 October 2021</t>
  </si>
  <si>
    <t>region</t>
  </si>
  <si>
    <t>possession_action</t>
  </si>
  <si>
    <t>possession_type</t>
  </si>
  <si>
    <t>Mortgage</t>
  </si>
  <si>
    <t>Sum of value</t>
  </si>
  <si>
    <t>Column Labels</t>
  </si>
  <si>
    <t>Row Labels</t>
  </si>
  <si>
    <t>Accelerated_Landlord</t>
  </si>
  <si>
    <t>Private_Landlord</t>
  </si>
  <si>
    <t>Social_Landlord</t>
  </si>
  <si>
    <t>(All)</t>
  </si>
  <si>
    <t>Total repossessions</t>
  </si>
  <si>
    <t>Social Landlord repossessions</t>
  </si>
  <si>
    <t>Private Landlord repossessions</t>
  </si>
  <si>
    <t>Accelerated Landlord repossessions</t>
  </si>
  <si>
    <t>Mortgage repossessions</t>
  </si>
  <si>
    <t>Per 1,000 HH</t>
  </si>
  <si>
    <t>Total repossessions per 1,000 households</t>
  </si>
  <si>
    <t>Mortgage and landlord possession statistics - GOV.UK (www.gov.uk)</t>
  </si>
  <si>
    <t>Source: Ministry of Justice</t>
  </si>
  <si>
    <t xml:space="preserve">This data shows the number of landlord and mortgage repossessions </t>
  </si>
  <si>
    <t>The repossession process follows a number of stages, the final stage being the actual repossession of a dwelling</t>
  </si>
  <si>
    <t xml:space="preserve">During 2020 there was a stay on most possession proceedings in the county court which was in place between 27 March and 20 September 2020. </t>
  </si>
  <si>
    <t>Possession claims could be made during this time but could not progress through the court until this was lifted.</t>
  </si>
  <si>
    <t>The courts began to process possession cases from 21 September 2020. However, mortgage lenders were advised not to commence or continue possession proceedings against customers until 31 October 2020</t>
  </si>
  <si>
    <t>This was later amended, with mortgage firms being advised that they could commence or continue possession proceedings but not seek to enforce repossessions before 31 January 2021, later extended to 1 April 2021</t>
  </si>
  <si>
    <t xml:space="preserve">New arrangements were introduced on 21 September 2020 to coincide with the resumption of possession proceedings. </t>
  </si>
  <si>
    <t>This included a requirement for claimants to provide information about the impact of the coronavirus pandemic on the defendant.</t>
  </si>
  <si>
    <t>More information about repossessions can be found at</t>
  </si>
  <si>
    <t>Jul - Sep 2021</t>
  </si>
  <si>
    <t>April-June 2021</t>
  </si>
  <si>
    <t>2020-21</t>
  </si>
  <si>
    <t>Number of households
 in area4 (000s)</t>
  </si>
  <si>
    <t>Total households assessed as owed a duty</t>
  </si>
  <si>
    <t>Threatened with homelessness within 56 days - 
Prevention duty owed</t>
  </si>
  <si>
    <t>Homeless - Relief duty owed</t>
  </si>
  <si>
    <t>% Homeless + priority need + unintentionally homeless (acceptance)</t>
  </si>
  <si>
    <t>Total main duty decisions for eligible households</t>
  </si>
  <si>
    <t>% Total households assessed as owed a duty</t>
  </si>
  <si>
    <t>% Homeless - Relief duty owed</t>
  </si>
  <si>
    <t>Homelessness - Total assessments on homelessness made</t>
  </si>
  <si>
    <t>Source: Kent Analytics KCC Housing Led Forecast (February 2022)</t>
  </si>
  <si>
    <t>Source: Kent Analytics KCC Housing Led Population Forecasts, February 2022</t>
  </si>
  <si>
    <t>The housing-led forecast is based on the assumption that approximately 222,757 dwellings will be built between 2020 and 2040 in the County (Kent County Council area plus Medway Unitary Authority).</t>
  </si>
  <si>
    <t>Debt</t>
  </si>
  <si>
    <t>Debt Relief Orders</t>
  </si>
  <si>
    <t>Update due November 2022</t>
  </si>
  <si>
    <t>Total Demand</t>
  </si>
  <si>
    <t>Receiving Advice</t>
  </si>
  <si>
    <t>Unmet Demand</t>
  </si>
  <si>
    <t>Individual Voluntary Arrangements</t>
  </si>
  <si>
    <t>Personal Insolvencies by age group (rate per 10,000 adults)</t>
  </si>
  <si>
    <t>Age group</t>
  </si>
  <si>
    <t>Debt Relief Orders by age group (rate per 10,000 adults)</t>
  </si>
  <si>
    <t>Age Group</t>
  </si>
  <si>
    <t>Individual Voluntary Agreements by age group (rate per 10,000 adults)</t>
  </si>
  <si>
    <t>Bankruptcies</t>
  </si>
  <si>
    <t>These statistics present bankruptcies</t>
  </si>
  <si>
    <t>Total Personal Insolvencies</t>
  </si>
  <si>
    <t>Bankcruptcies</t>
  </si>
  <si>
    <t>Personal Insolvencies by individual insolvency procedure</t>
  </si>
  <si>
    <t>Bankruptcies by age group (rate per 10,000 adults)</t>
  </si>
  <si>
    <t>Unmet Debt Advice</t>
  </si>
  <si>
    <t>Source: The Money &amp; Pensions Service via LGA Financial Hardship Toolkit</t>
  </si>
  <si>
    <t>Total Demand for Advice</t>
  </si>
  <si>
    <t>Source: The Money &amp; Pensions Service</t>
  </si>
  <si>
    <t>Number Receiving Advice</t>
  </si>
  <si>
    <t>Supply &amp; Demand for Debt Advice</t>
  </si>
  <si>
    <t>Basingstoke and Deane</t>
  </si>
  <si>
    <t>Cherwell</t>
  </si>
  <si>
    <t>Crawley</t>
  </si>
  <si>
    <t>Guildford</t>
  </si>
  <si>
    <t>Horsham</t>
  </si>
  <si>
    <t>Rushmoor</t>
  </si>
  <si>
    <t>South Oxfordshire</t>
  </si>
  <si>
    <t>Vale of White Horse</t>
  </si>
  <si>
    <t>Chichester</t>
  </si>
  <si>
    <t>Havant</t>
  </si>
  <si>
    <t>New Forest</t>
  </si>
  <si>
    <t>Spelthorne</t>
  </si>
  <si>
    <t>Worthing</t>
  </si>
  <si>
    <t>Arun</t>
  </si>
  <si>
    <t>Eastleigh</t>
  </si>
  <si>
    <t>Reigate and Banstead</t>
  </si>
  <si>
    <t>Wealden</t>
  </si>
  <si>
    <t>Fareham</t>
  </si>
  <si>
    <t>Test Valley</t>
  </si>
  <si>
    <t>Gosport</t>
  </si>
  <si>
    <t>Lewes</t>
  </si>
  <si>
    <t>Mid Sussex</t>
  </si>
  <si>
    <t>Oxford</t>
  </si>
  <si>
    <t>Tandridge</t>
  </si>
  <si>
    <t>West Oxfordshire</t>
  </si>
  <si>
    <t>Winchester</t>
  </si>
  <si>
    <t>Adur</t>
  </si>
  <si>
    <t>Elmbridge</t>
  </si>
  <si>
    <t>Rother</t>
  </si>
  <si>
    <t>Waverley</t>
  </si>
  <si>
    <t>Woking</t>
  </si>
  <si>
    <t>East Hampshire</t>
  </si>
  <si>
    <t>Eastbourne</t>
  </si>
  <si>
    <t>Hart</t>
  </si>
  <si>
    <t>Runnymede</t>
  </si>
  <si>
    <t>Surrey Heath</t>
  </si>
  <si>
    <t>Epsom and Ewell</t>
  </si>
  <si>
    <t>Hastings</t>
  </si>
  <si>
    <t>Mole Valley</t>
  </si>
  <si>
    <t>Total Demand for debt advice 2019</t>
  </si>
  <si>
    <t>Personal Insolvencies (Bankruptcies + Debt Relief Orders + Individual Voluntary Agreements)</t>
  </si>
  <si>
    <t>Over-indebtedness</t>
  </si>
  <si>
    <t>Over-indebted individuals are defined as those that either: find meeting their monthly bills / commitments a heavy burden; and / or have missed bill payments in three or more months out of the last six months.</t>
  </si>
  <si>
    <t>Source: Money &amp; Pensions Service via LGA Financial Hardship Toolkit</t>
  </si>
  <si>
    <t>Financial hardship and economic vulnerability in Canterbury | LG Inform (local.gov.uk)</t>
  </si>
  <si>
    <t>Selected LA</t>
  </si>
  <si>
    <t>Over-Indebtedness</t>
  </si>
  <si>
    <t>% indebtedness</t>
  </si>
  <si>
    <t>Percentage estimate of the adult population who find meeting monthly bills/commitments a heavy burden or regularly in arrears with bills</t>
  </si>
  <si>
    <t>Basingstoke &amp; Deane</t>
  </si>
  <si>
    <t>Reigate &amp; Banstead</t>
  </si>
  <si>
    <t>Epsom &amp; Ewell</t>
  </si>
  <si>
    <t>Personal Insolvencies are the total number of Banruptcies + Debt Relief Orders + Individual Voluntary Arrangements</t>
  </si>
  <si>
    <t>Bankruptcy is a form of debt relief available for anyone who is unable to pay their debts.</t>
  </si>
  <si>
    <t xml:space="preserve">A trustee is appointed and assets owned will be sold and the proceeds distributed to creditors. </t>
  </si>
  <si>
    <t>Discharge from debts usually takes place 12 months after the bankruptcy order is granted.</t>
  </si>
  <si>
    <t>Debt Relief Orders (DROs)</t>
  </si>
  <si>
    <t xml:space="preserve">Debt Relief Orders are a form of debt relief available to those who have a low income, low assets and debt no more than a specified value. </t>
  </si>
  <si>
    <t>There is no distribution to creditors, and discharge from debts takes place 12 months after the DRO is granted. </t>
  </si>
  <si>
    <t>From June 2021 the upper limit of debt is £30,000, and the debtor may hold up to £2,000 of assets (a single car with a value of up to £2,000 may be disregarded as an asset).</t>
  </si>
  <si>
    <t>The level of surplus income received by the debtor before payments should be made to creditors is £75 per month.</t>
  </si>
  <si>
    <t>Individual Voluntary Arrangements (IVAs)</t>
  </si>
  <si>
    <t>This is a voluntary means of repaying creditors some or all of what they are owed.</t>
  </si>
  <si>
    <t>Once approved by 75% or more of creditors, the arrangement is binding on all.</t>
  </si>
  <si>
    <t>IVAs are supervised by licensed Insolvency Practitioners.</t>
  </si>
  <si>
    <t>This is the percentage estimate of the adult population (18+) who find meeting monthly bills/commitments a heavy burden or regularly in arrears with bills</t>
  </si>
  <si>
    <t>Using survey and consumer data, these figures have been produced by the Money Advice Service to understand debt levels at a local level.</t>
  </si>
  <si>
    <t>The Money and Pensions Service undertakes research to estimate the current ‘supply’ of debt advice across the UK and how this compares to the ‘demand’ for debt advice at local authority level,</t>
  </si>
  <si>
    <t xml:space="preserve"> to effectively identify the areas where debt advice is most needed.</t>
  </si>
  <si>
    <t>Unmet demand = (total ‘demand’ for debt advice) – (total ‘supply’ of debt advice)</t>
  </si>
  <si>
    <t>Supply as a % of demand indicates what proportion of demand could be met by supply</t>
  </si>
  <si>
    <t>Supply is defined as the total number of clients who received ‘advice / casework’ for their debt problems during Apr 2017 – Mar 2018</t>
  </si>
  <si>
    <t>The data is presented in five themed pages:</t>
  </si>
  <si>
    <t>Unemployment &amp; Benefits, Families, Older People, Households and Debt</t>
  </si>
  <si>
    <t>Unemployment and Benefits</t>
  </si>
  <si>
    <t>Claimant Count Unemployment by age</t>
  </si>
  <si>
    <t>Universal Credit claimants</t>
  </si>
  <si>
    <t>Universal Credit claimants by work status</t>
  </si>
  <si>
    <t>Overall Index of Multiple Deprivation (IMD 2019)</t>
  </si>
  <si>
    <t>Income Deprivation Affecting Children (IDACI)</t>
  </si>
  <si>
    <t>Income Deprivation Affecting Children (IDACI 2015 &amp; 2019)</t>
  </si>
  <si>
    <t>Pension Credit claimants</t>
  </si>
  <si>
    <t>Income Deprivation Affecting Older People (IDAOPI 2015 &amp; 2019)</t>
  </si>
  <si>
    <t>Housing Benefit claimants</t>
  </si>
  <si>
    <t>Universal Credit households by housing entitlement</t>
  </si>
  <si>
    <t>Local Council Tax Support - pensioners and working age</t>
  </si>
  <si>
    <t>Households in temporary accommodation</t>
  </si>
  <si>
    <t>Homelessness</t>
  </si>
  <si>
    <t>Contents</t>
  </si>
  <si>
    <t>% households experiencing struggle with food insecurity</t>
  </si>
  <si>
    <t>% households worried about their food security</t>
  </si>
  <si>
    <t>% households experiencing hunger</t>
  </si>
  <si>
    <t>Food Poverty</t>
  </si>
  <si>
    <t>Source: University of Sheffield via LGA Financial Hardship Toolkit</t>
  </si>
  <si>
    <t>January 2021 Snapshot</t>
  </si>
  <si>
    <t>Financial hardship &amp; economic vulnerability in Canterbury | LG Inform (local.gov.uk)</t>
  </si>
  <si>
    <t>LA Sorted</t>
  </si>
  <si>
    <t>Soiuth East data</t>
  </si>
  <si>
    <t>Snapshot January 2021</t>
  </si>
  <si>
    <t>Source: University of Sheffield</t>
  </si>
  <si>
    <t xml:space="preserve">Analysis from The University of Sheffield, shows food insecurity at local authority level across three measures. </t>
  </si>
  <si>
    <t>The estimates draw from a survey commissioned by the Food Foundation that was conducted in Jan 2021 by YouGov, demonstrating the impact of Covid-19. </t>
  </si>
  <si>
    <t>Struggle is defined as a positive response to at least one of the following:</t>
  </si>
  <si>
    <t>Sought Help accessing food</t>
  </si>
  <si>
    <t>Skipped or shrank meal</t>
  </si>
  <si>
    <t>Gave a reason for not having enough food</t>
  </si>
  <si>
    <t>Hungry is defined as having skipped food for a whole day or more in the previous month or indicated they were hungry but not eaten because they could not afford or get access to food.</t>
  </si>
  <si>
    <t>Worry is defined as very worried or fairly worried about getting food.</t>
  </si>
  <si>
    <t>Glossary</t>
  </si>
  <si>
    <t>GLOSSARY</t>
  </si>
  <si>
    <t>2022/23</t>
  </si>
  <si>
    <t>Update due February</t>
  </si>
  <si>
    <t>2021-22</t>
  </si>
  <si>
    <t>Tables on homelessness - GOV.UK (www.gov.uk)</t>
  </si>
  <si>
    <t>Text formulae</t>
  </si>
  <si>
    <t>Central Heating</t>
  </si>
  <si>
    <t>Area</t>
  </si>
  <si>
    <t>No central heating</t>
  </si>
  <si>
    <t>Mains gas only</t>
  </si>
  <si>
    <t>Tank or bottled gas only</t>
  </si>
  <si>
    <t>Electric only</t>
  </si>
  <si>
    <t>Oil only</t>
  </si>
  <si>
    <t>Wood only</t>
  </si>
  <si>
    <t>Solid fuel only</t>
  </si>
  <si>
    <t>Renewable energy only</t>
  </si>
  <si>
    <t>District or communal heat networks only</t>
  </si>
  <si>
    <t>Other central heating only</t>
  </si>
  <si>
    <t>Two or more types of central heating (not including renewable energy)</t>
  </si>
  <si>
    <t>Two or more types of central heating (including renewable energy)</t>
  </si>
  <si>
    <t>All categories: Type of central heating in household</t>
  </si>
  <si>
    <t>Gas central heating</t>
  </si>
  <si>
    <t>Electric (including storage heaters) central heating</t>
  </si>
  <si>
    <t>Oil central heating</t>
  </si>
  <si>
    <t>Solid fuel (for example wood, coal) central heating</t>
  </si>
  <si>
    <t>Other central heating</t>
  </si>
  <si>
    <t>Two or more types of central heating</t>
  </si>
  <si>
    <t>All households</t>
  </si>
  <si>
    <t>All Households - Central heating</t>
  </si>
  <si>
    <t>All Households - No central heating</t>
  </si>
  <si>
    <t>Have Central Heating</t>
  </si>
  <si>
    <t>% Without heating</t>
  </si>
  <si>
    <t>Source: Nomis</t>
  </si>
  <si>
    <t>This data provides estimates that classify occupied household spaces in England and Wales by the types of central heating present. The estimates are as at census day, 21 March 2021, 27 March 2011 &amp; 29 April 2001.</t>
  </si>
  <si>
    <t>The central heating classifications used in this dataset follow the single tick box options on the questionnaire with an additional category for multiple tick options.</t>
  </si>
  <si>
    <t>2001 number</t>
  </si>
  <si>
    <t>2011 number</t>
  </si>
  <si>
    <t>2021 number</t>
  </si>
  <si>
    <t>Percent</t>
  </si>
  <si>
    <t>Households without central Heating 2021</t>
  </si>
  <si>
    <t>Source: Nomis; 2001 Census; 2011 Census; 2021 Census</t>
  </si>
  <si>
    <t>Number of children in relative low income households</t>
  </si>
  <si>
    <t>Source: DWP Children in low income families dataset</t>
  </si>
  <si>
    <t>Source: DWP</t>
  </si>
  <si>
    <t>Childrenunder 16 living in relative low income families before housing costs</t>
  </si>
  <si>
    <t>Oct - Dec 2022</t>
  </si>
  <si>
    <t>Jan-March 2022</t>
  </si>
  <si>
    <t>Oct - Dec 2021</t>
  </si>
  <si>
    <t>April-June 2022</t>
  </si>
  <si>
    <t>Jul - Sep 2022</t>
  </si>
  <si>
    <t>Year to end</t>
  </si>
  <si>
    <t>£ per month</t>
  </si>
  <si>
    <t>Mid 2022</t>
  </si>
  <si>
    <t>Mid 2023</t>
  </si>
  <si>
    <t>2023/24</t>
  </si>
  <si>
    <t>2022-23</t>
  </si>
  <si>
    <t>Jan - Mar 2023</t>
  </si>
  <si>
    <t>April-June 2023</t>
  </si>
  <si>
    <t>Total households in TA with children</t>
  </si>
  <si>
    <t>Number of children in TA</t>
  </si>
  <si>
    <t>Source: DLUHC</t>
  </si>
  <si>
    <t>Households in temporary accommodation with children</t>
  </si>
  <si>
    <t>Children in temporary accommodation</t>
  </si>
  <si>
    <t xml:space="preserve"> Age of main applicants assessed as owed a prevention or relief duty</t>
  </si>
  <si>
    <t>16-17</t>
  </si>
  <si>
    <t>65-74</t>
  </si>
  <si>
    <t>75+</t>
  </si>
  <si>
    <t>16-24</t>
  </si>
  <si>
    <t>25-44</t>
  </si>
  <si>
    <t>45-64</t>
  </si>
  <si>
    <t>Value pasted</t>
  </si>
  <si>
    <t>Winter Fuel Payment</t>
  </si>
  <si>
    <t xml:space="preserve">Source: DWP </t>
  </si>
  <si>
    <t>Winter Fuel Payments</t>
  </si>
  <si>
    <t>Source: Department for Work &amp; Pensions</t>
  </si>
  <si>
    <t xml:space="preserve"> It is made to households that include someone over State Pension age.</t>
  </si>
  <si>
    <t>Winter Fuel Payment is a one-off, tax-free payment made during the winter to help with heating costs.</t>
  </si>
  <si>
    <t>Jul - Sep 2023</t>
  </si>
  <si>
    <t>Mid 2017</t>
  </si>
  <si>
    <t>Mid 2018</t>
  </si>
  <si>
    <t>Winter Fuel Payment statistics - GOV.UK (www.gov.uk)</t>
  </si>
  <si>
    <t>Financial Year Tables</t>
  </si>
  <si>
    <t>Individual Insolvency Statistics Releases - GOV.UK (www.gov.uk)</t>
  </si>
  <si>
    <t>Table TA1</t>
  </si>
  <si>
    <t>Live tables on local government finance - GOV.UK (www.gov.uk)</t>
  </si>
  <si>
    <t>Mid 2024</t>
  </si>
  <si>
    <t>Mid Year Population Estimates</t>
  </si>
  <si>
    <t>ONS</t>
  </si>
  <si>
    <t>85+</t>
  </si>
  <si>
    <t>All ages</t>
  </si>
  <si>
    <t>Number rounded</t>
  </si>
  <si>
    <t>Source: ONS Mid Year Population Estimates</t>
  </si>
  <si>
    <t>Forecast 65+ population change</t>
  </si>
  <si>
    <t>85+ population</t>
  </si>
  <si>
    <t>Forecast 85+ population change</t>
  </si>
  <si>
    <t>Population</t>
  </si>
  <si>
    <t>Pension Credit Take-up Rates - Great Britain</t>
  </si>
  <si>
    <t>Number of recipients</t>
  </si>
  <si>
    <t>Pension Credit Overall (0,000s)</t>
  </si>
  <si>
    <t>Estimated number of entitled non-recipients (0,000s)</t>
  </si>
  <si>
    <t>Estimated caseload take-up (%)</t>
  </si>
  <si>
    <t>FYE 2010</t>
  </si>
  <si>
    <t>FYE 2013</t>
  </si>
  <si>
    <t>FYE 2014</t>
  </si>
  <si>
    <t>FYE 2015</t>
  </si>
  <si>
    <t>FYE 2016</t>
  </si>
  <si>
    <t>FYE 2017</t>
  </si>
  <si>
    <t>FYE 2018</t>
  </si>
  <si>
    <t>FYE 2019</t>
  </si>
  <si>
    <t>FYE 2020</t>
  </si>
  <si>
    <t>FYE 2022</t>
  </si>
  <si>
    <t>2024/25</t>
  </si>
  <si>
    <t>Oct - Dec 2023</t>
  </si>
  <si>
    <t>Jan - Mar 2024</t>
  </si>
  <si>
    <t>Price Index of Private Rents, UK: monthly price statistics - Office for National Statistics (ons.gov.uk)</t>
  </si>
  <si>
    <t>Average rental prices</t>
  </si>
  <si>
    <t>n/a</t>
  </si>
  <si>
    <t>Further analysis &amp; reports around Private rent and house prices can be found at</t>
  </si>
  <si>
    <t>Private rent and house prices, UK - Office for National Statistics (ons.gov.uk)</t>
  </si>
  <si>
    <t>This data shows the average private rental prices in the UK from January 2015 and new data is released monthly for the previous month.</t>
  </si>
  <si>
    <t>Source: MHCLG Statutory Homelessness live tables</t>
  </si>
  <si>
    <t>Apr - Jun 2024</t>
  </si>
  <si>
    <t>Apr -Jun 2023</t>
  </si>
  <si>
    <t>2023-24</t>
  </si>
  <si>
    <t>Income estimates for small areas, England and Wales - Office for National Statistics</t>
  </si>
  <si>
    <t>FYE 2023</t>
  </si>
  <si>
    <r>
      <t xml:space="preserve">Supply &amp; Demand for Debt Advice - </t>
    </r>
    <r>
      <rPr>
        <sz val="14"/>
        <color theme="1"/>
        <rFont val="Calibri"/>
        <family val="2"/>
        <scheme val="minor"/>
      </rPr>
      <t>this data is no longer being updated</t>
    </r>
  </si>
  <si>
    <r>
      <t xml:space="preserve">Over-Indebtedness - </t>
    </r>
    <r>
      <rPr>
        <sz val="14"/>
        <color theme="1"/>
        <rFont val="Calibri"/>
        <family val="2"/>
        <scheme val="minor"/>
      </rPr>
      <t>this data is no longer being updated</t>
    </r>
  </si>
  <si>
    <t>% in need of debt advice</t>
  </si>
  <si>
    <t>Percenbtage of adults</t>
  </si>
  <si>
    <t>Percentage of adults in need of debt advice</t>
  </si>
  <si>
    <t>% of adults</t>
  </si>
  <si>
    <t>n.a.</t>
  </si>
  <si>
    <t>South East local authorities &amp; unitaries</t>
  </si>
  <si>
    <t>Isle of Wight</t>
  </si>
  <si>
    <t>West Berkshire</t>
  </si>
  <si>
    <t>Wokingham</t>
  </si>
  <si>
    <t>Buckinghamshire</t>
  </si>
  <si>
    <t>Windsor and Maidenhead</t>
  </si>
  <si>
    <t>Brighton and Hove</t>
  </si>
  <si>
    <t>Bracknell Forest</t>
  </si>
  <si>
    <t>Portsmouth</t>
  </si>
  <si>
    <t>Milton Keynes</t>
  </si>
  <si>
    <t>Reading</t>
  </si>
  <si>
    <t>Southampton</t>
  </si>
  <si>
    <t>Slough</t>
  </si>
  <si>
    <t>Pension credit uptake rates</t>
  </si>
  <si>
    <t>Income-Related Benefits: Estimates of Take-up, FYE 2023: Pension Credit</t>
  </si>
  <si>
    <t>2024/258</t>
  </si>
  <si>
    <t>The Children in low-income families' local area statistics (CiLIF), provides information on the number and proportion of children living in Relative low income by local area across the United Kingdom</t>
  </si>
  <si>
    <t>Relative low-income is defined as a family in low income Before Housing Costs (BHC) in the reference year</t>
  </si>
  <si>
    <t xml:space="preserve">A family must have claimed Child Benefit and at least one other household benefit (Universal Credit, tax credits, or Housing Benefit) at any point in the year to be classed as low income in these statistics. </t>
  </si>
  <si>
    <t>Gross income measure is Before Housing Costs (BHC) and includes contributions from earnings, state support and pensions.</t>
  </si>
  <si>
    <t>Number of children aged under 16 in relative low income families in poverty before housing costs</t>
  </si>
  <si>
    <t>Percentage of children aged under 16 in relative low income families in poverty before housing costs</t>
  </si>
  <si>
    <t>Jul - Sep 2024</t>
  </si>
  <si>
    <t>Oct - Dec 2024</t>
  </si>
  <si>
    <t>Mid 2025 HH ONS SNHP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</si>
</sst>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0.0000"/>
    <numFmt numFmtId="169" formatCode="0.000"/>
    <numFmt numFmtId="170" formatCode="mmm\ yyyy"/>
    <numFmt numFmtId="171" formatCode="_-* #,##0_-;\-* #,##0_-;_-* &quot;-&quot;??_-;_-@_-"/>
    <numFmt numFmtId="172" formatCode="#,##0_ ;[Red]\-#,##0\ "/>
    <numFmt numFmtId="173" formatCode="&quot;£&quot;#,#00;;;"/>
    <numFmt numFmtId="174" formatCode="#,##0.0;\-#,##0.0"/>
    <numFmt numFmtId="175" formatCode="#,##0_ ;\-#,##0\ "/>
    <numFmt numFmtId="176" formatCode="&quot; &quot;#,##0.00&quot; &quot;;&quot;-&quot;#,##0.00&quot; &quot;;&quot; -&quot;00&quot; &quot;;&quot; &quot;@&quot; &quot;"/>
    <numFmt numFmtId="177" formatCode="&quot; &quot;#,##0.00&quot; &quot;;&quot; (&quot;#,##0.00&quot;)&quot;;&quot; -&quot;00&quot; &quot;;&quot; &quot;@&quot; &quot;"/>
  </numFmts>
  <fonts count="101"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1"/>
      <color theme="1"/>
      <name val="Calibri"/>
      <family val="2"/>
      <scheme val="minor"/>
    </font>
    <font>
      <sz val="12"/>
      <color theme="1"/>
      <name val="Calibri"/>
      <family val="2"/>
      <scheme val="minor"/>
    </font>
    <font>
      <b/>
      <sz val="12"/>
      <color theme="1"/>
      <name val="Calibri"/>
      <family val="2"/>
      <scheme val="minor"/>
    </font>
    <font>
      <sz val="11"/>
      <color rgb="FFFF0000"/>
      <name val="Calibri"/>
      <family val="2"/>
      <scheme val="minor"/>
    </font>
    <font>
      <sz val="10"/>
      <name val="Calibri"/>
      <family val="2"/>
      <scheme val="minor"/>
    </font>
    <font>
      <sz val="11"/>
      <color theme="3"/>
      <name val="Calibri"/>
      <family val="2"/>
      <scheme val="minor"/>
    </font>
    <font>
      <b/>
      <sz val="11"/>
      <color theme="1"/>
      <name val="Calibri"/>
      <family val="2"/>
      <scheme val="minor"/>
    </font>
    <font>
      <b/>
      <sz val="20"/>
      <color theme="1"/>
      <name val="Calibri"/>
      <family val="2"/>
      <scheme val="minor"/>
    </font>
    <font>
      <b/>
      <vertAlign val="superscript"/>
      <sz val="11"/>
      <color theme="1"/>
      <name val="Calibri"/>
      <family val="2"/>
      <scheme val="minor"/>
    </font>
    <font>
      <sz val="8"/>
      <name val="Helv"/>
    </font>
    <font>
      <sz val="11"/>
      <name val="Calibri"/>
      <family val="2"/>
      <scheme val="minor"/>
    </font>
    <font>
      <b/>
      <sz val="11"/>
      <name val="Calibri"/>
      <family val="2"/>
      <scheme val="minor"/>
    </font>
    <font>
      <i/>
      <sz val="11"/>
      <name val="Calibri"/>
      <family val="2"/>
      <scheme val="minor"/>
    </font>
    <font>
      <b/>
      <sz val="14"/>
      <color theme="1"/>
      <name val="Calibri"/>
      <family val="2"/>
      <scheme val="minor"/>
    </font>
    <font>
      <b/>
      <sz val="10"/>
      <name val="Arial"/>
      <family val="2"/>
    </font>
    <font>
      <sz val="10"/>
      <name val="Arial"/>
      <family val="2"/>
    </font>
    <font>
      <sz val="11"/>
      <color indexed="8"/>
      <name val="Calibri"/>
      <family val="2"/>
      <scheme val="minor"/>
    </font>
    <font>
      <b/>
      <sz val="10"/>
      <name val="Calibri"/>
      <family val="2"/>
      <scheme val="minor"/>
    </font>
    <font>
      <sz val="8"/>
      <name val="Arial"/>
      <family val="2"/>
    </font>
    <font>
      <sz val="11"/>
      <color theme="0"/>
      <name val="Calibri"/>
      <family val="2"/>
      <scheme val="minor"/>
    </font>
    <font>
      <b/>
      <sz val="22"/>
      <color theme="1"/>
      <name val="Calibri"/>
      <family val="2"/>
      <scheme val="minor"/>
    </font>
    <font>
      <sz val="14"/>
      <color theme="1"/>
      <name val="Calibri"/>
      <family val="2"/>
      <scheme val="minor"/>
    </font>
    <font>
      <u/>
      <sz val="11"/>
      <color theme="10"/>
      <name val="Arial"/>
      <family val="2"/>
    </font>
    <font>
      <i/>
      <sz val="11"/>
      <color theme="1"/>
      <name val="Calibri"/>
      <family val="2"/>
      <scheme val="minor"/>
    </font>
    <font>
      <i/>
      <sz val="11"/>
      <color theme="1"/>
      <name val="Arial"/>
      <family val="2"/>
    </font>
    <font>
      <sz val="10"/>
      <color theme="1"/>
      <name val="Calibri"/>
      <family val="2"/>
      <scheme val="minor"/>
    </font>
    <font>
      <b/>
      <u/>
      <sz val="18"/>
      <color theme="1"/>
      <name val="Calibri"/>
      <family val="2"/>
      <scheme val="minor"/>
    </font>
    <font>
      <b/>
      <u/>
      <sz val="14"/>
      <color rgb="FF0070C0"/>
      <name val="Calibri"/>
      <family val="2"/>
      <scheme val="minor"/>
    </font>
    <font>
      <i/>
      <sz val="11"/>
      <color theme="1" tint="0.34998626667073579"/>
      <name val="Calibri"/>
      <family val="2"/>
      <scheme val="minor"/>
    </font>
    <font>
      <sz val="18"/>
      <color theme="1"/>
      <name val="Calibri"/>
      <family val="2"/>
      <scheme val="minor"/>
    </font>
    <font>
      <sz val="16"/>
      <color theme="1"/>
      <name val="Calibri"/>
      <family val="2"/>
      <scheme val="minor"/>
    </font>
    <font>
      <sz val="20"/>
      <color theme="1"/>
      <name val="Calibri"/>
      <family val="2"/>
      <scheme val="minor"/>
    </font>
    <font>
      <b/>
      <sz val="16"/>
      <color theme="1"/>
      <name val="Calibri"/>
      <family val="2"/>
      <scheme val="minor"/>
    </font>
    <font>
      <sz val="12"/>
      <color theme="1"/>
      <name val="Arial"/>
      <family val="2"/>
    </font>
    <font>
      <u/>
      <sz val="12"/>
      <color rgb="FF0070C0"/>
      <name val="Arial"/>
      <family val="2"/>
    </font>
    <font>
      <b/>
      <sz val="12"/>
      <color theme="1" tint="0.34998626667073579"/>
      <name val="Calibri"/>
      <family val="2"/>
      <scheme val="minor"/>
    </font>
    <font>
      <u/>
      <sz val="11"/>
      <color rgb="FF0070C0"/>
      <name val="Arial"/>
      <family val="2"/>
    </font>
    <font>
      <sz val="11"/>
      <color rgb="FF0070C0"/>
      <name val="Calibri"/>
      <family val="2"/>
      <scheme val="minor"/>
    </font>
    <font>
      <b/>
      <sz val="14"/>
      <color rgb="FF0070C0"/>
      <name val="Calibri"/>
      <family val="2"/>
      <scheme val="minor"/>
    </font>
    <font>
      <b/>
      <sz val="20"/>
      <color theme="1" tint="0.499984740745262"/>
      <name val="Calibri"/>
      <family val="2"/>
      <scheme val="minor"/>
    </font>
    <font>
      <u/>
      <sz val="12"/>
      <color rgb="FF0F2EB1"/>
      <name val="Arial"/>
      <family val="2"/>
    </font>
    <font>
      <b/>
      <sz val="12"/>
      <color theme="1"/>
      <name val="Arial"/>
      <family val="2"/>
    </font>
    <font>
      <sz val="18"/>
      <color theme="1"/>
      <name val="Arial"/>
      <family val="2"/>
    </font>
    <font>
      <sz val="10"/>
      <color theme="1"/>
      <name val="Arial"/>
      <family val="2"/>
    </font>
    <font>
      <sz val="12"/>
      <color rgb="FF000000"/>
      <name val="Arial"/>
      <family val="2"/>
    </font>
    <font>
      <sz val="11"/>
      <color theme="1"/>
      <name val="Arial Nova Light"/>
      <family val="2"/>
    </font>
    <font>
      <b/>
      <sz val="11"/>
      <color theme="1"/>
      <name val="Arial Nova Light"/>
      <family val="2"/>
    </font>
    <font>
      <i/>
      <sz val="11"/>
      <color theme="1"/>
      <name val="Arial Nova Light"/>
      <family val="2"/>
    </font>
    <font>
      <u/>
      <sz val="11"/>
      <color theme="10"/>
      <name val="Arial Nova Light"/>
      <family val="2"/>
    </font>
    <font>
      <sz val="11"/>
      <color rgb="FFFF0000"/>
      <name val="Arial Nova Light"/>
      <family val="2"/>
    </font>
    <font>
      <b/>
      <sz val="12"/>
      <color theme="1"/>
      <name val="Arial Nova Light"/>
      <family val="2"/>
    </font>
    <font>
      <sz val="11"/>
      <color rgb="FF0070C0"/>
      <name val="Arial Nova Light"/>
      <family val="2"/>
    </font>
    <font>
      <sz val="10"/>
      <color rgb="FF000000"/>
      <name val="Arial"/>
      <family val="2"/>
    </font>
    <font>
      <sz val="11"/>
      <color theme="1"/>
      <name val="Calibri"/>
      <family val="2"/>
    </font>
    <font>
      <sz val="11"/>
      <color rgb="FF000000"/>
      <name val="Calibri"/>
      <family val="2"/>
    </font>
    <font>
      <sz val="11"/>
      <name val="Calibri"/>
      <family val="2"/>
    </font>
    <font>
      <sz val="11"/>
      <color rgb="FFFF0000"/>
      <name val="Calibri"/>
      <family val="2"/>
    </font>
  </fonts>
  <fills count="11">
    <fill>
      <patternFill patternType="none"/>
    </fill>
    <fill>
      <patternFill patternType="gray125"/>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43"/>
        <bgColor indexed="64"/>
      </patternFill>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s>
  <borders count="25">
    <border>
      <left/>
      <right/>
      <top/>
      <bottom/>
      <diagonal/>
    </border>
    <border>
      <left/>
      <right/>
      <top style="thick">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18">
    <xf numFmtId="0" fontId="0" fillId="0" borderId="0"/>
    <xf numFmtId="9" fontId="41" fillId="0" borderId="0" applyFont="0" applyFill="0" applyBorder="0" applyAlignment="0" applyProtection="0"/>
    <xf numFmtId="0" fontId="45" fillId="0" borderId="0"/>
    <xf numFmtId="37" fontId="53" fillId="0" borderId="0"/>
    <xf numFmtId="0" fontId="60" fillId="0" borderId="0"/>
    <xf numFmtId="0" fontId="66" fillId="0" borderId="0" applyNumberForma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4" fillId="0" borderId="0"/>
    <xf numFmtId="0" fontId="59" fillId="7" borderId="0">
      <protection locked="0"/>
    </xf>
    <xf numFmtId="176" fontId="88" fillId="0" borderId="0" applyFont="0" applyFill="0" applyBorder="0" applyAlignment="0" applyProtection="0"/>
    <xf numFmtId="177" fontId="88" fillId="0" borderId="0" applyFont="0" applyFill="0" applyBorder="0" applyAlignment="0" applyProtection="0"/>
    <xf numFmtId="0" fontId="88" fillId="0" borderId="0"/>
    <xf numFmtId="43" fontId="88" fillId="0" borderId="0" applyFont="0" applyFill="0" applyBorder="0" applyAlignment="0" applyProtection="0"/>
    <xf numFmtId="9" fontId="88" fillId="0" borderId="0" applyFont="0" applyFill="0" applyBorder="0" applyAlignment="0" applyProtection="0"/>
    <xf numFmtId="0" fontId="96" fillId="0" borderId="0" applyNumberFormat="0" applyBorder="0" applyProtection="0"/>
    <xf numFmtId="9" fontId="88" fillId="0" borderId="0" applyFont="0" applyFill="0" applyBorder="0" applyAlignment="0" applyProtection="0"/>
    <xf numFmtId="177" fontId="88" fillId="0" borderId="0" applyFont="0" applyFill="0" applyBorder="0" applyAlignment="0" applyProtection="0"/>
  </cellStyleXfs>
  <cellXfs count="268">
    <xf numFmtId="0" fontId="0" fillId="0" borderId="0" xfId="0"/>
    <xf numFmtId="0" fontId="43" fillId="0" borderId="0" xfId="0" applyFont="1"/>
    <xf numFmtId="0" fontId="42" fillId="0" borderId="0" xfId="0" applyFont="1"/>
    <xf numFmtId="3" fontId="0" fillId="0" borderId="0" xfId="0" applyNumberFormat="1"/>
    <xf numFmtId="17" fontId="44" fillId="0" borderId="0" xfId="0" applyNumberFormat="1" applyFont="1"/>
    <xf numFmtId="0" fontId="0" fillId="3" borderId="0" xfId="0" applyFill="1"/>
    <xf numFmtId="3" fontId="44" fillId="0" borderId="0" xfId="0" applyNumberFormat="1" applyFont="1"/>
    <xf numFmtId="0" fontId="46" fillId="0" borderId="0" xfId="2" applyFont="1"/>
    <xf numFmtId="0" fontId="44" fillId="0" borderId="0" xfId="2" applyFont="1"/>
    <xf numFmtId="17" fontId="44" fillId="0" borderId="0" xfId="2" applyNumberFormat="1" applyFont="1"/>
    <xf numFmtId="3" fontId="44" fillId="0" borderId="0" xfId="2" applyNumberFormat="1" applyFont="1"/>
    <xf numFmtId="49" fontId="44" fillId="0" borderId="0" xfId="2" applyNumberFormat="1" applyFont="1"/>
    <xf numFmtId="166" fontId="47" fillId="0" borderId="0" xfId="2" applyNumberFormat="1" applyFont="1"/>
    <xf numFmtId="0" fontId="44" fillId="4" borderId="0" xfId="2" applyFont="1" applyFill="1"/>
    <xf numFmtId="0" fontId="44" fillId="0" borderId="0" xfId="0" applyFont="1"/>
    <xf numFmtId="0" fontId="44" fillId="3" borderId="0" xfId="0" applyFont="1" applyFill="1"/>
    <xf numFmtId="165" fontId="48" fillId="0" borderId="0" xfId="0" applyNumberFormat="1" applyFont="1" applyAlignment="1">
      <alignment horizontal="right" vertical="top"/>
    </xf>
    <xf numFmtId="164" fontId="47" fillId="0" borderId="0" xfId="1" applyNumberFormat="1" applyFont="1"/>
    <xf numFmtId="164" fontId="49" fillId="0" borderId="0" xfId="1" applyNumberFormat="1" applyFont="1"/>
    <xf numFmtId="0" fontId="45" fillId="0" borderId="0" xfId="2"/>
    <xf numFmtId="3" fontId="48" fillId="0" borderId="0" xfId="2" applyNumberFormat="1" applyFont="1" applyAlignment="1">
      <alignment horizontal="right" vertical="top"/>
    </xf>
    <xf numFmtId="0" fontId="50" fillId="0" borderId="0" xfId="0" applyFont="1"/>
    <xf numFmtId="0" fontId="51" fillId="0" borderId="0" xfId="0" applyFont="1"/>
    <xf numFmtId="164" fontId="44" fillId="0" borderId="0" xfId="1" applyNumberFormat="1" applyFont="1"/>
    <xf numFmtId="17" fontId="44" fillId="0" borderId="0" xfId="0" applyNumberFormat="1" applyFont="1" applyAlignment="1">
      <alignment horizontal="left"/>
    </xf>
    <xf numFmtId="164" fontId="44" fillId="0" borderId="0" xfId="0" applyNumberFormat="1" applyFont="1"/>
    <xf numFmtId="0" fontId="50" fillId="0" borderId="0" xfId="0" applyFont="1" applyAlignment="1">
      <alignment horizontal="centerContinuous"/>
    </xf>
    <xf numFmtId="17" fontId="50" fillId="0" borderId="0" xfId="0" applyNumberFormat="1" applyFont="1" applyAlignment="1">
      <alignment horizontal="centerContinuous"/>
    </xf>
    <xf numFmtId="0" fontId="50" fillId="0" borderId="0" xfId="0" applyFont="1" applyAlignment="1">
      <alignment horizontal="right"/>
    </xf>
    <xf numFmtId="0" fontId="50" fillId="0" borderId="2" xfId="0" applyFont="1" applyBorder="1" applyAlignment="1">
      <alignment horizontal="center" wrapText="1"/>
    </xf>
    <xf numFmtId="37" fontId="54" fillId="0" borderId="0" xfId="3" applyFont="1"/>
    <xf numFmtId="9" fontId="42" fillId="0" borderId="0" xfId="1" applyFont="1" applyFill="1"/>
    <xf numFmtId="37" fontId="55" fillId="0" borderId="0" xfId="3" applyFont="1"/>
    <xf numFmtId="9" fontId="0" fillId="0" borderId="0" xfId="1" applyFont="1"/>
    <xf numFmtId="37" fontId="56" fillId="0" borderId="0" xfId="3" applyFont="1"/>
    <xf numFmtId="9" fontId="0" fillId="0" borderId="0" xfId="0" applyNumberFormat="1"/>
    <xf numFmtId="9" fontId="0" fillId="0" borderId="0" xfId="0" applyNumberFormat="1" applyAlignment="1">
      <alignment wrapText="1"/>
    </xf>
    <xf numFmtId="0" fontId="0" fillId="0" borderId="0" xfId="0" applyAlignment="1">
      <alignment wrapText="1"/>
    </xf>
    <xf numFmtId="164" fontId="0" fillId="0" borderId="0" xfId="1" applyNumberFormat="1" applyFont="1"/>
    <xf numFmtId="167" fontId="0" fillId="0" borderId="0" xfId="0" applyNumberFormat="1"/>
    <xf numFmtId="0" fontId="50" fillId="0" borderId="0" xfId="0" applyFont="1" applyAlignment="1">
      <alignment horizontal="right" wrapText="1"/>
    </xf>
    <xf numFmtId="37" fontId="44" fillId="0" borderId="0" xfId="0" applyNumberFormat="1" applyFont="1"/>
    <xf numFmtId="9" fontId="44" fillId="0" borderId="0" xfId="0" applyNumberFormat="1" applyFont="1"/>
    <xf numFmtId="0" fontId="50" fillId="0" borderId="0" xfId="0" applyFont="1" applyAlignment="1">
      <alignment horizontal="left"/>
    </xf>
    <xf numFmtId="166" fontId="44" fillId="0" borderId="0" xfId="0" applyNumberFormat="1" applyFont="1"/>
    <xf numFmtId="164" fontId="44" fillId="0" borderId="0" xfId="1" applyNumberFormat="1" applyFont="1" applyAlignment="1">
      <alignment wrapText="1"/>
    </xf>
    <xf numFmtId="0" fontId="57" fillId="0" borderId="0" xfId="0" applyFont="1"/>
    <xf numFmtId="0" fontId="0" fillId="0" borderId="0" xfId="0" applyAlignment="1">
      <alignment horizontal="centerContinuous"/>
    </xf>
    <xf numFmtId="0" fontId="58" fillId="0" borderId="0" xfId="0" applyFont="1" applyAlignment="1">
      <alignment vertical="top" wrapText="1"/>
    </xf>
    <xf numFmtId="2" fontId="58" fillId="0" borderId="0" xfId="0" applyNumberFormat="1" applyFont="1" applyAlignment="1">
      <alignment horizontal="right" vertical="top" wrapText="1"/>
    </xf>
    <xf numFmtId="0" fontId="58" fillId="0" borderId="0" xfId="0" applyFont="1" applyAlignment="1">
      <alignment horizontal="right" vertical="top" wrapText="1"/>
    </xf>
    <xf numFmtId="169" fontId="58" fillId="0" borderId="0" xfId="0" applyNumberFormat="1" applyFont="1" applyAlignment="1">
      <alignment horizontal="right" vertical="top" wrapText="1"/>
    </xf>
    <xf numFmtId="168" fontId="58" fillId="0" borderId="0" xfId="0" applyNumberFormat="1" applyFont="1" applyAlignment="1">
      <alignment horizontal="right" vertical="top" wrapText="1"/>
    </xf>
    <xf numFmtId="0" fontId="59" fillId="0" borderId="0" xfId="0" applyFont="1"/>
    <xf numFmtId="2" fontId="59" fillId="0" borderId="0" xfId="0" applyNumberFormat="1" applyFont="1"/>
    <xf numFmtId="1" fontId="59" fillId="0" borderId="0" xfId="0" applyNumberFormat="1" applyFont="1"/>
    <xf numFmtId="169" fontId="59" fillId="0" borderId="0" xfId="0" applyNumberFormat="1" applyFont="1"/>
    <xf numFmtId="164" fontId="59" fillId="0" borderId="0" xfId="1" applyNumberFormat="1" applyFont="1" applyBorder="1"/>
    <xf numFmtId="168" fontId="59" fillId="0" borderId="0" xfId="0" applyNumberFormat="1" applyFont="1"/>
    <xf numFmtId="15" fontId="50" fillId="0" borderId="0" xfId="0" applyNumberFormat="1" applyFont="1" applyAlignment="1">
      <alignment horizontal="left" wrapText="1"/>
    </xf>
    <xf numFmtId="0" fontId="50" fillId="0" borderId="0" xfId="0" applyFont="1" applyAlignment="1">
      <alignment wrapText="1"/>
    </xf>
    <xf numFmtId="0" fontId="44" fillId="0" borderId="0" xfId="0" applyFont="1" applyAlignment="1">
      <alignment horizontal="centerContinuous"/>
    </xf>
    <xf numFmtId="170" fontId="50" fillId="0" borderId="0" xfId="0" applyNumberFormat="1" applyFont="1" applyAlignment="1">
      <alignment horizontal="centerContinuous"/>
    </xf>
    <xf numFmtId="0" fontId="61" fillId="0" borderId="3" xfId="0" applyFont="1" applyBorder="1"/>
    <xf numFmtId="3" fontId="44" fillId="0" borderId="0" xfId="0" applyNumberFormat="1" applyFont="1" applyAlignment="1">
      <alignment horizontal="right"/>
    </xf>
    <xf numFmtId="166" fontId="44" fillId="0" borderId="0" xfId="0" applyNumberFormat="1" applyFont="1" applyAlignment="1">
      <alignment horizontal="right"/>
    </xf>
    <xf numFmtId="0" fontId="46" fillId="0" borderId="0" xfId="0" applyFont="1" applyAlignment="1">
      <alignment horizontal="left"/>
    </xf>
    <xf numFmtId="164" fontId="44" fillId="0" borderId="0" xfId="1" applyNumberFormat="1" applyFont="1" applyBorder="1"/>
    <xf numFmtId="167" fontId="44" fillId="0" borderId="0" xfId="0" applyNumberFormat="1" applyFont="1"/>
    <xf numFmtId="170" fontId="50" fillId="0" borderId="0" xfId="0" applyNumberFormat="1" applyFont="1" applyAlignment="1">
      <alignment horizontal="left"/>
    </xf>
    <xf numFmtId="0" fontId="63" fillId="0" borderId="0" xfId="0" applyFont="1" applyAlignment="1">
      <alignment horizontal="right"/>
    </xf>
    <xf numFmtId="164" fontId="63" fillId="0" borderId="0" xfId="1" applyNumberFormat="1" applyFont="1" applyAlignment="1">
      <alignment wrapText="1"/>
    </xf>
    <xf numFmtId="164" fontId="63" fillId="0" borderId="0" xfId="1" applyNumberFormat="1" applyFont="1"/>
    <xf numFmtId="0" fontId="44" fillId="5" borderId="0" xfId="0" applyFont="1" applyFill="1"/>
    <xf numFmtId="0" fontId="64" fillId="5" borderId="0" xfId="0" applyFont="1" applyFill="1"/>
    <xf numFmtId="0" fontId="65" fillId="5" borderId="0" xfId="0" applyFont="1" applyFill="1"/>
    <xf numFmtId="0" fontId="65" fillId="3" borderId="0" xfId="0" applyFont="1" applyFill="1"/>
    <xf numFmtId="0" fontId="44" fillId="5" borderId="0" xfId="0" applyFont="1" applyFill="1" applyAlignment="1">
      <alignment horizontal="left" indent="1"/>
    </xf>
    <xf numFmtId="0" fontId="67" fillId="5" borderId="0" xfId="0" applyFont="1" applyFill="1" applyAlignment="1">
      <alignment horizontal="left" indent="1"/>
    </xf>
    <xf numFmtId="0" fontId="67" fillId="0" borderId="0" xfId="0" applyFont="1"/>
    <xf numFmtId="0" fontId="44" fillId="5" borderId="5" xfId="0" applyFont="1" applyFill="1" applyBorder="1"/>
    <xf numFmtId="0" fontId="50" fillId="5" borderId="3" xfId="0" applyFont="1" applyFill="1" applyBorder="1" applyAlignment="1">
      <alignment horizontal="centerContinuous"/>
    </xf>
    <xf numFmtId="0" fontId="50" fillId="5" borderId="3" xfId="0" applyFont="1" applyFill="1" applyBorder="1" applyAlignment="1">
      <alignment horizontal="centerContinuous" wrapText="1"/>
    </xf>
    <xf numFmtId="0" fontId="50" fillId="5" borderId="6" xfId="0" applyFont="1" applyFill="1" applyBorder="1" applyAlignment="1">
      <alignment horizontal="centerContinuous" wrapText="1"/>
    </xf>
    <xf numFmtId="0" fontId="50" fillId="5" borderId="7" xfId="0" applyFont="1" applyFill="1" applyBorder="1" applyAlignment="1">
      <alignment horizontal="centerContinuous"/>
    </xf>
    <xf numFmtId="0" fontId="50" fillId="5" borderId="7" xfId="0" applyFont="1" applyFill="1" applyBorder="1" applyAlignment="1">
      <alignment horizontal="centerContinuous" wrapText="1"/>
    </xf>
    <xf numFmtId="0" fontId="50" fillId="5" borderId="8" xfId="0" applyFont="1" applyFill="1" applyBorder="1" applyAlignment="1">
      <alignment horizontal="centerContinuous" wrapText="1"/>
    </xf>
    <xf numFmtId="0" fontId="55" fillId="5" borderId="9" xfId="0" applyFont="1" applyFill="1" applyBorder="1" applyAlignment="1">
      <alignment horizontal="left" wrapText="1"/>
    </xf>
    <xf numFmtId="0" fontId="55" fillId="5" borderId="10" xfId="0" applyFont="1" applyFill="1" applyBorder="1" applyAlignment="1">
      <alignment horizontal="center" wrapText="1"/>
    </xf>
    <xf numFmtId="0" fontId="55" fillId="5" borderId="11" xfId="0" applyFont="1" applyFill="1" applyBorder="1" applyAlignment="1">
      <alignment horizontal="center" wrapText="1"/>
    </xf>
    <xf numFmtId="0" fontId="55" fillId="5" borderId="12" xfId="0" applyFont="1" applyFill="1" applyBorder="1" applyAlignment="1">
      <alignment horizontal="center" wrapText="1"/>
    </xf>
    <xf numFmtId="0" fontId="55" fillId="5" borderId="13" xfId="0" applyFont="1" applyFill="1" applyBorder="1" applyAlignment="1">
      <alignment horizontal="center" wrapText="1"/>
    </xf>
    <xf numFmtId="0" fontId="55" fillId="5" borderId="14" xfId="0" applyFont="1" applyFill="1" applyBorder="1" applyAlignment="1">
      <alignment horizontal="center" wrapText="1"/>
    </xf>
    <xf numFmtId="0" fontId="55" fillId="5" borderId="15" xfId="0" applyFont="1" applyFill="1" applyBorder="1" applyAlignment="1">
      <alignment horizontal="center" wrapText="1"/>
    </xf>
    <xf numFmtId="0" fontId="44" fillId="0" borderId="16" xfId="0" applyFont="1" applyBorder="1"/>
    <xf numFmtId="2" fontId="44" fillId="0" borderId="16" xfId="0" applyNumberFormat="1" applyFont="1" applyBorder="1"/>
    <xf numFmtId="171" fontId="44" fillId="0" borderId="4" xfId="6" applyNumberFormat="1" applyFont="1" applyBorder="1"/>
    <xf numFmtId="0" fontId="44" fillId="0" borderId="17" xfId="0" applyFont="1" applyBorder="1"/>
    <xf numFmtId="2" fontId="44" fillId="0" borderId="0" xfId="0" applyNumberFormat="1" applyFont="1"/>
    <xf numFmtId="172" fontId="44" fillId="0" borderId="18" xfId="0" applyNumberFormat="1" applyFont="1" applyBorder="1"/>
    <xf numFmtId="171" fontId="44" fillId="0" borderId="4" xfId="6" applyNumberFormat="1" applyFont="1" applyFill="1" applyBorder="1"/>
    <xf numFmtId="0" fontId="44" fillId="0" borderId="19" xfId="0" applyFont="1" applyBorder="1"/>
    <xf numFmtId="2" fontId="44" fillId="0" borderId="19" xfId="0" applyNumberFormat="1" applyFont="1" applyBorder="1"/>
    <xf numFmtId="171" fontId="44" fillId="0" borderId="20" xfId="6" applyNumberFormat="1" applyFont="1" applyBorder="1"/>
    <xf numFmtId="0" fontId="44" fillId="0" borderId="21" xfId="0" applyFont="1" applyBorder="1"/>
    <xf numFmtId="2" fontId="44" fillId="0" borderId="22" xfId="0" applyNumberFormat="1" applyFont="1" applyBorder="1"/>
    <xf numFmtId="172" fontId="44" fillId="0" borderId="23" xfId="0" applyNumberFormat="1" applyFont="1" applyBorder="1"/>
    <xf numFmtId="44" fontId="67" fillId="0" borderId="0" xfId="7" applyFont="1"/>
    <xf numFmtId="0" fontId="69" fillId="0" borderId="0" xfId="0" applyFont="1"/>
    <xf numFmtId="169" fontId="61" fillId="0" borderId="0" xfId="0" applyNumberFormat="1" applyFont="1" applyAlignment="1">
      <alignment horizontal="right" wrapText="1"/>
    </xf>
    <xf numFmtId="168" fontId="61" fillId="0" borderId="0" xfId="0" applyNumberFormat="1" applyFont="1" applyAlignment="1">
      <alignment horizontal="right" wrapText="1"/>
    </xf>
    <xf numFmtId="169" fontId="44" fillId="0" borderId="0" xfId="0" applyNumberFormat="1" applyFont="1"/>
    <xf numFmtId="164" fontId="48" fillId="0" borderId="0" xfId="1" applyNumberFormat="1" applyFont="1" applyBorder="1"/>
    <xf numFmtId="0" fontId="70" fillId="0" borderId="0" xfId="0" applyFont="1"/>
    <xf numFmtId="0" fontId="66" fillId="0" borderId="0" xfId="5"/>
    <xf numFmtId="0" fontId="44" fillId="0" borderId="0" xfId="0" applyFont="1" applyAlignment="1">
      <alignment horizontal="left" indent="1"/>
    </xf>
    <xf numFmtId="0" fontId="0" fillId="0" borderId="0" xfId="0" applyAlignment="1">
      <alignment horizontal="left" indent="1"/>
    </xf>
    <xf numFmtId="0" fontId="71" fillId="0" borderId="0" xfId="5" applyFont="1"/>
    <xf numFmtId="0" fontId="72" fillId="5" borderId="0" xfId="0" applyFont="1" applyFill="1"/>
    <xf numFmtId="14" fontId="72" fillId="5" borderId="0" xfId="0" applyNumberFormat="1" applyFont="1" applyFill="1" applyAlignment="1">
      <alignment horizontal="center"/>
    </xf>
    <xf numFmtId="0" fontId="44" fillId="2" borderId="0" xfId="0" applyFont="1" applyFill="1"/>
    <xf numFmtId="0" fontId="44" fillId="0" borderId="1" xfId="0" applyFont="1" applyBorder="1" applyAlignment="1">
      <alignment horizontal="right" wrapText="1"/>
    </xf>
    <xf numFmtId="15" fontId="44" fillId="0" borderId="1" xfId="0" applyNumberFormat="1" applyFont="1" applyBorder="1" applyAlignment="1">
      <alignment horizontal="right" wrapText="1"/>
    </xf>
    <xf numFmtId="15" fontId="44" fillId="0" borderId="0" xfId="0" applyNumberFormat="1" applyFont="1"/>
    <xf numFmtId="15" fontId="44" fillId="2" borderId="0" xfId="0" applyNumberFormat="1" applyFont="1" applyFill="1"/>
    <xf numFmtId="0" fontId="47" fillId="0" borderId="0" xfId="0" applyFont="1"/>
    <xf numFmtId="164" fontId="54" fillId="0" borderId="0" xfId="1" applyNumberFormat="1" applyFont="1"/>
    <xf numFmtId="0" fontId="73" fillId="0" borderId="0" xfId="0" applyFont="1"/>
    <xf numFmtId="17" fontId="44" fillId="3" borderId="0" xfId="0" applyNumberFormat="1" applyFont="1" applyFill="1"/>
    <xf numFmtId="3" fontId="47" fillId="0" borderId="0" xfId="1" applyNumberFormat="1" applyFont="1"/>
    <xf numFmtId="3" fontId="44" fillId="3" borderId="0" xfId="0" applyNumberFormat="1" applyFont="1" applyFill="1"/>
    <xf numFmtId="0" fontId="74" fillId="0" borderId="0" xfId="0" applyFont="1"/>
    <xf numFmtId="3" fontId="44" fillId="0" borderId="0" xfId="1" applyNumberFormat="1" applyFont="1"/>
    <xf numFmtId="170" fontId="44" fillId="0" borderId="0" xfId="0" applyNumberFormat="1" applyFont="1"/>
    <xf numFmtId="166" fontId="47" fillId="0" borderId="0" xfId="0" applyNumberFormat="1" applyFont="1" applyAlignment="1">
      <alignment horizontal="right"/>
    </xf>
    <xf numFmtId="0" fontId="75" fillId="0" borderId="0" xfId="0" applyFont="1"/>
    <xf numFmtId="0" fontId="50" fillId="3" borderId="0" xfId="0" applyFont="1" applyFill="1" applyAlignment="1">
      <alignment horizontal="center" vertical="center" textRotation="180"/>
    </xf>
    <xf numFmtId="0" fontId="65" fillId="0" borderId="0" xfId="0" applyFont="1"/>
    <xf numFmtId="0" fontId="46" fillId="0" borderId="0" xfId="0" applyFont="1"/>
    <xf numFmtId="164" fontId="47" fillId="0" borderId="0" xfId="0" applyNumberFormat="1" applyFont="1"/>
    <xf numFmtId="3" fontId="48" fillId="0" borderId="4" xfId="6" applyNumberFormat="1" applyFont="1" applyFill="1" applyBorder="1"/>
    <xf numFmtId="3" fontId="48" fillId="0" borderId="0" xfId="6" applyNumberFormat="1" applyFont="1" applyFill="1" applyBorder="1"/>
    <xf numFmtId="9" fontId="44" fillId="0" borderId="0" xfId="1" applyFont="1"/>
    <xf numFmtId="0" fontId="44" fillId="0" borderId="0" xfId="0" applyFont="1" applyAlignment="1">
      <alignment horizontal="left"/>
    </xf>
    <xf numFmtId="0" fontId="76" fillId="0" borderId="0" xfId="0" applyFont="1"/>
    <xf numFmtId="0" fontId="49" fillId="0" borderId="0" xfId="0" applyFont="1"/>
    <xf numFmtId="164" fontId="49" fillId="0" borderId="0" xfId="0" applyNumberFormat="1" applyFont="1"/>
    <xf numFmtId="0" fontId="77" fillId="5" borderId="0" xfId="0" applyFont="1" applyFill="1" applyAlignment="1">
      <alignment horizontal="center"/>
    </xf>
    <xf numFmtId="0" fontId="45" fillId="5" borderId="0" xfId="0" applyFont="1" applyFill="1"/>
    <xf numFmtId="0" fontId="77" fillId="3" borderId="0" xfId="0" applyFont="1" applyFill="1"/>
    <xf numFmtId="0" fontId="78" fillId="5" borderId="0" xfId="5" applyFont="1" applyFill="1" applyAlignment="1">
      <alignment horizontal="center"/>
    </xf>
    <xf numFmtId="0" fontId="44" fillId="0" borderId="0" xfId="8"/>
    <xf numFmtId="167" fontId="44" fillId="0" borderId="0" xfId="8" applyNumberFormat="1"/>
    <xf numFmtId="173" fontId="44" fillId="0" borderId="0" xfId="8" applyNumberFormat="1"/>
    <xf numFmtId="0" fontId="79" fillId="0" borderId="0" xfId="0" applyFont="1"/>
    <xf numFmtId="6" fontId="47" fillId="0" borderId="0" xfId="8" applyNumberFormat="1" applyFont="1"/>
    <xf numFmtId="173" fontId="47" fillId="0" borderId="0" xfId="8" applyNumberFormat="1" applyFont="1"/>
    <xf numFmtId="0" fontId="0" fillId="0" borderId="0" xfId="0" applyAlignment="1">
      <alignment horizontal="left"/>
    </xf>
    <xf numFmtId="0" fontId="50" fillId="0" borderId="0" xfId="0" applyFont="1" applyAlignment="1">
      <alignment horizontal="center" wrapText="1"/>
    </xf>
    <xf numFmtId="17" fontId="0" fillId="0" borderId="0" xfId="0" applyNumberFormat="1"/>
    <xf numFmtId="0" fontId="40" fillId="0" borderId="0" xfId="0" applyFont="1"/>
    <xf numFmtId="0" fontId="39" fillId="0" borderId="0" xfId="0" applyFont="1"/>
    <xf numFmtId="15" fontId="41" fillId="0" borderId="1" xfId="0" applyNumberFormat="1" applyFont="1" applyBorder="1" applyAlignment="1">
      <alignment horizontal="right" wrapText="1"/>
    </xf>
    <xf numFmtId="17" fontId="38" fillId="0" borderId="0" xfId="0" applyNumberFormat="1" applyFont="1"/>
    <xf numFmtId="0" fontId="0" fillId="6" borderId="0" xfId="0" applyFill="1"/>
    <xf numFmtId="2" fontId="0" fillId="0" borderId="0" xfId="0" applyNumberFormat="1"/>
    <xf numFmtId="0" fontId="80" fillId="0" borderId="0" xfId="5" applyFont="1"/>
    <xf numFmtId="0" fontId="37" fillId="0" borderId="0" xfId="0" applyFont="1"/>
    <xf numFmtId="0" fontId="36" fillId="0" borderId="0" xfId="0" applyFont="1"/>
    <xf numFmtId="1" fontId="47" fillId="0" borderId="0" xfId="0" applyNumberFormat="1" applyFont="1"/>
    <xf numFmtId="165" fontId="44" fillId="0" borderId="0" xfId="0" applyNumberFormat="1" applyFont="1" applyAlignment="1">
      <alignment horizontal="right"/>
    </xf>
    <xf numFmtId="0" fontId="35" fillId="0" borderId="0" xfId="0" applyFont="1"/>
    <xf numFmtId="0" fontId="34" fillId="0" borderId="0" xfId="0" applyFont="1"/>
    <xf numFmtId="174" fontId="44" fillId="0" borderId="0" xfId="0" applyNumberFormat="1" applyFont="1"/>
    <xf numFmtId="0" fontId="33" fillId="0" borderId="0" xfId="0" applyFont="1"/>
    <xf numFmtId="1" fontId="44" fillId="0" borderId="0" xfId="0" applyNumberFormat="1" applyFont="1"/>
    <xf numFmtId="1" fontId="81" fillId="0" borderId="0" xfId="0" applyNumberFormat="1" applyFont="1"/>
    <xf numFmtId="166" fontId="81" fillId="0" borderId="0" xfId="0" applyNumberFormat="1" applyFont="1"/>
    <xf numFmtId="175" fontId="44" fillId="0" borderId="0" xfId="0" applyNumberFormat="1" applyFont="1"/>
    <xf numFmtId="0" fontId="32" fillId="0" borderId="0" xfId="0" applyFont="1"/>
    <xf numFmtId="164" fontId="0" fillId="0" borderId="0" xfId="0" applyNumberFormat="1"/>
    <xf numFmtId="0" fontId="82" fillId="0" borderId="0" xfId="0" applyFont="1"/>
    <xf numFmtId="0" fontId="83" fillId="0" borderId="0" xfId="0" applyFont="1"/>
    <xf numFmtId="0" fontId="64" fillId="0" borderId="0" xfId="0" applyFont="1"/>
    <xf numFmtId="0" fontId="84" fillId="0" borderId="0" xfId="5" applyFont="1" applyAlignment="1">
      <alignment horizontal="left" indent="1"/>
    </xf>
    <xf numFmtId="0" fontId="31" fillId="0" borderId="0" xfId="0" applyFont="1"/>
    <xf numFmtId="0" fontId="30" fillId="0" borderId="0" xfId="0" applyFont="1"/>
    <xf numFmtId="0" fontId="29" fillId="0" borderId="0" xfId="8" applyFont="1"/>
    <xf numFmtId="0" fontId="47" fillId="0" borderId="24" xfId="8" applyFont="1" applyBorder="1"/>
    <xf numFmtId="0" fontId="47" fillId="0" borderId="20" xfId="8" applyFont="1" applyBorder="1"/>
    <xf numFmtId="0" fontId="28" fillId="0" borderId="0" xfId="0" applyFont="1"/>
    <xf numFmtId="0" fontId="85" fillId="0" borderId="0" xfId="0" applyFont="1"/>
    <xf numFmtId="0" fontId="58" fillId="0" borderId="0" xfId="0" applyFont="1" applyAlignment="1">
      <alignment horizontal="left" vertical="center" wrapText="1"/>
    </xf>
    <xf numFmtId="0" fontId="58" fillId="0" borderId="0" xfId="0" applyFont="1" applyAlignment="1">
      <alignment horizontal="center" vertical="center" wrapText="1"/>
    </xf>
    <xf numFmtId="0" fontId="59" fillId="0" borderId="0" xfId="0" applyFont="1" applyAlignment="1">
      <alignment horizontal="left"/>
    </xf>
    <xf numFmtId="3" fontId="59" fillId="0" borderId="0" xfId="0" applyNumberFormat="1" applyFont="1" applyAlignment="1">
      <alignment horizontal="right"/>
    </xf>
    <xf numFmtId="0" fontId="86" fillId="0" borderId="0" xfId="0" applyFont="1"/>
    <xf numFmtId="0" fontId="87" fillId="0" borderId="0" xfId="0" applyFont="1"/>
    <xf numFmtId="9" fontId="87" fillId="0" borderId="0" xfId="1" applyFont="1"/>
    <xf numFmtId="170" fontId="50" fillId="0" borderId="0" xfId="0" applyNumberFormat="1" applyFont="1" applyAlignment="1">
      <alignment horizontal="left" wrapText="1"/>
    </xf>
    <xf numFmtId="170" fontId="50" fillId="0" borderId="0" xfId="0" applyNumberFormat="1" applyFont="1" applyAlignment="1">
      <alignment horizontal="right" wrapText="1"/>
    </xf>
    <xf numFmtId="0" fontId="27" fillId="0" borderId="0" xfId="0" applyFont="1"/>
    <xf numFmtId="0" fontId="26" fillId="0" borderId="0" xfId="0" applyFont="1"/>
    <xf numFmtId="1" fontId="44" fillId="0" borderId="0" xfId="1" applyNumberFormat="1" applyFont="1"/>
    <xf numFmtId="0" fontId="25" fillId="0" borderId="0" xfId="0" applyFont="1"/>
    <xf numFmtId="0" fontId="24" fillId="0" borderId="0" xfId="0" applyFont="1"/>
    <xf numFmtId="0" fontId="23" fillId="0" borderId="0" xfId="0" applyFont="1"/>
    <xf numFmtId="0" fontId="89" fillId="0" borderId="0" xfId="0" applyFont="1"/>
    <xf numFmtId="0" fontId="90" fillId="3" borderId="0" xfId="0" applyFont="1" applyFill="1" applyAlignment="1">
      <alignment horizontal="center" vertical="center" textRotation="180"/>
    </xf>
    <xf numFmtId="0" fontId="91" fillId="0" borderId="0" xfId="0" applyFont="1"/>
    <xf numFmtId="0" fontId="89" fillId="3" borderId="0" xfId="0" applyFont="1" applyFill="1"/>
    <xf numFmtId="0" fontId="92" fillId="0" borderId="0" xfId="5" applyFont="1"/>
    <xf numFmtId="166" fontId="93" fillId="0" borderId="0" xfId="0" applyNumberFormat="1" applyFont="1" applyAlignment="1">
      <alignment horizontal="right"/>
    </xf>
    <xf numFmtId="3" fontId="89" fillId="0" borderId="0" xfId="0" applyNumberFormat="1" applyFont="1"/>
    <xf numFmtId="166" fontId="89" fillId="0" borderId="0" xfId="0" applyNumberFormat="1" applyFont="1" applyAlignment="1">
      <alignment horizontal="right"/>
    </xf>
    <xf numFmtId="0" fontId="93" fillId="0" borderId="0" xfId="0" applyFont="1"/>
    <xf numFmtId="164" fontId="93" fillId="0" borderId="0" xfId="1" applyNumberFormat="1" applyFont="1" applyAlignment="1">
      <alignment horizontal="right"/>
    </xf>
    <xf numFmtId="0" fontId="94" fillId="0" borderId="0" xfId="0" applyFont="1"/>
    <xf numFmtId="0" fontId="90" fillId="0" borderId="0" xfId="0" applyFont="1"/>
    <xf numFmtId="0" fontId="95" fillId="0" borderId="0" xfId="0" applyFont="1"/>
    <xf numFmtId="170" fontId="22" fillId="0" borderId="0" xfId="0" applyNumberFormat="1" applyFont="1"/>
    <xf numFmtId="0" fontId="22" fillId="0" borderId="0" xfId="0" applyFont="1"/>
    <xf numFmtId="0" fontId="44" fillId="0" borderId="0" xfId="0" applyFont="1" applyAlignment="1">
      <alignment horizontal="right"/>
    </xf>
    <xf numFmtId="0" fontId="22" fillId="0" borderId="0" xfId="0" applyFont="1" applyAlignment="1">
      <alignment horizontal="right"/>
    </xf>
    <xf numFmtId="0" fontId="21" fillId="0" borderId="0" xfId="0" applyFont="1"/>
    <xf numFmtId="0" fontId="20" fillId="0" borderId="0" xfId="0" applyFont="1"/>
    <xf numFmtId="0" fontId="19" fillId="0" borderId="0" xfId="0" applyFont="1"/>
    <xf numFmtId="164" fontId="18" fillId="0" borderId="0" xfId="1" applyNumberFormat="1" applyFont="1"/>
    <xf numFmtId="0" fontId="18" fillId="0" borderId="0" xfId="0" applyFont="1"/>
    <xf numFmtId="0" fontId="81" fillId="0" borderId="0" xfId="0" applyFont="1"/>
    <xf numFmtId="17" fontId="17" fillId="0" borderId="0" xfId="0" applyNumberFormat="1" applyFont="1"/>
    <xf numFmtId="0" fontId="16" fillId="0" borderId="0" xfId="0" applyFont="1"/>
    <xf numFmtId="170" fontId="15" fillId="0" borderId="0" xfId="0" applyNumberFormat="1" applyFont="1"/>
    <xf numFmtId="0" fontId="14" fillId="0" borderId="0" xfId="0" applyFont="1"/>
    <xf numFmtId="0" fontId="13" fillId="0" borderId="0" xfId="0" applyFont="1"/>
    <xf numFmtId="0" fontId="0" fillId="8" borderId="0" xfId="0" applyFill="1"/>
    <xf numFmtId="170" fontId="13" fillId="0" borderId="0" xfId="0" applyNumberFormat="1" applyFont="1"/>
    <xf numFmtId="0" fontId="13" fillId="0" borderId="0" xfId="0" applyFont="1" applyAlignment="1">
      <alignment horizontal="right"/>
    </xf>
    <xf numFmtId="0" fontId="12" fillId="0" borderId="0" xfId="0" applyFont="1"/>
    <xf numFmtId="0" fontId="11" fillId="0" borderId="0" xfId="0" applyFont="1"/>
    <xf numFmtId="3" fontId="11" fillId="0" borderId="0" xfId="0" applyNumberFormat="1" applyFont="1" applyAlignment="1">
      <alignment horizontal="left"/>
    </xf>
    <xf numFmtId="3" fontId="11" fillId="0" borderId="0" xfId="0" applyNumberFormat="1" applyFont="1"/>
    <xf numFmtId="170" fontId="10" fillId="0" borderId="0" xfId="0" applyNumberFormat="1" applyFont="1"/>
    <xf numFmtId="0" fontId="9" fillId="0" borderId="0" xfId="0" applyFont="1"/>
    <xf numFmtId="0" fontId="8" fillId="0" borderId="0" xfId="0" applyFont="1"/>
    <xf numFmtId="4" fontId="96" fillId="0" borderId="0" xfId="12" applyNumberFormat="1" applyFont="1" applyAlignment="1" applyProtection="1">
      <alignment horizontal="right" vertical="center" wrapText="1"/>
      <protection locked="0"/>
    </xf>
    <xf numFmtId="2" fontId="89" fillId="0" borderId="0" xfId="0" applyNumberFormat="1" applyFont="1"/>
    <xf numFmtId="2" fontId="93" fillId="0" borderId="0" xfId="0" applyNumberFormat="1" applyFont="1"/>
    <xf numFmtId="3" fontId="93" fillId="0" borderId="0" xfId="0" applyNumberFormat="1" applyFont="1"/>
    <xf numFmtId="0" fontId="7" fillId="0" borderId="0" xfId="0" applyFont="1"/>
    <xf numFmtId="17" fontId="50" fillId="0" borderId="0" xfId="0" applyNumberFormat="1" applyFont="1" applyAlignment="1">
      <alignment horizontal="left"/>
    </xf>
    <xf numFmtId="0" fontId="6" fillId="0" borderId="0" xfId="0" applyFont="1"/>
    <xf numFmtId="0" fontId="6" fillId="0" borderId="0" xfId="0" applyFont="1" applyAlignment="1">
      <alignment horizontal="right"/>
    </xf>
    <xf numFmtId="164" fontId="6" fillId="0" borderId="0" xfId="1" applyNumberFormat="1" applyFont="1" applyAlignment="1">
      <alignment horizontal="right"/>
    </xf>
    <xf numFmtId="164" fontId="44" fillId="0" borderId="0" xfId="1" applyNumberFormat="1" applyFont="1" applyAlignment="1">
      <alignment horizontal="right"/>
    </xf>
    <xf numFmtId="0" fontId="5" fillId="0" borderId="0" xfId="0" applyFont="1"/>
    <xf numFmtId="0" fontId="97" fillId="0" borderId="0" xfId="0" applyFont="1"/>
    <xf numFmtId="0" fontId="4" fillId="0" borderId="0" xfId="0" applyFont="1"/>
    <xf numFmtId="0" fontId="3" fillId="0" borderId="0" xfId="0" applyFont="1"/>
    <xf numFmtId="3" fontId="98" fillId="0" borderId="0" xfId="0" applyNumberFormat="1" applyFont="1" applyAlignment="1" applyProtection="1">
      <alignment horizontal="right" vertical="center" wrapText="1"/>
      <protection locked="0"/>
    </xf>
    <xf numFmtId="17" fontId="2" fillId="0" borderId="0" xfId="0" applyNumberFormat="1" applyFont="1"/>
    <xf numFmtId="0" fontId="44" fillId="9" borderId="0" xfId="0" applyFont="1" applyFill="1"/>
    <xf numFmtId="166" fontId="99" fillId="0" borderId="0" xfId="0" applyNumberFormat="1" applyFont="1" applyAlignment="1">
      <alignment horizontal="right" vertical="center"/>
    </xf>
    <xf numFmtId="0" fontId="54" fillId="0" borderId="0" xfId="4" applyFont="1" applyAlignment="1">
      <alignment horizontal="right" vertical="top"/>
    </xf>
    <xf numFmtId="0" fontId="1" fillId="0" borderId="0" xfId="0" applyFont="1"/>
    <xf numFmtId="166" fontId="0" fillId="0" borderId="0" xfId="0" applyNumberFormat="1"/>
    <xf numFmtId="0" fontId="100" fillId="0" borderId="0" xfId="0" applyFont="1"/>
    <xf numFmtId="164" fontId="47" fillId="10" borderId="0" xfId="0" applyNumberFormat="1" applyFont="1" applyFill="1"/>
  </cellXfs>
  <cellStyles count="18">
    <cellStyle name="cells" xfId="9" xr:uid="{6678F2EE-A897-4A22-A28C-8D796D65E3C1}"/>
    <cellStyle name="Comma" xfId="6" builtinId="3"/>
    <cellStyle name="Comma 2" xfId="13" xr:uid="{5DF1FBCD-20D9-4CC1-AC3A-9B343C1F839D}"/>
    <cellStyle name="Comma 2 2 3 3" xfId="10" xr:uid="{2D3ED840-D1F7-4DC6-8127-C7A222EC1854}"/>
    <cellStyle name="Comma 3" xfId="11" xr:uid="{B0C1008E-6665-486F-A368-25C37CE5524E}"/>
    <cellStyle name="Comma 4 4 3" xfId="17" xr:uid="{AA799FFE-DA33-4B61-9D9F-260F1E3FA114}"/>
    <cellStyle name="Currency" xfId="7" builtinId="4"/>
    <cellStyle name="Hyperlink" xfId="5" builtinId="8"/>
    <cellStyle name="Normal" xfId="0" builtinId="0"/>
    <cellStyle name="Normal 13 2 4 2" xfId="15" xr:uid="{9C9AD330-2F40-43C9-9E6B-9C731C21B187}"/>
    <cellStyle name="Normal 2" xfId="4" xr:uid="{FDB9A14E-59D7-4B3D-AF0F-A10AC066F060}"/>
    <cellStyle name="Normal 3" xfId="2" xr:uid="{F6F16D97-1BE1-44CD-A9C9-D396F9E0412E}"/>
    <cellStyle name="Normal 4" xfId="8" xr:uid="{2838E0EE-31AE-4B58-82B3-71E4B5F4A20F}"/>
    <cellStyle name="Normal 5" xfId="12" xr:uid="{B0A6C886-B5E5-47B2-8B72-2B95B2F7C300}"/>
    <cellStyle name="Normal_01IRS0314" xfId="3" xr:uid="{2A9B4FB3-209E-41BD-9923-66A7660263F2}"/>
    <cellStyle name="Per cent" xfId="1" builtinId="5"/>
    <cellStyle name="Per cent 2" xfId="14" xr:uid="{90640A51-0FA3-40C0-9BA8-9C045A06D52D}"/>
    <cellStyle name="Percent 2 2" xfId="16" xr:uid="{5E301312-50D9-46C8-ADD9-BF41A59C9367}"/>
  </cellStyles>
  <dxfs count="1">
    <dxf>
      <fill>
        <patternFill>
          <bgColor rgb="FFFFFF00"/>
        </patternFill>
      </fill>
    </dxf>
  </dxfs>
  <tableStyles count="0" defaultTableStyle="TableStyleMedium2" defaultPivotStyle="PivotStyleLight16"/>
  <colors>
    <mruColors>
      <color rgb="FF0F2E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UC Claimant</a:t>
            </a:r>
            <a:r>
              <a:rPr lang="en-US" sz="1200" b="1" baseline="0"/>
              <a:t> rate</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'Unemp &amp; Bens'!$E$8</c:f>
              <c:strCache>
                <c:ptCount val="1"/>
                <c:pt idx="0">
                  <c:v>Mar-20</c:v>
                </c:pt>
              </c:strCache>
            </c:strRef>
          </c:tx>
          <c:spPr>
            <a:solidFill>
              <a:schemeClr val="accent1">
                <a:lumMod val="40000"/>
                <a:lumOff val="60000"/>
              </a:schemeClr>
            </a:solidFill>
            <a:ln>
              <a:noFill/>
            </a:ln>
            <a:effectLst/>
          </c:spPr>
          <c:invertIfNegative val="0"/>
          <c:cat>
            <c:strRef>
              <c:f>'Unemp &amp; Bens'!$B$10:$B$25</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Bens'!$F$10:$F$25</c:f>
              <c:numCache>
                <c:formatCode>0.0%</c:formatCode>
                <c:ptCount val="16"/>
                <c:pt idx="0">
                  <c:v>6.9375519560672089E-2</c:v>
                </c:pt>
                <c:pt idx="1">
                  <c:v>5.8514461575841017E-2</c:v>
                </c:pt>
                <c:pt idx="2">
                  <c:v>5.8734795189314466E-2</c:v>
                </c:pt>
                <c:pt idx="3">
                  <c:v>0.10193890402132208</c:v>
                </c:pt>
                <c:pt idx="4">
                  <c:v>7.8577452909755416E-2</c:v>
                </c:pt>
                <c:pt idx="5">
                  <c:v>7.8075058897675603E-2</c:v>
                </c:pt>
                <c:pt idx="6">
                  <c:v>5.1802501199785453E-2</c:v>
                </c:pt>
                <c:pt idx="7">
                  <c:v>3.8343908992168295E-2</c:v>
                </c:pt>
                <c:pt idx="8">
                  <c:v>8.9435408365449512E-2</c:v>
                </c:pt>
                <c:pt idx="9">
                  <c:v>0.14066905061205559</c:v>
                </c:pt>
                <c:pt idx="10">
                  <c:v>4.0271979601529888E-2</c:v>
                </c:pt>
                <c:pt idx="11">
                  <c:v>4.0352227066769254E-2</c:v>
                </c:pt>
                <c:pt idx="12">
                  <c:v>7.024236346205856E-2</c:v>
                </c:pt>
                <c:pt idx="13">
                  <c:v>7.655262252649031E-2</c:v>
                </c:pt>
                <c:pt idx="14">
                  <c:v>5.5106922622575938E-2</c:v>
                </c:pt>
                <c:pt idx="15">
                  <c:v>7.3174459568732281E-2</c:v>
                </c:pt>
              </c:numCache>
            </c:numRef>
          </c:val>
          <c:extLst>
            <c:ext xmlns:c16="http://schemas.microsoft.com/office/drawing/2014/chart" uri="{C3380CC4-5D6E-409C-BE32-E72D297353CC}">
              <c16:uniqueId val="{00000001-0D5D-49AB-8C88-8A7A56FB47BE}"/>
            </c:ext>
          </c:extLst>
        </c:ser>
        <c:ser>
          <c:idx val="0"/>
          <c:order val="1"/>
          <c:tx>
            <c:strRef>
              <c:f>'Unemp &amp; Bens'!$C$8</c:f>
              <c:strCache>
                <c:ptCount val="1"/>
                <c:pt idx="0">
                  <c:v>Mar-25</c:v>
                </c:pt>
              </c:strCache>
            </c:strRef>
          </c:tx>
          <c:spPr>
            <a:solidFill>
              <a:schemeClr val="accent1"/>
            </a:solidFill>
            <a:ln>
              <a:noFill/>
            </a:ln>
            <a:effectLst/>
          </c:spPr>
          <c:invertIfNegative val="0"/>
          <c:cat>
            <c:strRef>
              <c:f>'Unemp &amp; Bens'!$B$10:$B$25</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Bens'!$D$10:$D$25</c:f>
              <c:numCache>
                <c:formatCode>0.0%</c:formatCode>
                <c:ptCount val="16"/>
                <c:pt idx="0">
                  <c:v>0.16597955341610465</c:v>
                </c:pt>
                <c:pt idx="1">
                  <c:v>0.162667853998644</c:v>
                </c:pt>
                <c:pt idx="2">
                  <c:v>0.15157587903078884</c:v>
                </c:pt>
                <c:pt idx="3">
                  <c:v>0.20512335896951281</c:v>
                </c:pt>
                <c:pt idx="4">
                  <c:v>0.19416978408332428</c:v>
                </c:pt>
                <c:pt idx="5">
                  <c:v>0.20292026025117266</c:v>
                </c:pt>
                <c:pt idx="6">
                  <c:v>0.15184611983196994</c:v>
                </c:pt>
                <c:pt idx="7">
                  <c:v>0.1126499021914779</c:v>
                </c:pt>
                <c:pt idx="8">
                  <c:v>0.2031691361006395</c:v>
                </c:pt>
                <c:pt idx="9">
                  <c:v>0.27174739423666461</c:v>
                </c:pt>
                <c:pt idx="10">
                  <c:v>0.12289814780944019</c:v>
                </c:pt>
                <c:pt idx="11">
                  <c:v>0.1242787331348217</c:v>
                </c:pt>
                <c:pt idx="12">
                  <c:v>0.17201085753753767</c:v>
                </c:pt>
                <c:pt idx="13">
                  <c:v>0.19383554022476912</c:v>
                </c:pt>
                <c:pt idx="14">
                  <c:v>0.14392255601415599</c:v>
                </c:pt>
                <c:pt idx="15">
                  <c:v>0.18330563161813632</c:v>
                </c:pt>
              </c:numCache>
            </c:numRef>
          </c:val>
          <c:extLst>
            <c:ext xmlns:c16="http://schemas.microsoft.com/office/drawing/2014/chart" uri="{C3380CC4-5D6E-409C-BE32-E72D297353CC}">
              <c16:uniqueId val="{00000000-0D5D-49AB-8C88-8A7A56FB47BE}"/>
            </c:ext>
          </c:extLst>
        </c:ser>
        <c:dLbls>
          <c:showLegendKey val="0"/>
          <c:showVal val="0"/>
          <c:showCatName val="0"/>
          <c:showSerName val="0"/>
          <c:showPercent val="0"/>
          <c:showBubbleSize val="0"/>
        </c:dLbls>
        <c:gapWidth val="182"/>
        <c:axId val="703664352"/>
        <c:axId val="703671896"/>
      </c:barChart>
      <c:catAx>
        <c:axId val="70366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71896"/>
        <c:crosses val="autoZero"/>
        <c:auto val="1"/>
        <c:lblAlgn val="ctr"/>
        <c:lblOffset val="100"/>
        <c:noMultiLvlLbl val="0"/>
      </c:catAx>
      <c:valAx>
        <c:axId val="7036718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6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Furlough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42825896762904"/>
          <c:y val="0.17171296296296296"/>
          <c:w val="0.87115485564304473"/>
          <c:h val="0.59410469524642751"/>
        </c:manualLayout>
      </c:layout>
      <c:lineChart>
        <c:grouping val="standard"/>
        <c:varyColors val="0"/>
        <c:ser>
          <c:idx val="0"/>
          <c:order val="0"/>
          <c:tx>
            <c:strRef>
              <c:f>CJRS!$R$6</c:f>
              <c:strCache>
                <c:ptCount val="1"/>
                <c:pt idx="0">
                  <c:v>Ashford</c:v>
                </c:pt>
              </c:strCache>
            </c:strRef>
          </c:tx>
          <c:spPr>
            <a:ln w="28575" cap="rnd">
              <a:solidFill>
                <a:schemeClr val="accent1"/>
              </a:solidFill>
              <a:round/>
            </a:ln>
            <a:effectLst/>
          </c:spPr>
          <c:marker>
            <c:symbol val="none"/>
          </c:marker>
          <c:cat>
            <c:numRef>
              <c:f>CJRS!$S$6:$AH$6</c:f>
              <c:numCache>
                <c:formatCode>d\-mmm\-yy</c:formatCode>
                <c:ptCount val="16"/>
                <c:pt idx="0">
                  <c:v>44043</c:v>
                </c:pt>
                <c:pt idx="1">
                  <c:v>44074</c:v>
                </c:pt>
                <c:pt idx="2">
                  <c:v>44104</c:v>
                </c:pt>
                <c:pt idx="3">
                  <c:v>44135</c:v>
                </c:pt>
                <c:pt idx="4">
                  <c:v>44165</c:v>
                </c:pt>
                <c:pt idx="5">
                  <c:v>44196</c:v>
                </c:pt>
                <c:pt idx="6">
                  <c:v>44227</c:v>
                </c:pt>
                <c:pt idx="7">
                  <c:v>44255</c:v>
                </c:pt>
                <c:pt idx="8">
                  <c:v>44286</c:v>
                </c:pt>
                <c:pt idx="9">
                  <c:v>44316</c:v>
                </c:pt>
                <c:pt idx="10">
                  <c:v>44347</c:v>
                </c:pt>
                <c:pt idx="11">
                  <c:v>44377</c:v>
                </c:pt>
                <c:pt idx="12">
                  <c:v>44408</c:v>
                </c:pt>
                <c:pt idx="13">
                  <c:v>44439</c:v>
                </c:pt>
                <c:pt idx="14">
                  <c:v>44469</c:v>
                </c:pt>
              </c:numCache>
            </c:numRef>
          </c:cat>
          <c:val>
            <c:numRef>
              <c:f>CJRS!$S$8:$AH$8</c:f>
              <c:numCache>
                <c:formatCode>0.0%</c:formatCode>
                <c:ptCount val="16"/>
                <c:pt idx="0">
                  <c:v>0.15886287625418061</c:v>
                </c:pt>
                <c:pt idx="1">
                  <c:v>0.11371237458193979</c:v>
                </c:pt>
                <c:pt idx="2">
                  <c:v>8.5284280936454848E-2</c:v>
                </c:pt>
                <c:pt idx="3">
                  <c:v>6.6889632107023408E-2</c:v>
                </c:pt>
                <c:pt idx="4">
                  <c:v>0.12207357859531773</c:v>
                </c:pt>
                <c:pt idx="5">
                  <c:v>0.13659359190556492</c:v>
                </c:pt>
                <c:pt idx="6">
                  <c:v>0.16188870151770657</c:v>
                </c:pt>
                <c:pt idx="7">
                  <c:v>0.16145833333333334</c:v>
                </c:pt>
                <c:pt idx="8">
                  <c:v>0.14409722222222221</c:v>
                </c:pt>
                <c:pt idx="9">
                  <c:v>0.1111111111111111</c:v>
                </c:pt>
                <c:pt idx="10">
                  <c:v>7.6388888888888895E-2</c:v>
                </c:pt>
                <c:pt idx="11">
                  <c:v>5.7291666666666664E-2</c:v>
                </c:pt>
                <c:pt idx="12">
                  <c:v>4.8865619546247817E-2</c:v>
                </c:pt>
                <c:pt idx="13">
                  <c:v>4.1884816753926704E-2</c:v>
                </c:pt>
                <c:pt idx="14">
                  <c:v>3.4904013961605584E-2</c:v>
                </c:pt>
              </c:numCache>
            </c:numRef>
          </c:val>
          <c:smooth val="0"/>
          <c:extLst>
            <c:ext xmlns:c16="http://schemas.microsoft.com/office/drawing/2014/chart" uri="{C3380CC4-5D6E-409C-BE32-E72D297353CC}">
              <c16:uniqueId val="{00000000-A122-4817-80B4-7066D5DD31C6}"/>
            </c:ext>
          </c:extLst>
        </c:ser>
        <c:ser>
          <c:idx val="1"/>
          <c:order val="1"/>
          <c:tx>
            <c:v>England</c:v>
          </c:tx>
          <c:spPr>
            <a:ln w="28575" cap="rnd">
              <a:solidFill>
                <a:schemeClr val="accent2"/>
              </a:solidFill>
              <a:prstDash val="sysDash"/>
              <a:round/>
            </a:ln>
            <a:effectLst/>
          </c:spPr>
          <c:marker>
            <c:symbol val="none"/>
          </c:marker>
          <c:val>
            <c:numRef>
              <c:f>CJRS!$S$9:$AH$9</c:f>
              <c:numCache>
                <c:formatCode>0.0%</c:formatCode>
                <c:ptCount val="16"/>
                <c:pt idx="0">
                  <c:v>0.16554199344744269</c:v>
                </c:pt>
                <c:pt idx="1">
                  <c:v>0.12091344838101792</c:v>
                </c:pt>
                <c:pt idx="2">
                  <c:v>9.1051259094765399E-2</c:v>
                </c:pt>
                <c:pt idx="3">
                  <c:v>7.4181226762165778E-2</c:v>
                </c:pt>
                <c:pt idx="4">
                  <c:v>0.1254794177786292</c:v>
                </c:pt>
                <c:pt idx="5">
                  <c:v>0.12695288375336189</c:v>
                </c:pt>
                <c:pt idx="6">
                  <c:v>0.15487199920310787</c:v>
                </c:pt>
                <c:pt idx="7">
                  <c:v>0.15616839927082821</c:v>
                </c:pt>
                <c:pt idx="8">
                  <c:v>0.14286183508236028</c:v>
                </c:pt>
                <c:pt idx="9">
                  <c:v>0.11577435536684839</c:v>
                </c:pt>
                <c:pt idx="10">
                  <c:v>8.2200671641166081E-2</c:v>
                </c:pt>
                <c:pt idx="11">
                  <c:v>6.562319423159059E-2</c:v>
                </c:pt>
                <c:pt idx="12">
                  <c:v>5.5427145357552617E-2</c:v>
                </c:pt>
                <c:pt idx="13">
                  <c:v>4.6843202773660275E-2</c:v>
                </c:pt>
                <c:pt idx="14">
                  <c:v>4.0390590324012425E-2</c:v>
                </c:pt>
              </c:numCache>
            </c:numRef>
          </c:val>
          <c:smooth val="0"/>
          <c:extLst>
            <c:ext xmlns:c16="http://schemas.microsoft.com/office/drawing/2014/chart" uri="{C3380CC4-5D6E-409C-BE32-E72D297353CC}">
              <c16:uniqueId val="{00000002-A122-4817-80B4-7066D5DD31C6}"/>
            </c:ext>
          </c:extLst>
        </c:ser>
        <c:dLbls>
          <c:showLegendKey val="0"/>
          <c:showVal val="0"/>
          <c:showCatName val="0"/>
          <c:showSerName val="0"/>
          <c:showPercent val="0"/>
          <c:showBubbleSize val="0"/>
        </c:dLbls>
        <c:smooth val="0"/>
        <c:axId val="711508104"/>
        <c:axId val="711508432"/>
      </c:lineChart>
      <c:catAx>
        <c:axId val="711508104"/>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08432"/>
        <c:crosses val="autoZero"/>
        <c:auto val="0"/>
        <c:lblAlgn val="ctr"/>
        <c:lblOffset val="100"/>
        <c:noMultiLvlLbl val="0"/>
      </c:catAx>
      <c:valAx>
        <c:axId val="7115084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08104"/>
        <c:crosses val="autoZero"/>
        <c:crossBetween val="between"/>
      </c:valAx>
      <c:spPr>
        <a:noFill/>
        <a:ln>
          <a:noFill/>
        </a:ln>
        <a:effectLst/>
      </c:spPr>
    </c:plotArea>
    <c:legend>
      <c:legendPos val="r"/>
      <c:layout>
        <c:manualLayout>
          <c:xMode val="edge"/>
          <c:yMode val="edge"/>
          <c:x val="0.74019378827646543"/>
          <c:y val="0.26080788939379285"/>
          <c:w val="0.22925065616797899"/>
          <c:h val="0.110510296819104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SEISS</a:t>
            </a:r>
            <a:r>
              <a:rPr lang="en-GB" sz="1200" b="1" baseline="0"/>
              <a:t> Takeup rates</a:t>
            </a:r>
            <a:endParaRPr lang="en-GB"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0"/>
          <c:order val="0"/>
          <c:tx>
            <c:strRef>
              <c:f>SEISS!$A$6</c:f>
              <c:strCache>
                <c:ptCount val="1"/>
                <c:pt idx="0">
                  <c:v>SEISS 1</c:v>
                </c:pt>
              </c:strCache>
            </c:strRef>
          </c:tx>
          <c:spPr>
            <a:solidFill>
              <a:schemeClr val="accent1"/>
            </a:solidFill>
            <a:ln>
              <a:noFill/>
            </a:ln>
            <a:effectLst/>
          </c:spPr>
          <c:invertIfNegative val="0"/>
          <c:cat>
            <c:strRef>
              <c:f>('Unemp &amp; Bens'!$B$144:$B$155,'Unemp &amp; Bens'!$B$157)</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(SEISS!$F$8:$F$19,SEISS!$F$21)</c:f>
              <c:numCache>
                <c:formatCode>0%</c:formatCode>
                <c:ptCount val="13"/>
                <c:pt idx="0">
                  <c:v>0.73684210526315785</c:v>
                </c:pt>
                <c:pt idx="1">
                  <c:v>0.75</c:v>
                </c:pt>
                <c:pt idx="2">
                  <c:v>0.79365079365079361</c:v>
                </c:pt>
                <c:pt idx="3">
                  <c:v>0.75806451612903225</c:v>
                </c:pt>
                <c:pt idx="4">
                  <c:v>0.75806451612903225</c:v>
                </c:pt>
                <c:pt idx="5">
                  <c:v>0.77272727272727271</c:v>
                </c:pt>
                <c:pt idx="6">
                  <c:v>0.75</c:v>
                </c:pt>
                <c:pt idx="7">
                  <c:v>0.73529411764705888</c:v>
                </c:pt>
                <c:pt idx="8">
                  <c:v>0.76190476190476186</c:v>
                </c:pt>
                <c:pt idx="9">
                  <c:v>0.7816091954022989</c:v>
                </c:pt>
                <c:pt idx="10">
                  <c:v>0.75</c:v>
                </c:pt>
                <c:pt idx="11">
                  <c:v>0.75362318840579712</c:v>
                </c:pt>
                <c:pt idx="12">
                  <c:v>0.78658536585365857</c:v>
                </c:pt>
              </c:numCache>
            </c:numRef>
          </c:val>
          <c:extLst>
            <c:ext xmlns:c16="http://schemas.microsoft.com/office/drawing/2014/chart" uri="{C3380CC4-5D6E-409C-BE32-E72D297353CC}">
              <c16:uniqueId val="{00000000-C22A-4875-9156-C85525B64094}"/>
            </c:ext>
          </c:extLst>
        </c:ser>
        <c:ser>
          <c:idx val="1"/>
          <c:order val="1"/>
          <c:tx>
            <c:strRef>
              <c:f>SEISS!$H$6</c:f>
              <c:strCache>
                <c:ptCount val="1"/>
                <c:pt idx="0">
                  <c:v>SEISS 2</c:v>
                </c:pt>
              </c:strCache>
            </c:strRef>
          </c:tx>
          <c:spPr>
            <a:solidFill>
              <a:schemeClr val="tx2">
                <a:lumMod val="60000"/>
                <a:lumOff val="40000"/>
              </a:schemeClr>
            </a:solidFill>
            <a:ln>
              <a:noFill/>
            </a:ln>
            <a:effectLst/>
          </c:spPr>
          <c:invertIfNegative val="0"/>
          <c:cat>
            <c:strRef>
              <c:f>('Unemp &amp; Bens'!$B$144:$B$155,'Unemp &amp; Bens'!$B$157)</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(SEISS!$M$8:$M$19,SEISS!$M$21)</c:f>
              <c:numCache>
                <c:formatCode>0%</c:formatCode>
                <c:ptCount val="13"/>
                <c:pt idx="0">
                  <c:v>0.65789473684210531</c:v>
                </c:pt>
                <c:pt idx="1">
                  <c:v>0.6785714285714286</c:v>
                </c:pt>
                <c:pt idx="2">
                  <c:v>0.73015873015873012</c:v>
                </c:pt>
                <c:pt idx="3">
                  <c:v>0.66129032258064513</c:v>
                </c:pt>
                <c:pt idx="4">
                  <c:v>0.67741935483870963</c:v>
                </c:pt>
                <c:pt idx="5">
                  <c:v>0.69696969696969702</c:v>
                </c:pt>
                <c:pt idx="6">
                  <c:v>0.67961165048543692</c:v>
                </c:pt>
                <c:pt idx="7">
                  <c:v>0.6470588235294118</c:v>
                </c:pt>
                <c:pt idx="8">
                  <c:v>0.6785714285714286</c:v>
                </c:pt>
                <c:pt idx="9">
                  <c:v>0.71264367816091956</c:v>
                </c:pt>
                <c:pt idx="10">
                  <c:v>0.65277777777777779</c:v>
                </c:pt>
                <c:pt idx="11">
                  <c:v>0.65217391304347827</c:v>
                </c:pt>
                <c:pt idx="12">
                  <c:v>0.71951219512195119</c:v>
                </c:pt>
              </c:numCache>
            </c:numRef>
          </c:val>
          <c:extLst>
            <c:ext xmlns:c16="http://schemas.microsoft.com/office/drawing/2014/chart" uri="{C3380CC4-5D6E-409C-BE32-E72D297353CC}">
              <c16:uniqueId val="{00000001-C22A-4875-9156-C85525B64094}"/>
            </c:ext>
          </c:extLst>
        </c:ser>
        <c:ser>
          <c:idx val="2"/>
          <c:order val="2"/>
          <c:tx>
            <c:strRef>
              <c:f>SEISS!$O$6</c:f>
              <c:strCache>
                <c:ptCount val="1"/>
                <c:pt idx="0">
                  <c:v>SEISS 3</c:v>
                </c:pt>
              </c:strCache>
            </c:strRef>
          </c:tx>
          <c:spPr>
            <a:solidFill>
              <a:schemeClr val="tx2">
                <a:lumMod val="40000"/>
                <a:lumOff val="60000"/>
              </a:schemeClr>
            </a:solidFill>
            <a:ln>
              <a:noFill/>
            </a:ln>
            <a:effectLst/>
          </c:spPr>
          <c:invertIfNegative val="0"/>
          <c:cat>
            <c:strRef>
              <c:f>('Unemp &amp; Bens'!$B$144:$B$155,'Unemp &amp; Bens'!$B$157)</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(SEISS!$T$8:$T$19,SEISS!$T$21)</c:f>
              <c:numCache>
                <c:formatCode>0%</c:formatCode>
                <c:ptCount val="13"/>
                <c:pt idx="0">
                  <c:v>0.62666666666666671</c:v>
                </c:pt>
                <c:pt idx="1">
                  <c:v>0.63855421686746983</c:v>
                </c:pt>
                <c:pt idx="2">
                  <c:v>0.68253968253968256</c:v>
                </c:pt>
                <c:pt idx="3">
                  <c:v>0.62903225806451613</c:v>
                </c:pt>
                <c:pt idx="4">
                  <c:v>0.64516129032258063</c:v>
                </c:pt>
                <c:pt idx="5">
                  <c:v>0.67692307692307696</c:v>
                </c:pt>
                <c:pt idx="6">
                  <c:v>0.64077669902912626</c:v>
                </c:pt>
                <c:pt idx="7">
                  <c:v>0.6029411764705882</c:v>
                </c:pt>
                <c:pt idx="8">
                  <c:v>0.6428571428571429</c:v>
                </c:pt>
                <c:pt idx="9">
                  <c:v>0.67816091954022983</c:v>
                </c:pt>
                <c:pt idx="10">
                  <c:v>0.61111111111111116</c:v>
                </c:pt>
                <c:pt idx="11">
                  <c:v>0.61764705882352944</c:v>
                </c:pt>
                <c:pt idx="12">
                  <c:v>0.68711656441717794</c:v>
                </c:pt>
              </c:numCache>
            </c:numRef>
          </c:val>
          <c:extLst>
            <c:ext xmlns:c16="http://schemas.microsoft.com/office/drawing/2014/chart" uri="{C3380CC4-5D6E-409C-BE32-E72D297353CC}">
              <c16:uniqueId val="{00000002-C22A-4875-9156-C85525B64094}"/>
            </c:ext>
          </c:extLst>
        </c:ser>
        <c:ser>
          <c:idx val="3"/>
          <c:order val="3"/>
          <c:tx>
            <c:strRef>
              <c:f>SEISS!$V$6</c:f>
              <c:strCache>
                <c:ptCount val="1"/>
                <c:pt idx="0">
                  <c:v>SEISS 4</c:v>
                </c:pt>
              </c:strCache>
            </c:strRef>
          </c:tx>
          <c:spPr>
            <a:solidFill>
              <a:schemeClr val="tx2">
                <a:lumMod val="20000"/>
                <a:lumOff val="80000"/>
              </a:schemeClr>
            </a:solidFill>
            <a:ln>
              <a:noFill/>
            </a:ln>
            <a:effectLst/>
          </c:spPr>
          <c:invertIfNegative val="0"/>
          <c:val>
            <c:numRef>
              <c:f>(SEISS!$AA$8:$AA$19,SEISS!$AA$21)</c:f>
              <c:numCache>
                <c:formatCode>0%</c:formatCode>
                <c:ptCount val="13"/>
                <c:pt idx="0">
                  <c:v>0.53246753246753242</c:v>
                </c:pt>
                <c:pt idx="1">
                  <c:v>0.54761904761904767</c:v>
                </c:pt>
                <c:pt idx="2">
                  <c:v>0.609375</c:v>
                </c:pt>
                <c:pt idx="3">
                  <c:v>0.53968253968253965</c:v>
                </c:pt>
                <c:pt idx="4">
                  <c:v>0.56451612903225812</c:v>
                </c:pt>
                <c:pt idx="5">
                  <c:v>0.60606060606060608</c:v>
                </c:pt>
                <c:pt idx="6">
                  <c:v>0.55238095238095242</c:v>
                </c:pt>
                <c:pt idx="7">
                  <c:v>0.52173913043478259</c:v>
                </c:pt>
                <c:pt idx="8">
                  <c:v>0.5662650602409639</c:v>
                </c:pt>
                <c:pt idx="9">
                  <c:v>0.5977011494252874</c:v>
                </c:pt>
                <c:pt idx="10">
                  <c:v>0.52777777777777779</c:v>
                </c:pt>
                <c:pt idx="11">
                  <c:v>0.52173913043478259</c:v>
                </c:pt>
                <c:pt idx="12">
                  <c:v>0.6097560975609756</c:v>
                </c:pt>
              </c:numCache>
            </c:numRef>
          </c:val>
          <c:extLst>
            <c:ext xmlns:c16="http://schemas.microsoft.com/office/drawing/2014/chart" uri="{C3380CC4-5D6E-409C-BE32-E72D297353CC}">
              <c16:uniqueId val="{00000001-C1D1-4C5A-B6DB-B3025B13321F}"/>
            </c:ext>
          </c:extLst>
        </c:ser>
        <c:dLbls>
          <c:showLegendKey val="0"/>
          <c:showVal val="0"/>
          <c:showCatName val="0"/>
          <c:showSerName val="0"/>
          <c:showPercent val="0"/>
          <c:showBubbleSize val="0"/>
        </c:dLbls>
        <c:gapWidth val="219"/>
        <c:overlap val="-27"/>
        <c:axId val="556921360"/>
        <c:axId val="556921688"/>
      </c:barChart>
      <c:catAx>
        <c:axId val="55692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1688"/>
        <c:crosses val="autoZero"/>
        <c:auto val="1"/>
        <c:lblAlgn val="ctr"/>
        <c:lblOffset val="100"/>
        <c:noMultiLvlLbl val="0"/>
      </c:catAx>
      <c:valAx>
        <c:axId val="5569216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SEISS take up rate and average amount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SEISS!$AJ$7</c:f>
              <c:strCache>
                <c:ptCount val="1"/>
                <c:pt idx="0">
                  <c:v>Ashford</c:v>
                </c:pt>
              </c:strCache>
            </c:strRef>
          </c:tx>
          <c:spPr>
            <a:solidFill>
              <a:schemeClr val="accent1"/>
            </a:solidFill>
            <a:ln>
              <a:noFill/>
            </a:ln>
            <a:effectLst/>
          </c:spPr>
          <c:invertIfNegative val="0"/>
          <c:dLbls>
            <c:dLbl>
              <c:idx val="0"/>
              <c:tx>
                <c:rich>
                  <a:bodyPr/>
                  <a:lstStyle/>
                  <a:p>
                    <a:fld id="{29FB11ED-1A48-4DBF-908E-FBE12DD5339E}"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BD8-4BE5-AD3A-A4CE92427C55}"/>
                </c:ext>
              </c:extLst>
            </c:dLbl>
            <c:dLbl>
              <c:idx val="1"/>
              <c:tx>
                <c:rich>
                  <a:bodyPr/>
                  <a:lstStyle/>
                  <a:p>
                    <a:fld id="{2F48CE88-F1CB-4F4A-86C2-220F63F5C441}"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D8-4BE5-AD3A-A4CE92427C55}"/>
                </c:ext>
              </c:extLst>
            </c:dLbl>
            <c:dLbl>
              <c:idx val="2"/>
              <c:tx>
                <c:rich>
                  <a:bodyPr/>
                  <a:lstStyle/>
                  <a:p>
                    <a:fld id="{4C6DBA1F-BF47-40B9-9689-A1F8B683B77F}"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D8-4BE5-AD3A-A4CE92427C55}"/>
                </c:ext>
              </c:extLst>
            </c:dLbl>
            <c:dLbl>
              <c:idx val="3"/>
              <c:tx>
                <c:rich>
                  <a:bodyPr/>
                  <a:lstStyle/>
                  <a:p>
                    <a:fld id="{7B3EB366-6AD2-4018-8B3A-37A641801F51}"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75-4594-BAC6-1781313B03ED}"/>
                </c:ext>
              </c:extLst>
            </c:dLbl>
            <c:dLbl>
              <c:idx val="4"/>
              <c:tx>
                <c:rich>
                  <a:bodyPr/>
                  <a:lstStyle/>
                  <a:p>
                    <a:fld id="{37CD3E1F-B4E1-48A9-8BE2-8AB4E69B15A3}"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54F-4335-8728-AA1E485B199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SEISS!$AJ$8:$AJ$12</c:f>
              <c:strCache>
                <c:ptCount val="5"/>
                <c:pt idx="0">
                  <c:v>SEISS 1</c:v>
                </c:pt>
                <c:pt idx="1">
                  <c:v>SEISS 2</c:v>
                </c:pt>
                <c:pt idx="2">
                  <c:v>SEISS 3</c:v>
                </c:pt>
                <c:pt idx="3">
                  <c:v>SEISS 4</c:v>
                </c:pt>
                <c:pt idx="4">
                  <c:v>SEISS 5</c:v>
                </c:pt>
              </c:strCache>
            </c:strRef>
          </c:cat>
          <c:val>
            <c:numRef>
              <c:f>SEISS!$AO$8:$AO$12</c:f>
              <c:numCache>
                <c:formatCode>0.0%</c:formatCode>
                <c:ptCount val="5"/>
                <c:pt idx="0">
                  <c:v>0.73684210526315785</c:v>
                </c:pt>
                <c:pt idx="1">
                  <c:v>0.65789473684210531</c:v>
                </c:pt>
                <c:pt idx="2">
                  <c:v>0.62666666666666671</c:v>
                </c:pt>
                <c:pt idx="3">
                  <c:v>0.53246753246753242</c:v>
                </c:pt>
                <c:pt idx="4">
                  <c:v>0.31168831168831168</c:v>
                </c:pt>
              </c:numCache>
            </c:numRef>
          </c:val>
          <c:extLst>
            <c:ext xmlns:c15="http://schemas.microsoft.com/office/drawing/2012/chart" uri="{02D57815-91ED-43cb-92C2-25804820EDAC}">
              <c15:datalabelsRange>
                <c15:f>'Unemp &amp; Bens'!$U$159:$U$163</c15:f>
                <c15:dlblRangeCache>
                  <c:ptCount val="5"/>
                  <c:pt idx="0">
                    <c:v>£3,100</c:v>
                  </c:pt>
                  <c:pt idx="1">
                    <c:v>£2,700</c:v>
                  </c:pt>
                  <c:pt idx="2">
                    <c:v>£3,000</c:v>
                  </c:pt>
                  <c:pt idx="3">
                    <c:v>£3,000</c:v>
                  </c:pt>
                  <c:pt idx="4">
                    <c:v>£2,300</c:v>
                  </c:pt>
                </c15:dlblRangeCache>
              </c15:datalabelsRange>
            </c:ext>
            <c:ext xmlns:c16="http://schemas.microsoft.com/office/drawing/2014/chart" uri="{C3380CC4-5D6E-409C-BE32-E72D297353CC}">
              <c16:uniqueId val="{00000000-1BD8-4BE5-AD3A-A4CE92427C55}"/>
            </c:ext>
          </c:extLst>
        </c:ser>
        <c:ser>
          <c:idx val="1"/>
          <c:order val="1"/>
          <c:tx>
            <c:strRef>
              <c:f>SEISS!$AN$7</c:f>
              <c:strCache>
                <c:ptCount val="1"/>
                <c:pt idx="0">
                  <c:v>England</c:v>
                </c:pt>
              </c:strCache>
            </c:strRef>
          </c:tx>
          <c:spPr>
            <a:solidFill>
              <a:schemeClr val="accent2"/>
            </a:solidFill>
            <a:ln>
              <a:solidFill>
                <a:schemeClr val="accent3"/>
              </a:solidFill>
            </a:ln>
            <a:effectLst/>
          </c:spPr>
          <c:invertIfNegative val="0"/>
          <c:dLbls>
            <c:dLbl>
              <c:idx val="0"/>
              <c:tx>
                <c:rich>
                  <a:bodyPr/>
                  <a:lstStyle/>
                  <a:p>
                    <a:fld id="{308CA512-3F91-4123-8E9B-27113C898BA6}"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BD8-4BE5-AD3A-A4CE92427C55}"/>
                </c:ext>
              </c:extLst>
            </c:dLbl>
            <c:dLbl>
              <c:idx val="1"/>
              <c:tx>
                <c:rich>
                  <a:bodyPr/>
                  <a:lstStyle/>
                  <a:p>
                    <a:fld id="{AD007ED8-A82B-4FB7-B2C0-2867A978680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D8-4BE5-AD3A-A4CE92427C55}"/>
                </c:ext>
              </c:extLst>
            </c:dLbl>
            <c:dLbl>
              <c:idx val="2"/>
              <c:tx>
                <c:rich>
                  <a:bodyPr/>
                  <a:lstStyle/>
                  <a:p>
                    <a:fld id="{9AF30ED1-921A-4803-BAFC-535A88AA0FC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D8-4BE5-AD3A-A4CE92427C55}"/>
                </c:ext>
              </c:extLst>
            </c:dLbl>
            <c:dLbl>
              <c:idx val="3"/>
              <c:tx>
                <c:rich>
                  <a:bodyPr/>
                  <a:lstStyle/>
                  <a:p>
                    <a:fld id="{C3A8F6E3-01A6-49CB-BE87-AFBD1D347E4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75-4594-BAC6-1781313B03ED}"/>
                </c:ext>
              </c:extLst>
            </c:dLbl>
            <c:dLbl>
              <c:idx val="4"/>
              <c:tx>
                <c:rich>
                  <a:bodyPr/>
                  <a:lstStyle/>
                  <a:p>
                    <a:fld id="{3CDE092D-CD46-4B1F-B296-CBBB14AE8BE5}"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54F-4335-8728-AA1E485B199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SEISS!$AJ$8:$AJ$12</c:f>
              <c:strCache>
                <c:ptCount val="5"/>
                <c:pt idx="0">
                  <c:v>SEISS 1</c:v>
                </c:pt>
                <c:pt idx="1">
                  <c:v>SEISS 2</c:v>
                </c:pt>
                <c:pt idx="2">
                  <c:v>SEISS 3</c:v>
                </c:pt>
                <c:pt idx="3">
                  <c:v>SEISS 4</c:v>
                </c:pt>
                <c:pt idx="4">
                  <c:v>SEISS 5</c:v>
                </c:pt>
              </c:strCache>
            </c:strRef>
          </c:cat>
          <c:val>
            <c:numRef>
              <c:f>SEISS!$AP$8:$AP$12</c:f>
              <c:numCache>
                <c:formatCode>0%</c:formatCode>
                <c:ptCount val="5"/>
                <c:pt idx="0">
                  <c:v>0.765365025466893</c:v>
                </c:pt>
                <c:pt idx="1">
                  <c:v>0.69325153374233128</c:v>
                </c:pt>
                <c:pt idx="2">
                  <c:v>0.65260631001371738</c:v>
                </c:pt>
                <c:pt idx="3">
                  <c:v>0.5824477202605417</c:v>
                </c:pt>
                <c:pt idx="4">
                  <c:v>0.2574418604651163</c:v>
                </c:pt>
              </c:numCache>
            </c:numRef>
          </c:val>
          <c:extLst>
            <c:ext xmlns:c15="http://schemas.microsoft.com/office/drawing/2012/chart" uri="{02D57815-91ED-43cb-92C2-25804820EDAC}">
              <c15:datalabelsRange>
                <c15:f>SEISS!$AN$8:$AN$12</c15:f>
                <c15:dlblRangeCache>
                  <c:ptCount val="5"/>
                  <c:pt idx="0">
                    <c:v>£2,900</c:v>
                  </c:pt>
                  <c:pt idx="1">
                    <c:v>£2,500</c:v>
                  </c:pt>
                  <c:pt idx="2">
                    <c:v>£2,800</c:v>
                  </c:pt>
                  <c:pt idx="3">
                    <c:v>£3,000</c:v>
                  </c:pt>
                  <c:pt idx="4">
                    <c:v>£2,300</c:v>
                  </c:pt>
                </c15:dlblRangeCache>
              </c15:datalabelsRange>
            </c:ext>
            <c:ext xmlns:c16="http://schemas.microsoft.com/office/drawing/2014/chart" uri="{C3380CC4-5D6E-409C-BE32-E72D297353CC}">
              <c16:uniqueId val="{00000001-1BD8-4BE5-AD3A-A4CE92427C55}"/>
            </c:ext>
          </c:extLst>
        </c:ser>
        <c:dLbls>
          <c:showLegendKey val="0"/>
          <c:showVal val="0"/>
          <c:showCatName val="0"/>
          <c:showSerName val="0"/>
          <c:showPercent val="0"/>
          <c:showBubbleSize val="0"/>
        </c:dLbls>
        <c:gapWidth val="219"/>
        <c:overlap val="-27"/>
        <c:axId val="556928248"/>
        <c:axId val="556923984"/>
      </c:barChart>
      <c:catAx>
        <c:axId val="556928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3984"/>
        <c:crosses val="autoZero"/>
        <c:auto val="1"/>
        <c:lblAlgn val="ctr"/>
        <c:lblOffset val="100"/>
        <c:noMultiLvlLbl val="0"/>
      </c:catAx>
      <c:valAx>
        <c:axId val="5569239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Take up rate</a:t>
                </a:r>
              </a:p>
            </c:rich>
          </c:tx>
          <c:layout>
            <c:manualLayout>
              <c:xMode val="edge"/>
              <c:yMode val="edge"/>
              <c:x val="1.6666666666666666E-2"/>
              <c:y val="0.332131601630976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8248"/>
        <c:crosses val="autoZero"/>
        <c:crossBetween val="between"/>
      </c:valAx>
      <c:spPr>
        <a:noFill/>
        <a:ln>
          <a:noFill/>
        </a:ln>
        <a:effectLst/>
      </c:spPr>
    </c:plotArea>
    <c:legend>
      <c:legendPos val="b"/>
      <c:layout>
        <c:manualLayout>
          <c:xMode val="edge"/>
          <c:yMode val="edge"/>
          <c:x val="0.42429483814523183"/>
          <c:y val="0.91235586930943979"/>
          <c:w val="0.35974365704286965"/>
          <c:h val="6.46556249434337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 households on Universal Credit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'UC HHs housing'!$BK$5</c:f>
              <c:strCache>
                <c:ptCount val="1"/>
                <c:pt idx="0">
                  <c:v>Nov-23</c:v>
                </c:pt>
              </c:strCache>
            </c:strRef>
          </c:tx>
          <c:spPr>
            <a:solidFill>
              <a:schemeClr val="accent1">
                <a:lumMod val="40000"/>
                <a:lumOff val="60000"/>
              </a:schemeClr>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housing'!$BK$6:$BK$19</c:f>
              <c:numCache>
                <c:formatCode>0.0%</c:formatCode>
                <c:ptCount val="14"/>
                <c:pt idx="0">
                  <c:v>0.16990094829254562</c:v>
                </c:pt>
                <c:pt idx="1">
                  <c:v>0.16602000029283007</c:v>
                </c:pt>
                <c:pt idx="2">
                  <c:v>0.17664279040797259</c:v>
                </c:pt>
                <c:pt idx="3">
                  <c:v>0.18879245490742949</c:v>
                </c:pt>
                <c:pt idx="4">
                  <c:v>0.16721512633164148</c:v>
                </c:pt>
                <c:pt idx="5">
                  <c:v>0.22851407497315718</c:v>
                </c:pt>
                <c:pt idx="6">
                  <c:v>0.16488400222889682</c:v>
                </c:pt>
                <c:pt idx="7">
                  <c:v>0.11179940420998639</c:v>
                </c:pt>
                <c:pt idx="8">
                  <c:v>0.21140805129153567</c:v>
                </c:pt>
                <c:pt idx="9">
                  <c:v>0.24509922555663116</c:v>
                </c:pt>
                <c:pt idx="10">
                  <c:v>0.1273875011272432</c:v>
                </c:pt>
                <c:pt idx="11">
                  <c:v>0.12125198813988651</c:v>
                </c:pt>
                <c:pt idx="12">
                  <c:v>0.17422933911702501</c:v>
                </c:pt>
                <c:pt idx="13">
                  <c:v>0.2260720411663808</c:v>
                </c:pt>
              </c:numCache>
            </c:numRef>
          </c:val>
          <c:extLst>
            <c:ext xmlns:c16="http://schemas.microsoft.com/office/drawing/2014/chart" uri="{C3380CC4-5D6E-409C-BE32-E72D297353CC}">
              <c16:uniqueId val="{00000000-773A-4D1C-8296-D8E9177194F6}"/>
            </c:ext>
          </c:extLst>
        </c:ser>
        <c:ser>
          <c:idx val="1"/>
          <c:order val="1"/>
          <c:tx>
            <c:strRef>
              <c:f>'UC HHs housing'!$BL$5</c:f>
              <c:strCache>
                <c:ptCount val="1"/>
                <c:pt idx="0">
                  <c:v>Nov-24</c:v>
                </c:pt>
              </c:strCache>
            </c:strRef>
          </c:tx>
          <c:spPr>
            <a:solidFill>
              <a:schemeClr val="accent1"/>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housing'!$BL$6:$BL$19</c:f>
              <c:numCache>
                <c:formatCode>0.0%</c:formatCode>
                <c:ptCount val="14"/>
                <c:pt idx="0">
                  <c:v>0.19268866225389186</c:v>
                </c:pt>
                <c:pt idx="1">
                  <c:v>0.18538894129367051</c:v>
                </c:pt>
                <c:pt idx="2">
                  <c:v>0.1936916923463444</c:v>
                </c:pt>
                <c:pt idx="3">
                  <c:v>0.20487094717079685</c:v>
                </c:pt>
                <c:pt idx="4">
                  <c:v>0.18314013106084404</c:v>
                </c:pt>
                <c:pt idx="5">
                  <c:v>0.25479579548539555</c:v>
                </c:pt>
                <c:pt idx="6">
                  <c:v>0.18619551876999918</c:v>
                </c:pt>
                <c:pt idx="7">
                  <c:v>0.12525021401348588</c:v>
                </c:pt>
                <c:pt idx="8">
                  <c:v>0.23472596135260798</c:v>
                </c:pt>
                <c:pt idx="9">
                  <c:v>0.2694907566046042</c:v>
                </c:pt>
                <c:pt idx="10">
                  <c:v>0.14398273645604986</c:v>
                </c:pt>
                <c:pt idx="11">
                  <c:v>0.1346824678573823</c:v>
                </c:pt>
                <c:pt idx="12">
                  <c:v>0.19359303715849183</c:v>
                </c:pt>
                <c:pt idx="13">
                  <c:v>0.24853348379352391</c:v>
                </c:pt>
              </c:numCache>
            </c:numRef>
          </c:val>
          <c:extLst>
            <c:ext xmlns:c16="http://schemas.microsoft.com/office/drawing/2014/chart" uri="{C3380CC4-5D6E-409C-BE32-E72D297353CC}">
              <c16:uniqueId val="{00000001-773A-4D1C-8296-D8E9177194F6}"/>
            </c:ext>
          </c:extLst>
        </c:ser>
        <c:dLbls>
          <c:showLegendKey val="0"/>
          <c:showVal val="0"/>
          <c:showCatName val="0"/>
          <c:showSerName val="0"/>
          <c:showPercent val="0"/>
          <c:showBubbleSize val="0"/>
        </c:dLbls>
        <c:gapWidth val="219"/>
        <c:axId val="385357416"/>
        <c:axId val="385354792"/>
      </c:barChart>
      <c:catAx>
        <c:axId val="385357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4792"/>
        <c:crosses val="autoZero"/>
        <c:auto val="1"/>
        <c:lblAlgn val="ctr"/>
        <c:lblOffset val="100"/>
        <c:noMultiLvlLbl val="0"/>
      </c:catAx>
      <c:valAx>
        <c:axId val="3853547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households on UC</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HHs housing'!$BJ$26</c:f>
              <c:strCache>
                <c:ptCount val="1"/>
                <c:pt idx="0">
                  <c:v>Ashford</c:v>
                </c:pt>
              </c:strCache>
            </c:strRef>
          </c:tx>
          <c:spPr>
            <a:ln w="28575" cap="rnd">
              <a:solidFill>
                <a:schemeClr val="accent1"/>
              </a:solidFill>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housing'!$BK$26:$DR$26</c:f>
              <c:numCache>
                <c:formatCode>0.0%</c:formatCode>
                <c:ptCount val="60"/>
                <c:pt idx="0">
                  <c:v>7.9401333259057058E-2</c:v>
                </c:pt>
                <c:pt idx="1">
                  <c:v>8.4433550591424808E-2</c:v>
                </c:pt>
                <c:pt idx="2">
                  <c:v>8.9224370044380066E-2</c:v>
                </c:pt>
                <c:pt idx="3">
                  <c:v>0.12914786548567397</c:v>
                </c:pt>
                <c:pt idx="4">
                  <c:v>0.14665849627690195</c:v>
                </c:pt>
                <c:pt idx="5">
                  <c:v>0.14668619553277187</c:v>
                </c:pt>
                <c:pt idx="6">
                  <c:v>0.14884657634566092</c:v>
                </c:pt>
                <c:pt idx="7">
                  <c:v>0.1525448553643354</c:v>
                </c:pt>
                <c:pt idx="8">
                  <c:v>0.15518125228853899</c:v>
                </c:pt>
                <c:pt idx="9">
                  <c:v>0.15688392530208714</c:v>
                </c:pt>
                <c:pt idx="10">
                  <c:v>0.16098498718418161</c:v>
                </c:pt>
                <c:pt idx="11">
                  <c:v>0.16166239472720614</c:v>
                </c:pt>
                <c:pt idx="12">
                  <c:v>0.164536799707067</c:v>
                </c:pt>
                <c:pt idx="13">
                  <c:v>0.16572683998535334</c:v>
                </c:pt>
                <c:pt idx="14">
                  <c:v>0.164536799707067</c:v>
                </c:pt>
                <c:pt idx="15">
                  <c:v>0.16389600878798974</c:v>
                </c:pt>
                <c:pt idx="16">
                  <c:v>0.16294397656536067</c:v>
                </c:pt>
                <c:pt idx="17">
                  <c:v>0.15947450215042105</c:v>
                </c:pt>
                <c:pt idx="18">
                  <c:v>0.15708916115508331</c:v>
                </c:pt>
                <c:pt idx="19">
                  <c:v>0.15457732480393219</c:v>
                </c:pt>
                <c:pt idx="20">
                  <c:v>0.15405327261556254</c:v>
                </c:pt>
                <c:pt idx="21">
                  <c:v>0.15392677725974918</c:v>
                </c:pt>
                <c:pt idx="22">
                  <c:v>0.15184863927138675</c:v>
                </c:pt>
                <c:pt idx="23">
                  <c:v>0.15183056850627055</c:v>
                </c:pt>
                <c:pt idx="24">
                  <c:v>0.15159564855976002</c:v>
                </c:pt>
                <c:pt idx="25">
                  <c:v>0.15152336549929524</c:v>
                </c:pt>
                <c:pt idx="26">
                  <c:v>0.15036683653185876</c:v>
                </c:pt>
                <c:pt idx="27">
                  <c:v>0.15027648270627778</c:v>
                </c:pt>
                <c:pt idx="28">
                  <c:v>0.15045719035743974</c:v>
                </c:pt>
                <c:pt idx="29">
                  <c:v>0.14929522248160093</c:v>
                </c:pt>
                <c:pt idx="30">
                  <c:v>0.15143361191795712</c:v>
                </c:pt>
                <c:pt idx="31">
                  <c:v>0.15285920487552793</c:v>
                </c:pt>
                <c:pt idx="32">
                  <c:v>0.15424915800915945</c:v>
                </c:pt>
                <c:pt idx="33">
                  <c:v>0.15538963237521608</c:v>
                </c:pt>
                <c:pt idx="34">
                  <c:v>0.15617370850188</c:v>
                </c:pt>
                <c:pt idx="35">
                  <c:v>0.15658356647718161</c:v>
                </c:pt>
                <c:pt idx="36">
                  <c:v>0.15695778462854393</c:v>
                </c:pt>
                <c:pt idx="37">
                  <c:v>0.1585793966177807</c:v>
                </c:pt>
                <c:pt idx="38">
                  <c:v>0.15914963380080902</c:v>
                </c:pt>
                <c:pt idx="39">
                  <c:v>0.16034356790277457</c:v>
                </c:pt>
                <c:pt idx="40">
                  <c:v>0.16123456350125631</c:v>
                </c:pt>
                <c:pt idx="41">
                  <c:v>0.16045320994387657</c:v>
                </c:pt>
                <c:pt idx="42">
                  <c:v>0.1610337972166998</c:v>
                </c:pt>
                <c:pt idx="43">
                  <c:v>0.16191347490279562</c:v>
                </c:pt>
                <c:pt idx="44">
                  <c:v>0.16434138531642006</c:v>
                </c:pt>
                <c:pt idx="45">
                  <c:v>0.16805362515174441</c:v>
                </c:pt>
                <c:pt idx="46">
                  <c:v>0.16990094829254562</c:v>
                </c:pt>
                <c:pt idx="47">
                  <c:v>0.17195939407800981</c:v>
                </c:pt>
                <c:pt idx="48">
                  <c:v>0.17382431077253294</c:v>
                </c:pt>
                <c:pt idx="49">
                  <c:v>0.17783564102112986</c:v>
                </c:pt>
                <c:pt idx="50">
                  <c:v>0.18059782895547072</c:v>
                </c:pt>
                <c:pt idx="51">
                  <c:v>0.18112563556712821</c:v>
                </c:pt>
                <c:pt idx="52">
                  <c:v>0.18091451292246521</c:v>
                </c:pt>
                <c:pt idx="53">
                  <c:v>0.18019378958428975</c:v>
                </c:pt>
                <c:pt idx="54">
                  <c:v>0.18326971790490112</c:v>
                </c:pt>
                <c:pt idx="55">
                  <c:v>0.18629351184719703</c:v>
                </c:pt>
                <c:pt idx="56">
                  <c:v>0.18935206204170327</c:v>
                </c:pt>
                <c:pt idx="57">
                  <c:v>0.19119414340884905</c:v>
                </c:pt>
                <c:pt idx="58">
                  <c:v>0.19268866225389186</c:v>
                </c:pt>
              </c:numCache>
            </c:numRef>
          </c:val>
          <c:smooth val="0"/>
          <c:extLst>
            <c:ext xmlns:c16="http://schemas.microsoft.com/office/drawing/2014/chart" uri="{C3380CC4-5D6E-409C-BE32-E72D297353CC}">
              <c16:uniqueId val="{00000000-F1A0-4889-9747-C2398B85A7AE}"/>
            </c:ext>
          </c:extLst>
        </c:ser>
        <c:ser>
          <c:idx val="1"/>
          <c:order val="1"/>
          <c:tx>
            <c:strRef>
              <c:f>'UC HHs housing'!$BJ$27</c:f>
              <c:strCache>
                <c:ptCount val="1"/>
                <c:pt idx="0">
                  <c:v>England</c:v>
                </c:pt>
              </c:strCache>
            </c:strRef>
          </c:tx>
          <c:spPr>
            <a:ln w="28575" cap="rnd">
              <a:solidFill>
                <a:schemeClr val="accent2"/>
              </a:solidFill>
              <a:prstDash val="sysDash"/>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housing'!$BK$27:$DR$27</c:f>
              <c:numCache>
                <c:formatCode>0.0%</c:formatCode>
                <c:ptCount val="60"/>
                <c:pt idx="0">
                  <c:v>9.006433530286051E-2</c:v>
                </c:pt>
                <c:pt idx="1">
                  <c:v>9.4515324454560651E-2</c:v>
                </c:pt>
                <c:pt idx="2">
                  <c:v>9.912675738211349E-2</c:v>
                </c:pt>
                <c:pt idx="3">
                  <c:v>0.13858420939896915</c:v>
                </c:pt>
                <c:pt idx="4">
                  <c:v>0.15693171633489114</c:v>
                </c:pt>
                <c:pt idx="5">
                  <c:v>0.16087119979839268</c:v>
                </c:pt>
                <c:pt idx="6">
                  <c:v>0.16455117885950424</c:v>
                </c:pt>
                <c:pt idx="7">
                  <c:v>0.16913865417095514</c:v>
                </c:pt>
                <c:pt idx="8">
                  <c:v>0.1727373769565273</c:v>
                </c:pt>
                <c:pt idx="9">
                  <c:v>0.17537291766989282</c:v>
                </c:pt>
                <c:pt idx="10">
                  <c:v>0.18019923461090881</c:v>
                </c:pt>
                <c:pt idx="11">
                  <c:v>0.18192362615198185</c:v>
                </c:pt>
                <c:pt idx="12">
                  <c:v>0.18455296539319435</c:v>
                </c:pt>
                <c:pt idx="13">
                  <c:v>0.18611951672522173</c:v>
                </c:pt>
                <c:pt idx="14">
                  <c:v>0.18597934646422853</c:v>
                </c:pt>
                <c:pt idx="15">
                  <c:v>0.18540732437186627</c:v>
                </c:pt>
                <c:pt idx="16">
                  <c:v>0.18380127051174081</c:v>
                </c:pt>
                <c:pt idx="17">
                  <c:v>0.18140468163609805</c:v>
                </c:pt>
                <c:pt idx="18">
                  <c:v>0.18070072318264868</c:v>
                </c:pt>
                <c:pt idx="19">
                  <c:v>0.17943223867990821</c:v>
                </c:pt>
                <c:pt idx="20">
                  <c:v>0.1784550720763794</c:v>
                </c:pt>
                <c:pt idx="21">
                  <c:v>0.17687049013423925</c:v>
                </c:pt>
                <c:pt idx="22">
                  <c:v>0.17536168208415603</c:v>
                </c:pt>
                <c:pt idx="23">
                  <c:v>0.17458684654727291</c:v>
                </c:pt>
                <c:pt idx="24">
                  <c:v>0.17345184229338148</c:v>
                </c:pt>
                <c:pt idx="25">
                  <c:v>0.17329535548677696</c:v>
                </c:pt>
                <c:pt idx="26">
                  <c:v>0.17242178171394887</c:v>
                </c:pt>
                <c:pt idx="27">
                  <c:v>0.17226153787314211</c:v>
                </c:pt>
                <c:pt idx="28">
                  <c:v>0.17213865330502076</c:v>
                </c:pt>
                <c:pt idx="29">
                  <c:v>0.17210709395676704</c:v>
                </c:pt>
                <c:pt idx="30">
                  <c:v>0.17396594565917195</c:v>
                </c:pt>
                <c:pt idx="31">
                  <c:v>0.17508516140876726</c:v>
                </c:pt>
                <c:pt idx="32">
                  <c:v>0.1765416417680894</c:v>
                </c:pt>
                <c:pt idx="33">
                  <c:v>0.17749293744864308</c:v>
                </c:pt>
                <c:pt idx="34">
                  <c:v>0.17847737304302211</c:v>
                </c:pt>
                <c:pt idx="35">
                  <c:v>0.1795351689270448</c:v>
                </c:pt>
                <c:pt idx="36">
                  <c:v>0.18018292645884434</c:v>
                </c:pt>
                <c:pt idx="37">
                  <c:v>0.18171808792836114</c:v>
                </c:pt>
                <c:pt idx="38">
                  <c:v>0.18245805905096923</c:v>
                </c:pt>
                <c:pt idx="39">
                  <c:v>0.18381009212183808</c:v>
                </c:pt>
                <c:pt idx="40">
                  <c:v>0.18463532206193611</c:v>
                </c:pt>
                <c:pt idx="41">
                  <c:v>0.18431306680669515</c:v>
                </c:pt>
                <c:pt idx="42">
                  <c:v>0.1858179653076783</c:v>
                </c:pt>
                <c:pt idx="43">
                  <c:v>0.18732448604923027</c:v>
                </c:pt>
                <c:pt idx="44">
                  <c:v>0.18946775701198929</c:v>
                </c:pt>
                <c:pt idx="45">
                  <c:v>0.19171160689001343</c:v>
                </c:pt>
                <c:pt idx="46">
                  <c:v>0.19382293219234084</c:v>
                </c:pt>
                <c:pt idx="47">
                  <c:v>0.19602635084388123</c:v>
                </c:pt>
                <c:pt idx="48">
                  <c:v>0.19740525532735484</c:v>
                </c:pt>
                <c:pt idx="49">
                  <c:v>0.20024854389350383</c:v>
                </c:pt>
                <c:pt idx="50">
                  <c:v>0.20303709223943406</c:v>
                </c:pt>
                <c:pt idx="51">
                  <c:v>0.20478150000183021</c:v>
                </c:pt>
                <c:pt idx="52">
                  <c:v>0.2071005552887871</c:v>
                </c:pt>
                <c:pt idx="53">
                  <c:v>0.20759565059176247</c:v>
                </c:pt>
                <c:pt idx="54">
                  <c:v>0.2097147773556069</c:v>
                </c:pt>
                <c:pt idx="55">
                  <c:v>0.21246482576365544</c:v>
                </c:pt>
                <c:pt idx="56">
                  <c:v>0.21582567935389901</c:v>
                </c:pt>
                <c:pt idx="57">
                  <c:v>0.21776086647641565</c:v>
                </c:pt>
                <c:pt idx="58">
                  <c:v>0.22032346415633808</c:v>
                </c:pt>
              </c:numCache>
            </c:numRef>
          </c:val>
          <c:smooth val="0"/>
          <c:extLst>
            <c:ext xmlns:c16="http://schemas.microsoft.com/office/drawing/2014/chart" uri="{C3380CC4-5D6E-409C-BE32-E72D297353CC}">
              <c16:uniqueId val="{00000001-F1A0-4889-9747-C2398B85A7AE}"/>
            </c:ext>
          </c:extLst>
        </c:ser>
        <c:dLbls>
          <c:showLegendKey val="0"/>
          <c:showVal val="0"/>
          <c:showCatName val="0"/>
          <c:showSerName val="0"/>
          <c:showPercent val="0"/>
          <c:showBubbleSize val="0"/>
        </c:dLbls>
        <c:smooth val="0"/>
        <c:axId val="386184416"/>
        <c:axId val="386177856"/>
      </c:lineChart>
      <c:dateAx>
        <c:axId val="3861844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77856"/>
        <c:crosses val="autoZero"/>
        <c:auto val="1"/>
        <c:lblOffset val="100"/>
        <c:baseTimeUnit val="months"/>
      </c:dateAx>
      <c:valAx>
        <c:axId val="38617785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8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children under 16 in relative low income families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18998067453137482"/>
          <c:w val="0.88498840769903764"/>
          <c:h val="0.53355740641226879"/>
        </c:manualLayout>
      </c:layout>
      <c:barChart>
        <c:barDir val="col"/>
        <c:grouping val="clustered"/>
        <c:varyColors val="0"/>
        <c:ser>
          <c:idx val="0"/>
          <c:order val="0"/>
          <c:tx>
            <c:strRef>
              <c:f>'Child Poverty'!$O$7</c:f>
              <c:strCache>
                <c:ptCount val="1"/>
                <c:pt idx="0">
                  <c:v>2022/23</c:v>
                </c:pt>
              </c:strCache>
            </c:strRef>
          </c:tx>
          <c:spPr>
            <a:solidFill>
              <a:schemeClr val="accent1">
                <a:lumMod val="40000"/>
                <a:lumOff val="60000"/>
              </a:schemeClr>
            </a:solidFill>
            <a:ln>
              <a:noFill/>
            </a:ln>
            <a:effectLst/>
          </c:spPr>
          <c:invertIfNegative val="0"/>
          <c:cat>
            <c:strRef>
              <c:f>'Child Poverty'!$N$8:$N$20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'Child Poverty'!$O$8:$O$20</c:f>
              <c:numCache>
                <c:formatCode>0%</c:formatCode>
                <c:ptCount val="13"/>
                <c:pt idx="0">
                  <c:v>0.17366726564839771</c:v>
                </c:pt>
                <c:pt idx="1">
                  <c:v>0.17393718274111675</c:v>
                </c:pt>
                <c:pt idx="2">
                  <c:v>0.1441126089223207</c:v>
                </c:pt>
                <c:pt idx="3">
                  <c:v>0.22162162162162163</c:v>
                </c:pt>
                <c:pt idx="4">
                  <c:v>0.21176018447348194</c:v>
                </c:pt>
                <c:pt idx="5">
                  <c:v>0.19910464961659502</c:v>
                </c:pt>
                <c:pt idx="6">
                  <c:v>0.15237311696785724</c:v>
                </c:pt>
                <c:pt idx="7">
                  <c:v>0.12093313892938971</c:v>
                </c:pt>
                <c:pt idx="8">
                  <c:v>0.19190854281290154</c:v>
                </c:pt>
                <c:pt idx="9">
                  <c:v>0.24645791165614955</c:v>
                </c:pt>
                <c:pt idx="10">
                  <c:v>0.12125046520282844</c:v>
                </c:pt>
                <c:pt idx="11">
                  <c:v>0.11167227833894501</c:v>
                </c:pt>
                <c:pt idx="12">
                  <c:v>0.19113086623940459</c:v>
                </c:pt>
              </c:numCache>
            </c:numRef>
          </c:val>
          <c:extLst>
            <c:ext xmlns:c16="http://schemas.microsoft.com/office/drawing/2014/chart" uri="{C3380CC4-5D6E-409C-BE32-E72D297353CC}">
              <c16:uniqueId val="{00000000-9F04-47E8-8FE9-14F59A727B60}"/>
            </c:ext>
          </c:extLst>
        </c:ser>
        <c:ser>
          <c:idx val="1"/>
          <c:order val="1"/>
          <c:tx>
            <c:strRef>
              <c:f>'Child Poverty'!$P$7</c:f>
              <c:strCache>
                <c:ptCount val="1"/>
                <c:pt idx="0">
                  <c:v>2023/24</c:v>
                </c:pt>
              </c:strCache>
            </c:strRef>
          </c:tx>
          <c:spPr>
            <a:solidFill>
              <a:schemeClr val="accent1"/>
            </a:solidFill>
            <a:ln>
              <a:noFill/>
            </a:ln>
            <a:effectLst/>
          </c:spPr>
          <c:invertIfNegative val="0"/>
          <c:cat>
            <c:strRef>
              <c:f>'Child Poverty'!$N$8:$N$20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'Child Poverty'!$P$8:$P$20</c:f>
              <c:numCache>
                <c:formatCode>0%</c:formatCode>
                <c:ptCount val="13"/>
                <c:pt idx="0">
                  <c:v>0.1706027105446799</c:v>
                </c:pt>
                <c:pt idx="1">
                  <c:v>0.17722949797318366</c:v>
                </c:pt>
                <c:pt idx="2">
                  <c:v>0.14903758687188443</c:v>
                </c:pt>
                <c:pt idx="3">
                  <c:v>0.23173852170134698</c:v>
                </c:pt>
                <c:pt idx="4">
                  <c:v>0.22419655588461115</c:v>
                </c:pt>
                <c:pt idx="5">
                  <c:v>0.19805236961696601</c:v>
                </c:pt>
                <c:pt idx="6">
                  <c:v>0.15650877774097383</c:v>
                </c:pt>
                <c:pt idx="7">
                  <c:v>0.12058194624963314</c:v>
                </c:pt>
                <c:pt idx="8">
                  <c:v>0.19596897212034664</c:v>
                </c:pt>
                <c:pt idx="9">
                  <c:v>0.26342102130698725</c:v>
                </c:pt>
                <c:pt idx="10">
                  <c:v>0.12518920515376381</c:v>
                </c:pt>
                <c:pt idx="11">
                  <c:v>0.11286874732791792</c:v>
                </c:pt>
                <c:pt idx="12">
                  <c:v>0.19509328138906148</c:v>
                </c:pt>
              </c:numCache>
            </c:numRef>
          </c:val>
          <c:extLst>
            <c:ext xmlns:c16="http://schemas.microsoft.com/office/drawing/2014/chart" uri="{C3380CC4-5D6E-409C-BE32-E72D297353CC}">
              <c16:uniqueId val="{00000001-9F04-47E8-8FE9-14F59A727B60}"/>
            </c:ext>
          </c:extLst>
        </c:ser>
        <c:dLbls>
          <c:showLegendKey val="0"/>
          <c:showVal val="0"/>
          <c:showCatName val="0"/>
          <c:showSerName val="0"/>
          <c:showPercent val="0"/>
          <c:showBubbleSize val="0"/>
        </c:dLbls>
        <c:gapWidth val="219"/>
        <c:overlap val="-27"/>
        <c:axId val="639352200"/>
        <c:axId val="639350888"/>
      </c:barChart>
      <c:catAx>
        <c:axId val="639352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350888"/>
        <c:crosses val="autoZero"/>
        <c:auto val="1"/>
        <c:lblAlgn val="ctr"/>
        <c:lblOffset val="100"/>
        <c:noMultiLvlLbl val="0"/>
      </c:catAx>
      <c:valAx>
        <c:axId val="639350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3522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children under 16 in relative low income families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'Child Poverty'!$N$28</c:f>
              <c:strCache>
                <c:ptCount val="1"/>
                <c:pt idx="0">
                  <c:v>Ashford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Poverty'!$O$27:$Y$27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'Child Poverty'!$O$28:$Y$28</c:f>
              <c:numCache>
                <c:formatCode>0.0%</c:formatCode>
                <c:ptCount val="11"/>
                <c:pt idx="0">
                  <c:v>0.13708301931696482</c:v>
                </c:pt>
                <c:pt idx="1">
                  <c:v>0.14852153205000992</c:v>
                </c:pt>
                <c:pt idx="2">
                  <c:v>0.14449982339782583</c:v>
                </c:pt>
                <c:pt idx="3">
                  <c:v>0.16862044872292523</c:v>
                </c:pt>
                <c:pt idx="4">
                  <c:v>0.15686576354679804</c:v>
                </c:pt>
                <c:pt idx="5">
                  <c:v>0.17893396117179358</c:v>
                </c:pt>
                <c:pt idx="6">
                  <c:v>0.15880576208178437</c:v>
                </c:pt>
                <c:pt idx="7">
                  <c:v>0.15918006307207139</c:v>
                </c:pt>
                <c:pt idx="8">
                  <c:v>0.17366726564839771</c:v>
                </c:pt>
                <c:pt idx="9">
                  <c:v>0.1706027105446799</c:v>
                </c:pt>
              </c:numCache>
            </c:numRef>
          </c:val>
          <c:extLst>
            <c:ext xmlns:c16="http://schemas.microsoft.com/office/drawing/2014/chart" uri="{C3380CC4-5D6E-409C-BE32-E72D297353CC}">
              <c16:uniqueId val="{00000000-479B-4B15-A5C4-13FE3E92947D}"/>
            </c:ext>
          </c:extLst>
        </c:ser>
        <c:ser>
          <c:idx val="1"/>
          <c:order val="1"/>
          <c:tx>
            <c:strRef>
              <c:f>'Child Poverty'!$N$29</c:f>
              <c:strCache>
                <c:ptCount val="1"/>
                <c:pt idx="0">
                  <c:v>England</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Poverty'!$O$27:$Y$27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'Child Poverty'!$O$29:$Y$29</c:f>
              <c:numCache>
                <c:formatCode>0.0%</c:formatCode>
                <c:ptCount val="11"/>
                <c:pt idx="0">
                  <c:v>0.16100313850094383</c:v>
                </c:pt>
                <c:pt idx="1">
                  <c:v>0.17239395306640837</c:v>
                </c:pt>
                <c:pt idx="2">
                  <c:v>0.17081805454336235</c:v>
                </c:pt>
                <c:pt idx="3">
                  <c:v>0.19444665039910006</c:v>
                </c:pt>
                <c:pt idx="4">
                  <c:v>0.18156795595873215</c:v>
                </c:pt>
                <c:pt idx="5">
                  <c:v>0.2113746068514151</c:v>
                </c:pt>
                <c:pt idx="6">
                  <c:v>0.18564571942862687</c:v>
                </c:pt>
                <c:pt idx="7">
                  <c:v>0.1927408735499363</c:v>
                </c:pt>
                <c:pt idx="8">
                  <c:v>0.21321307936922498</c:v>
                </c:pt>
                <c:pt idx="9">
                  <c:v>0.22113200636718364</c:v>
                </c:pt>
              </c:numCache>
            </c:numRef>
          </c:val>
          <c:extLst>
            <c:ext xmlns:c16="http://schemas.microsoft.com/office/drawing/2014/chart" uri="{C3380CC4-5D6E-409C-BE32-E72D297353CC}">
              <c16:uniqueId val="{00000001-479B-4B15-A5C4-13FE3E92947D}"/>
            </c:ext>
          </c:extLst>
        </c:ser>
        <c:dLbls>
          <c:showLegendKey val="0"/>
          <c:showVal val="0"/>
          <c:showCatName val="0"/>
          <c:showSerName val="0"/>
          <c:showPercent val="0"/>
          <c:showBubbleSize val="0"/>
        </c:dLbls>
        <c:gapWidth val="150"/>
        <c:overlap val="-32"/>
        <c:axId val="685298912"/>
        <c:axId val="685299240"/>
      </c:barChart>
      <c:catAx>
        <c:axId val="68529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299240"/>
        <c:crosses val="autoZero"/>
        <c:auto val="1"/>
        <c:lblAlgn val="ctr"/>
        <c:lblOffset val="100"/>
        <c:noMultiLvlLbl val="0"/>
      </c:catAx>
      <c:valAx>
        <c:axId val="685299240"/>
        <c:scaling>
          <c:orientation val="minMax"/>
          <c:max val="0.4"/>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29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Families!$B$28</c:f>
          <c:strCache>
            <c:ptCount val="1"/>
            <c:pt idx="0">
              <c:v>Universal Credit households Nov 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'UC children'!$BK$5</c:f>
              <c:strCache>
                <c:ptCount val="1"/>
                <c:pt idx="0">
                  <c:v>With children</c:v>
                </c:pt>
              </c:strCache>
            </c:strRef>
          </c:tx>
          <c:spPr>
            <a:solidFill>
              <a:schemeClr val="accent1"/>
            </a:solidFill>
            <a:ln>
              <a:noFill/>
            </a:ln>
            <a:effectLst/>
          </c:spPr>
          <c:invertIfNegative val="0"/>
          <c:cat>
            <c:strRef>
              <c:f>('UC children'!$BJ$6:$BJ$17,'UC children'!$BJ$19)</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('UC children'!$BK$6:$BK$17,'UC children'!$BK$19)</c:f>
              <c:numCache>
                <c:formatCode>#,##0</c:formatCode>
                <c:ptCount val="13"/>
                <c:pt idx="0">
                  <c:v>6022</c:v>
                </c:pt>
                <c:pt idx="1">
                  <c:v>6173</c:v>
                </c:pt>
                <c:pt idx="2">
                  <c:v>5473</c:v>
                </c:pt>
                <c:pt idx="3">
                  <c:v>5753</c:v>
                </c:pt>
                <c:pt idx="4">
                  <c:v>4814</c:v>
                </c:pt>
                <c:pt idx="5">
                  <c:v>5917</c:v>
                </c:pt>
                <c:pt idx="6">
                  <c:v>7492</c:v>
                </c:pt>
                <c:pt idx="7">
                  <c:v>3600</c:v>
                </c:pt>
                <c:pt idx="8">
                  <c:v>8160</c:v>
                </c:pt>
                <c:pt idx="9">
                  <c:v>8652</c:v>
                </c:pt>
                <c:pt idx="10">
                  <c:v>4554</c:v>
                </c:pt>
                <c:pt idx="11">
                  <c:v>3625</c:v>
                </c:pt>
                <c:pt idx="12">
                  <c:v>14978</c:v>
                </c:pt>
              </c:numCache>
            </c:numRef>
          </c:val>
          <c:extLst>
            <c:ext xmlns:c16="http://schemas.microsoft.com/office/drawing/2014/chart" uri="{C3380CC4-5D6E-409C-BE32-E72D297353CC}">
              <c16:uniqueId val="{00000000-AADA-4E3E-B3AA-D094369584D6}"/>
            </c:ext>
          </c:extLst>
        </c:ser>
        <c:ser>
          <c:idx val="1"/>
          <c:order val="1"/>
          <c:tx>
            <c:strRef>
              <c:f>'UC children'!$BL$5</c:f>
              <c:strCache>
                <c:ptCount val="1"/>
                <c:pt idx="0">
                  <c:v>Without Children</c:v>
                </c:pt>
              </c:strCache>
            </c:strRef>
          </c:tx>
          <c:spPr>
            <a:solidFill>
              <a:schemeClr val="accent1">
                <a:lumMod val="40000"/>
                <a:lumOff val="60000"/>
              </a:schemeClr>
            </a:solidFill>
            <a:ln>
              <a:noFill/>
            </a:ln>
            <a:effectLst/>
          </c:spPr>
          <c:invertIfNegative val="0"/>
          <c:cat>
            <c:strRef>
              <c:f>('UC children'!$BJ$6:$BJ$17,'UC children'!$BJ$19)</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('UC children'!$BL$6:$BL$17,'UC children'!$BL$19)</c:f>
              <c:numCache>
                <c:formatCode>#,##0</c:formatCode>
                <c:ptCount val="13"/>
                <c:pt idx="0">
                  <c:v>5058</c:v>
                </c:pt>
                <c:pt idx="1">
                  <c:v>6575</c:v>
                </c:pt>
                <c:pt idx="2">
                  <c:v>3975</c:v>
                </c:pt>
                <c:pt idx="3">
                  <c:v>5546</c:v>
                </c:pt>
                <c:pt idx="4">
                  <c:v>5132</c:v>
                </c:pt>
                <c:pt idx="5">
                  <c:v>5022</c:v>
                </c:pt>
                <c:pt idx="6">
                  <c:v>6343</c:v>
                </c:pt>
                <c:pt idx="7">
                  <c:v>2790</c:v>
                </c:pt>
                <c:pt idx="8">
                  <c:v>7227</c:v>
                </c:pt>
                <c:pt idx="9">
                  <c:v>9301</c:v>
                </c:pt>
                <c:pt idx="10">
                  <c:v>3510</c:v>
                </c:pt>
                <c:pt idx="11">
                  <c:v>3284</c:v>
                </c:pt>
                <c:pt idx="12">
                  <c:v>13383</c:v>
                </c:pt>
              </c:numCache>
            </c:numRef>
          </c:val>
          <c:extLst>
            <c:ext xmlns:c16="http://schemas.microsoft.com/office/drawing/2014/chart" uri="{C3380CC4-5D6E-409C-BE32-E72D297353CC}">
              <c16:uniqueId val="{00000001-AADA-4E3E-B3AA-D094369584D6}"/>
            </c:ext>
          </c:extLst>
        </c:ser>
        <c:dLbls>
          <c:showLegendKey val="0"/>
          <c:showVal val="0"/>
          <c:showCatName val="0"/>
          <c:showSerName val="0"/>
          <c:showPercent val="0"/>
          <c:showBubbleSize val="0"/>
        </c:dLbls>
        <c:gapWidth val="150"/>
        <c:overlap val="100"/>
        <c:axId val="792802840"/>
        <c:axId val="792792672"/>
      </c:barChart>
      <c:catAx>
        <c:axId val="792802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92672"/>
        <c:crosses val="autoZero"/>
        <c:auto val="1"/>
        <c:lblAlgn val="ctr"/>
        <c:lblOffset val="100"/>
        <c:noMultiLvlLbl val="0"/>
      </c:catAx>
      <c:valAx>
        <c:axId val="792792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802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children'!$BJ$46</c:f>
          <c:strCache>
            <c:ptCount val="1"/>
            <c:pt idx="0">
              <c:v>Ashford UC households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children'!$BJ$48</c:f>
              <c:strCache>
                <c:ptCount val="1"/>
                <c:pt idx="0">
                  <c:v>With children</c:v>
                </c:pt>
              </c:strCache>
            </c:strRef>
          </c:tx>
          <c:spPr>
            <a:ln w="28575" cap="rnd">
              <a:solidFill>
                <a:schemeClr val="accent1"/>
              </a:solidFill>
              <a:round/>
            </a:ln>
            <a:effectLst/>
          </c:spPr>
          <c:marker>
            <c:symbol val="none"/>
          </c:marker>
          <c:cat>
            <c:numRef>
              <c:f>'UC children'!$BK$47:$DR$47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children'!$BK$48:$DR$48</c:f>
              <c:numCache>
                <c:formatCode>#,##0</c:formatCode>
                <c:ptCount val="60"/>
                <c:pt idx="0">
                  <c:v>2096</c:v>
                </c:pt>
                <c:pt idx="1">
                  <c:v>2233</c:v>
                </c:pt>
                <c:pt idx="2">
                  <c:v>2343</c:v>
                </c:pt>
                <c:pt idx="3">
                  <c:v>3074</c:v>
                </c:pt>
                <c:pt idx="4">
                  <c:v>3382</c:v>
                </c:pt>
                <c:pt idx="5">
                  <c:v>3420</c:v>
                </c:pt>
                <c:pt idx="6">
                  <c:v>3465</c:v>
                </c:pt>
                <c:pt idx="7">
                  <c:v>3527</c:v>
                </c:pt>
                <c:pt idx="8">
                  <c:v>3586</c:v>
                </c:pt>
                <c:pt idx="9">
                  <c:v>3647</c:v>
                </c:pt>
                <c:pt idx="10">
                  <c:v>3734</c:v>
                </c:pt>
                <c:pt idx="11">
                  <c:v>3880</c:v>
                </c:pt>
                <c:pt idx="12">
                  <c:v>3953</c:v>
                </c:pt>
                <c:pt idx="13">
                  <c:v>4013</c:v>
                </c:pt>
                <c:pt idx="14">
                  <c:v>4020</c:v>
                </c:pt>
                <c:pt idx="15">
                  <c:v>4032</c:v>
                </c:pt>
                <c:pt idx="16">
                  <c:v>4041</c:v>
                </c:pt>
                <c:pt idx="17">
                  <c:v>4044</c:v>
                </c:pt>
                <c:pt idx="18">
                  <c:v>4070</c:v>
                </c:pt>
                <c:pt idx="19">
                  <c:v>4103</c:v>
                </c:pt>
                <c:pt idx="20">
                  <c:v>4116</c:v>
                </c:pt>
                <c:pt idx="21">
                  <c:v>4140</c:v>
                </c:pt>
                <c:pt idx="22">
                  <c:v>4138</c:v>
                </c:pt>
                <c:pt idx="23">
                  <c:v>4174</c:v>
                </c:pt>
                <c:pt idx="24">
                  <c:v>4196</c:v>
                </c:pt>
                <c:pt idx="25">
                  <c:v>4226</c:v>
                </c:pt>
                <c:pt idx="26">
                  <c:v>4231</c:v>
                </c:pt>
                <c:pt idx="27">
                  <c:v>4263</c:v>
                </c:pt>
                <c:pt idx="28">
                  <c:v>4301</c:v>
                </c:pt>
                <c:pt idx="29">
                  <c:v>4361</c:v>
                </c:pt>
                <c:pt idx="30">
                  <c:v>4446</c:v>
                </c:pt>
                <c:pt idx="31">
                  <c:v>4465</c:v>
                </c:pt>
                <c:pt idx="32">
                  <c:v>4512</c:v>
                </c:pt>
                <c:pt idx="33">
                  <c:v>4574</c:v>
                </c:pt>
                <c:pt idx="34">
                  <c:v>4609</c:v>
                </c:pt>
                <c:pt idx="35">
                  <c:v>4632</c:v>
                </c:pt>
                <c:pt idx="36">
                  <c:v>4643</c:v>
                </c:pt>
                <c:pt idx="37">
                  <c:v>4685</c:v>
                </c:pt>
                <c:pt idx="38">
                  <c:v>4692</c:v>
                </c:pt>
                <c:pt idx="39">
                  <c:v>4720</c:v>
                </c:pt>
                <c:pt idx="40">
                  <c:v>4765</c:v>
                </c:pt>
                <c:pt idx="41">
                  <c:v>4776</c:v>
                </c:pt>
                <c:pt idx="42">
                  <c:v>4815</c:v>
                </c:pt>
                <c:pt idx="43">
                  <c:v>4841</c:v>
                </c:pt>
                <c:pt idx="44">
                  <c:v>4939</c:v>
                </c:pt>
                <c:pt idx="45">
                  <c:v>5074</c:v>
                </c:pt>
                <c:pt idx="46">
                  <c:v>5134</c:v>
                </c:pt>
                <c:pt idx="47">
                  <c:v>5216</c:v>
                </c:pt>
                <c:pt idx="48">
                  <c:v>5280</c:v>
                </c:pt>
                <c:pt idx="49">
                  <c:v>5388</c:v>
                </c:pt>
                <c:pt idx="50">
                  <c:v>5494</c:v>
                </c:pt>
                <c:pt idx="51">
                  <c:v>5517</c:v>
                </c:pt>
                <c:pt idx="52">
                  <c:v>5531</c:v>
                </c:pt>
                <c:pt idx="53">
                  <c:v>5594</c:v>
                </c:pt>
                <c:pt idx="54">
                  <c:v>5676</c:v>
                </c:pt>
                <c:pt idx="55">
                  <c:v>5794</c:v>
                </c:pt>
                <c:pt idx="56">
                  <c:v>5914</c:v>
                </c:pt>
                <c:pt idx="57">
                  <c:v>5961</c:v>
                </c:pt>
                <c:pt idx="58">
                  <c:v>6022</c:v>
                </c:pt>
              </c:numCache>
            </c:numRef>
          </c:val>
          <c:smooth val="0"/>
          <c:extLst>
            <c:ext xmlns:c16="http://schemas.microsoft.com/office/drawing/2014/chart" uri="{C3380CC4-5D6E-409C-BE32-E72D297353CC}">
              <c16:uniqueId val="{00000000-71B0-4B90-96DB-1AC9C5B93485}"/>
            </c:ext>
          </c:extLst>
        </c:ser>
        <c:ser>
          <c:idx val="1"/>
          <c:order val="1"/>
          <c:tx>
            <c:strRef>
              <c:f>'UC children'!$BJ$49</c:f>
              <c:strCache>
                <c:ptCount val="1"/>
                <c:pt idx="0">
                  <c:v>Without Children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'UC children'!$BK$47:$DR$47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children'!$BK$49:$DR$49</c:f>
              <c:numCache>
                <c:formatCode>#,##0</c:formatCode>
                <c:ptCount val="60"/>
                <c:pt idx="0">
                  <c:v>2185</c:v>
                </c:pt>
                <c:pt idx="1">
                  <c:v>2313</c:v>
                </c:pt>
                <c:pt idx="2">
                  <c:v>2463</c:v>
                </c:pt>
                <c:pt idx="3">
                  <c:v>3883</c:v>
                </c:pt>
                <c:pt idx="4">
                  <c:v>4520</c:v>
                </c:pt>
                <c:pt idx="5">
                  <c:v>4592</c:v>
                </c:pt>
                <c:pt idx="6">
                  <c:v>4661</c:v>
                </c:pt>
                <c:pt idx="7">
                  <c:v>4806</c:v>
                </c:pt>
                <c:pt idx="8">
                  <c:v>4894</c:v>
                </c:pt>
                <c:pt idx="9">
                  <c:v>4920</c:v>
                </c:pt>
                <c:pt idx="10">
                  <c:v>5062</c:v>
                </c:pt>
                <c:pt idx="11">
                  <c:v>4944</c:v>
                </c:pt>
                <c:pt idx="12">
                  <c:v>5028</c:v>
                </c:pt>
                <c:pt idx="13">
                  <c:v>5035</c:v>
                </c:pt>
                <c:pt idx="14">
                  <c:v>4967</c:v>
                </c:pt>
                <c:pt idx="15">
                  <c:v>4927</c:v>
                </c:pt>
                <c:pt idx="16">
                  <c:v>4856</c:v>
                </c:pt>
                <c:pt idx="17">
                  <c:v>4777</c:v>
                </c:pt>
                <c:pt idx="18">
                  <c:v>4617</c:v>
                </c:pt>
                <c:pt idx="19">
                  <c:v>4447</c:v>
                </c:pt>
                <c:pt idx="20">
                  <c:v>4407</c:v>
                </c:pt>
                <c:pt idx="21">
                  <c:v>4369</c:v>
                </c:pt>
                <c:pt idx="22">
                  <c:v>4256</c:v>
                </c:pt>
                <c:pt idx="23">
                  <c:v>4226</c:v>
                </c:pt>
                <c:pt idx="24">
                  <c:v>4187</c:v>
                </c:pt>
                <c:pt idx="25">
                  <c:v>4151</c:v>
                </c:pt>
                <c:pt idx="26">
                  <c:v>4087</c:v>
                </c:pt>
                <c:pt idx="27">
                  <c:v>4053</c:v>
                </c:pt>
                <c:pt idx="28">
                  <c:v>4017</c:v>
                </c:pt>
                <c:pt idx="29">
                  <c:v>4014</c:v>
                </c:pt>
                <c:pt idx="30">
                  <c:v>4046</c:v>
                </c:pt>
                <c:pt idx="31">
                  <c:v>4108</c:v>
                </c:pt>
                <c:pt idx="32">
                  <c:v>4138</c:v>
                </c:pt>
                <c:pt idx="33">
                  <c:v>4138</c:v>
                </c:pt>
                <c:pt idx="34">
                  <c:v>4156</c:v>
                </c:pt>
                <c:pt idx="35">
                  <c:v>4151</c:v>
                </c:pt>
                <c:pt idx="36">
                  <c:v>4164</c:v>
                </c:pt>
                <c:pt idx="37">
                  <c:v>4209</c:v>
                </c:pt>
                <c:pt idx="38">
                  <c:v>4231</c:v>
                </c:pt>
                <c:pt idx="39">
                  <c:v>4268</c:v>
                </c:pt>
                <c:pt idx="40">
                  <c:v>4279</c:v>
                </c:pt>
                <c:pt idx="41">
                  <c:v>4339</c:v>
                </c:pt>
                <c:pt idx="42">
                  <c:v>4336</c:v>
                </c:pt>
                <c:pt idx="43">
                  <c:v>4356</c:v>
                </c:pt>
                <c:pt idx="44">
                  <c:v>4397</c:v>
                </c:pt>
                <c:pt idx="45">
                  <c:v>4465</c:v>
                </c:pt>
                <c:pt idx="46">
                  <c:v>4513</c:v>
                </c:pt>
                <c:pt idx="47">
                  <c:v>4554</c:v>
                </c:pt>
                <c:pt idx="48">
                  <c:v>4595</c:v>
                </c:pt>
                <c:pt idx="49">
                  <c:v>4709</c:v>
                </c:pt>
                <c:pt idx="50">
                  <c:v>4759</c:v>
                </c:pt>
                <c:pt idx="51">
                  <c:v>4765</c:v>
                </c:pt>
                <c:pt idx="52">
                  <c:v>4743</c:v>
                </c:pt>
                <c:pt idx="53">
                  <c:v>4767</c:v>
                </c:pt>
                <c:pt idx="54">
                  <c:v>4862</c:v>
                </c:pt>
                <c:pt idx="55">
                  <c:v>4917</c:v>
                </c:pt>
                <c:pt idx="56">
                  <c:v>4972</c:v>
                </c:pt>
                <c:pt idx="57">
                  <c:v>5033</c:v>
                </c:pt>
                <c:pt idx="58">
                  <c:v>5058</c:v>
                </c:pt>
              </c:numCache>
            </c:numRef>
          </c:val>
          <c:smooth val="0"/>
          <c:extLst>
            <c:ext xmlns:c16="http://schemas.microsoft.com/office/drawing/2014/chart" uri="{C3380CC4-5D6E-409C-BE32-E72D297353CC}">
              <c16:uniqueId val="{00000001-71B0-4B90-96DB-1AC9C5B93485}"/>
            </c:ext>
          </c:extLst>
        </c:ser>
        <c:dLbls>
          <c:showLegendKey val="0"/>
          <c:showVal val="0"/>
          <c:showCatName val="0"/>
          <c:showSerName val="0"/>
          <c:showPercent val="0"/>
          <c:showBubbleSize val="0"/>
        </c:dLbls>
        <c:smooth val="0"/>
        <c:axId val="831606752"/>
        <c:axId val="831609048"/>
      </c:lineChart>
      <c:dateAx>
        <c:axId val="83160675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09048"/>
        <c:crosses val="autoZero"/>
        <c:auto val="1"/>
        <c:lblOffset val="100"/>
        <c:baseTimeUnit val="months"/>
      </c:dateAx>
      <c:valAx>
        <c:axId val="8316090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06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65+ claiming Pension Credit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'Pension Credit'!$AE$6</c:f>
              <c:strCache>
                <c:ptCount val="1"/>
                <c:pt idx="0">
                  <c:v>Nov 2023</c:v>
                </c:pt>
              </c:strCache>
            </c:strRef>
          </c:tx>
          <c:spPr>
            <a:solidFill>
              <a:schemeClr val="accent1">
                <a:lumMod val="40000"/>
                <a:lumOff val="60000"/>
              </a:schemeClr>
            </a:solidFill>
            <a:ln>
              <a:noFill/>
            </a:ln>
            <a:effectLst/>
          </c:spPr>
          <c:invertIfNegative val="0"/>
          <c:val>
            <c:numRef>
              <c:f>('Pension Credit'!$AE$7:$AE$18,'Pension Credit'!$AE$20)</c:f>
              <c:numCache>
                <c:formatCode>0.0%</c:formatCode>
                <c:ptCount val="13"/>
                <c:pt idx="0">
                  <c:v>9.5650571323258382E-2</c:v>
                </c:pt>
                <c:pt idx="1">
                  <c:v>8.6797134961367095E-2</c:v>
                </c:pt>
                <c:pt idx="2">
                  <c:v>8.8271227855833842E-2</c:v>
                </c:pt>
                <c:pt idx="3">
                  <c:v>9.2249527410207935E-2</c:v>
                </c:pt>
                <c:pt idx="4">
                  <c:v>0.10561789822852706</c:v>
                </c:pt>
                <c:pt idx="5">
                  <c:v>0.10365656347751051</c:v>
                </c:pt>
                <c:pt idx="6">
                  <c:v>7.9836027978442844E-2</c:v>
                </c:pt>
                <c:pt idx="7">
                  <c:v>6.5810534152242695E-2</c:v>
                </c:pt>
                <c:pt idx="8">
                  <c:v>0.10455261130280392</c:v>
                </c:pt>
                <c:pt idx="9">
                  <c:v>0.13314136436501811</c:v>
                </c:pt>
                <c:pt idx="10">
                  <c:v>6.6263214340432058E-2</c:v>
                </c:pt>
                <c:pt idx="11">
                  <c:v>7.179727827311122E-2</c:v>
                </c:pt>
                <c:pt idx="12">
                  <c:v>0.10206487191900482</c:v>
                </c:pt>
              </c:numCache>
            </c:numRef>
          </c:val>
          <c:extLst>
            <c:ext xmlns:c16="http://schemas.microsoft.com/office/drawing/2014/chart" uri="{C3380CC4-5D6E-409C-BE32-E72D297353CC}">
              <c16:uniqueId val="{00000000-95F8-4CB3-A50A-7C652AE1F7B4}"/>
            </c:ext>
          </c:extLst>
        </c:ser>
        <c:ser>
          <c:idx val="0"/>
          <c:order val="1"/>
          <c:tx>
            <c:strRef>
              <c:f>'Older people'!$C$89</c:f>
              <c:strCache>
                <c:ptCount val="1"/>
                <c:pt idx="0">
                  <c:v>Nov 2024</c:v>
                </c:pt>
              </c:strCache>
            </c:strRef>
          </c:tx>
          <c:spPr>
            <a:solidFill>
              <a:schemeClr val="accent1"/>
            </a:solidFill>
            <a:ln>
              <a:noFill/>
            </a:ln>
            <a:effectLst/>
          </c:spPr>
          <c:invertIfNegative val="0"/>
          <c:cat>
            <c:strRef>
              <c:f>('Older people'!$B$91:$B$102,'Older people'!$B$104)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('Older people'!$D$91:$D$102,'Older people'!$D$104)</c:f>
              <c:numCache>
                <c:formatCode>0.0%</c:formatCode>
                <c:ptCount val="13"/>
                <c:pt idx="0">
                  <c:v>9.8746774788057504E-2</c:v>
                </c:pt>
                <c:pt idx="1">
                  <c:v>8.9109469291072135E-2</c:v>
                </c:pt>
                <c:pt idx="2">
                  <c:v>9.0409285277947463E-2</c:v>
                </c:pt>
                <c:pt idx="3">
                  <c:v>9.2593229077161027E-2</c:v>
                </c:pt>
                <c:pt idx="4">
                  <c:v>0.1067118356976498</c:v>
                </c:pt>
                <c:pt idx="5">
                  <c:v>0.10495092223061159</c:v>
                </c:pt>
                <c:pt idx="6">
                  <c:v>8.1814012154569432E-2</c:v>
                </c:pt>
                <c:pt idx="7">
                  <c:v>6.6406104597059368E-2</c:v>
                </c:pt>
                <c:pt idx="8">
                  <c:v>0.10632809621118221</c:v>
                </c:pt>
                <c:pt idx="9">
                  <c:v>0.13251795998337587</c:v>
                </c:pt>
                <c:pt idx="10">
                  <c:v>6.9404014095296465E-2</c:v>
                </c:pt>
                <c:pt idx="11">
                  <c:v>7.1839938569173672E-2</c:v>
                </c:pt>
                <c:pt idx="12">
                  <c:v>0.10492748742343556</c:v>
                </c:pt>
              </c:numCache>
            </c:numRef>
          </c:val>
          <c:extLst>
            <c:ext xmlns:c16="http://schemas.microsoft.com/office/drawing/2014/chart" uri="{C3380CC4-5D6E-409C-BE32-E72D297353CC}">
              <c16:uniqueId val="{00000001-95F8-4CB3-A50A-7C652AE1F7B4}"/>
            </c:ext>
          </c:extLst>
        </c:ser>
        <c:dLbls>
          <c:showLegendKey val="0"/>
          <c:showVal val="0"/>
          <c:showCatName val="0"/>
          <c:showSerName val="0"/>
          <c:showPercent val="0"/>
          <c:showBubbleSize val="0"/>
        </c:dLbls>
        <c:gapWidth val="219"/>
        <c:overlap val="-27"/>
        <c:axId val="831937472"/>
        <c:axId val="831935832"/>
      </c:barChart>
      <c:catAx>
        <c:axId val="8319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5832"/>
        <c:crosses val="autoZero"/>
        <c:auto val="1"/>
        <c:lblAlgn val="ctr"/>
        <c:lblOffset val="100"/>
        <c:noMultiLvlLbl val="0"/>
      </c:catAx>
      <c:valAx>
        <c:axId val="8319358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7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UC Claimant</a:t>
            </a:r>
            <a:r>
              <a:rPr lang="en-US" sz="1200" b="1" baseline="0"/>
              <a:t> rate</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Claimants'!$BO$26</c:f>
              <c:strCache>
                <c:ptCount val="1"/>
                <c:pt idx="0">
                  <c:v>Ashford</c:v>
                </c:pt>
              </c:strCache>
            </c:strRef>
          </c:tx>
          <c:spPr>
            <a:ln w="28575" cap="rnd">
              <a:solidFill>
                <a:schemeClr val="accent1"/>
              </a:solidFill>
              <a:round/>
            </a:ln>
            <a:effectLst/>
          </c:spPr>
          <c:marker>
            <c:symbol val="none"/>
          </c:marker>
          <c:cat>
            <c:numRef>
              <c:f>'UC Claimants'!$BP$25:$EA$25</c:f>
              <c:numCache>
                <c:formatCode>mmm\-yy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'UC Claimants'!$BP$26:$EA$26</c:f>
              <c:numCache>
                <c:formatCode>0.0%</c:formatCode>
                <c:ptCount val="64"/>
                <c:pt idx="0">
                  <c:v>6.2863692470463764E-2</c:v>
                </c:pt>
                <c:pt idx="1">
                  <c:v>6.6591933899287095E-2</c:v>
                </c:pt>
                <c:pt idx="2">
                  <c:v>6.9375519560672089E-2</c:v>
                </c:pt>
                <c:pt idx="3">
                  <c:v>0.1043655691865884</c:v>
                </c:pt>
                <c:pt idx="4">
                  <c:v>0.12834723026928987</c:v>
                </c:pt>
                <c:pt idx="5">
                  <c:v>0.13077952450630947</c:v>
                </c:pt>
                <c:pt idx="6">
                  <c:v>0.1314298578021236</c:v>
                </c:pt>
                <c:pt idx="7">
                  <c:v>0.1330181718130542</c:v>
                </c:pt>
                <c:pt idx="8">
                  <c:v>0.13389362048049624</c:v>
                </c:pt>
                <c:pt idx="9">
                  <c:v>0.13415625508072887</c:v>
                </c:pt>
                <c:pt idx="10">
                  <c:v>0.13558198576770594</c:v>
                </c:pt>
                <c:pt idx="11">
                  <c:v>0.13698270363561324</c:v>
                </c:pt>
                <c:pt idx="12">
                  <c:v>0.13817081254142749</c:v>
                </c:pt>
                <c:pt idx="13">
                  <c:v>0.13898372916119511</c:v>
                </c:pt>
                <c:pt idx="14">
                  <c:v>0.13824585099863679</c:v>
                </c:pt>
                <c:pt idx="15">
                  <c:v>0.13669505621631087</c:v>
                </c:pt>
                <c:pt idx="16">
                  <c:v>0.13655748571142712</c:v>
                </c:pt>
                <c:pt idx="17">
                  <c:v>0.13312036705847527</c:v>
                </c:pt>
                <c:pt idx="18">
                  <c:v>0.1309742590377049</c:v>
                </c:pt>
                <c:pt idx="19">
                  <c:v>0.12922283754948999</c:v>
                </c:pt>
                <c:pt idx="20">
                  <c:v>0.12701505975800781</c:v>
                </c:pt>
                <c:pt idx="21">
                  <c:v>0.12718773511600084</c:v>
                </c:pt>
                <c:pt idx="22">
                  <c:v>0.12606534528904623</c:v>
                </c:pt>
                <c:pt idx="23">
                  <c:v>0.12526363826979292</c:v>
                </c:pt>
                <c:pt idx="24">
                  <c:v>0.12484428382895273</c:v>
                </c:pt>
                <c:pt idx="25">
                  <c:v>0.1244372633422549</c:v>
                </c:pt>
                <c:pt idx="26">
                  <c:v>0.1240795786721265</c:v>
                </c:pt>
                <c:pt idx="27">
                  <c:v>0.12530064013221998</c:v>
                </c:pt>
                <c:pt idx="28">
                  <c:v>0.1250292931410881</c:v>
                </c:pt>
                <c:pt idx="29">
                  <c:v>0.12357802625182304</c:v>
                </c:pt>
                <c:pt idx="30">
                  <c:v>0.12479338842975207</c:v>
                </c:pt>
                <c:pt idx="31">
                  <c:v>0.12551045211473019</c:v>
                </c:pt>
                <c:pt idx="32">
                  <c:v>0.12564414195430237</c:v>
                </c:pt>
                <c:pt idx="33">
                  <c:v>0.12683519688867281</c:v>
                </c:pt>
                <c:pt idx="34">
                  <c:v>0.12752795333009237</c:v>
                </c:pt>
                <c:pt idx="35">
                  <c:v>0.12784394749635392</c:v>
                </c:pt>
                <c:pt idx="36">
                  <c:v>0.12769810403500242</c:v>
                </c:pt>
                <c:pt idx="37">
                  <c:v>0.12865824015556637</c:v>
                </c:pt>
                <c:pt idx="38">
                  <c:v>0.12919299951385513</c:v>
                </c:pt>
                <c:pt idx="39">
                  <c:v>0.13028682547399126</c:v>
                </c:pt>
                <c:pt idx="40">
                  <c:v>0.13107681088964512</c:v>
                </c:pt>
                <c:pt idx="41">
                  <c:v>0.12963801444129353</c:v>
                </c:pt>
                <c:pt idx="42">
                  <c:v>0.13042442151419106</c:v>
                </c:pt>
                <c:pt idx="43">
                  <c:v>0.13057931987703453</c:v>
                </c:pt>
                <c:pt idx="44">
                  <c:v>0.1319495746252651</c:v>
                </c:pt>
                <c:pt idx="45">
                  <c:v>0.13441603317208017</c:v>
                </c:pt>
                <c:pt idx="46">
                  <c:v>0.13589352524843315</c:v>
                </c:pt>
                <c:pt idx="47">
                  <c:v>0.13763315301575196</c:v>
                </c:pt>
                <c:pt idx="48">
                  <c:v>0.13959917069799585</c:v>
                </c:pt>
                <c:pt idx="49">
                  <c:v>0.14275671424826633</c:v>
                </c:pt>
                <c:pt idx="50">
                  <c:v>0.14627171555894478</c:v>
                </c:pt>
                <c:pt idx="51">
                  <c:v>0.14753473297905298</c:v>
                </c:pt>
                <c:pt idx="52">
                  <c:v>0.1478802754807807</c:v>
                </c:pt>
                <c:pt idx="53">
                  <c:v>0.14873817410575985</c:v>
                </c:pt>
                <c:pt idx="54">
                  <c:v>0.15076376808140504</c:v>
                </c:pt>
                <c:pt idx="55">
                  <c:v>0.15259871791816601</c:v>
                </c:pt>
                <c:pt idx="56">
                  <c:v>0.15501751543025999</c:v>
                </c:pt>
                <c:pt idx="57">
                  <c:v>0.15691204156042227</c:v>
                </c:pt>
                <c:pt idx="58">
                  <c:v>0.15918785596835308</c:v>
                </c:pt>
                <c:pt idx="59">
                  <c:v>0.16005766985201247</c:v>
                </c:pt>
                <c:pt idx="60">
                  <c:v>0.16097514477039296</c:v>
                </c:pt>
                <c:pt idx="61">
                  <c:v>0.16273860305507232</c:v>
                </c:pt>
                <c:pt idx="62">
                  <c:v>0.16597955341610465</c:v>
                </c:pt>
              </c:numCache>
            </c:numRef>
          </c:val>
          <c:smooth val="0"/>
          <c:extLst>
            <c:ext xmlns:c16="http://schemas.microsoft.com/office/drawing/2014/chart" uri="{C3380CC4-5D6E-409C-BE32-E72D297353CC}">
              <c16:uniqueId val="{00000000-B267-4D68-B451-52056284B142}"/>
            </c:ext>
          </c:extLst>
        </c:ser>
        <c:ser>
          <c:idx val="1"/>
          <c:order val="1"/>
          <c:tx>
            <c:strRef>
              <c:f>'UC Claimants'!$BO$27</c:f>
              <c:strCache>
                <c:ptCount val="1"/>
                <c:pt idx="0">
                  <c:v>England</c:v>
                </c:pt>
              </c:strCache>
            </c:strRef>
          </c:tx>
          <c:spPr>
            <a:ln w="28575" cap="rnd">
              <a:solidFill>
                <a:schemeClr val="accent2"/>
              </a:solidFill>
              <a:prstDash val="sysDash"/>
              <a:round/>
            </a:ln>
            <a:effectLst/>
          </c:spPr>
          <c:marker>
            <c:symbol val="none"/>
          </c:marker>
          <c:cat>
            <c:numRef>
              <c:f>'UC Claimants'!$BP$25:$EA$25</c:f>
              <c:numCache>
                <c:formatCode>mmm\-yy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'UC Claimants'!$BP$27:$EA$27</c:f>
              <c:numCache>
                <c:formatCode>0.0%</c:formatCode>
                <c:ptCount val="64"/>
                <c:pt idx="0">
                  <c:v>6.7339773243995205E-2</c:v>
                </c:pt>
                <c:pt idx="1">
                  <c:v>7.0793603105764935E-2</c:v>
                </c:pt>
                <c:pt idx="2">
                  <c:v>7.3174459568732281E-2</c:v>
                </c:pt>
                <c:pt idx="3">
                  <c:v>0.1020407385474057</c:v>
                </c:pt>
                <c:pt idx="4">
                  <c:v>0.12880395352882112</c:v>
                </c:pt>
                <c:pt idx="5">
                  <c:v>0.13278869516332661</c:v>
                </c:pt>
                <c:pt idx="6">
                  <c:v>0.13465542994500615</c:v>
                </c:pt>
                <c:pt idx="7">
                  <c:v>0.13614437450626482</c:v>
                </c:pt>
                <c:pt idx="8">
                  <c:v>0.13798457939261483</c:v>
                </c:pt>
                <c:pt idx="9">
                  <c:v>0.13898343981942754</c:v>
                </c:pt>
                <c:pt idx="10">
                  <c:v>0.14200550784309413</c:v>
                </c:pt>
                <c:pt idx="11">
                  <c:v>0.14430241599665289</c:v>
                </c:pt>
                <c:pt idx="12">
                  <c:v>0.14479926652310637</c:v>
                </c:pt>
                <c:pt idx="13">
                  <c:v>0.14595840586059766</c:v>
                </c:pt>
                <c:pt idx="14">
                  <c:v>0.14656098126216893</c:v>
                </c:pt>
                <c:pt idx="15">
                  <c:v>0.14621321690628153</c:v>
                </c:pt>
                <c:pt idx="16">
                  <c:v>0.14577576966299421</c:v>
                </c:pt>
                <c:pt idx="17">
                  <c:v>0.14393254921924237</c:v>
                </c:pt>
                <c:pt idx="18">
                  <c:v>0.14276263614908977</c:v>
                </c:pt>
                <c:pt idx="19">
                  <c:v>0.14187432202526862</c:v>
                </c:pt>
                <c:pt idx="20">
                  <c:v>0.1402743178026882</c:v>
                </c:pt>
                <c:pt idx="21">
                  <c:v>0.13926974233921016</c:v>
                </c:pt>
                <c:pt idx="22">
                  <c:v>0.13824469971402967</c:v>
                </c:pt>
                <c:pt idx="23">
                  <c:v>0.13701425550446628</c:v>
                </c:pt>
                <c:pt idx="24">
                  <c:v>0.13588690514644114</c:v>
                </c:pt>
                <c:pt idx="25">
                  <c:v>0.13579321664355898</c:v>
                </c:pt>
                <c:pt idx="26">
                  <c:v>0.13509654702698193</c:v>
                </c:pt>
                <c:pt idx="27">
                  <c:v>0.13541854685903329</c:v>
                </c:pt>
                <c:pt idx="28">
                  <c:v>0.13521219070195092</c:v>
                </c:pt>
                <c:pt idx="29">
                  <c:v>0.13449972312521466</c:v>
                </c:pt>
                <c:pt idx="30">
                  <c:v>0.13591288712908692</c:v>
                </c:pt>
                <c:pt idx="31">
                  <c:v>0.13686861188837512</c:v>
                </c:pt>
                <c:pt idx="32">
                  <c:v>0.13742570266721968</c:v>
                </c:pt>
                <c:pt idx="33">
                  <c:v>0.13854144345539732</c:v>
                </c:pt>
                <c:pt idx="34">
                  <c:v>0.13913155650851763</c:v>
                </c:pt>
                <c:pt idx="35">
                  <c:v>0.13967021495551515</c:v>
                </c:pt>
                <c:pt idx="36">
                  <c:v>0.1401602588233512</c:v>
                </c:pt>
                <c:pt idx="37">
                  <c:v>0.14104985550388316</c:v>
                </c:pt>
                <c:pt idx="38">
                  <c:v>0.1414759152348847</c:v>
                </c:pt>
                <c:pt idx="39">
                  <c:v>0.14255609999924265</c:v>
                </c:pt>
                <c:pt idx="40">
                  <c:v>0.14339368520562018</c:v>
                </c:pt>
                <c:pt idx="41">
                  <c:v>0.14286508967760345</c:v>
                </c:pt>
                <c:pt idx="42">
                  <c:v>0.14395875262135743</c:v>
                </c:pt>
                <c:pt idx="43">
                  <c:v>0.14475450238598064</c:v>
                </c:pt>
                <c:pt idx="44">
                  <c:v>0.14608148744558783</c:v>
                </c:pt>
                <c:pt idx="45">
                  <c:v>0.14770084221561577</c:v>
                </c:pt>
                <c:pt idx="46">
                  <c:v>0.14913273948901795</c:v>
                </c:pt>
                <c:pt idx="47">
                  <c:v>0.15130122861469048</c:v>
                </c:pt>
                <c:pt idx="48">
                  <c:v>0.15243416469000179</c:v>
                </c:pt>
                <c:pt idx="49">
                  <c:v>0.15474126811287031</c:v>
                </c:pt>
                <c:pt idx="50">
                  <c:v>0.15804349311779739</c:v>
                </c:pt>
                <c:pt idx="51">
                  <c:v>0.15992220500100307</c:v>
                </c:pt>
                <c:pt idx="52">
                  <c:v>0.16186633533087585</c:v>
                </c:pt>
                <c:pt idx="53">
                  <c:v>0.16402459248196427</c:v>
                </c:pt>
                <c:pt idx="54">
                  <c:v>0.16533216161136335</c:v>
                </c:pt>
                <c:pt idx="55">
                  <c:v>0.16687109471592701</c:v>
                </c:pt>
                <c:pt idx="56">
                  <c:v>0.16958698069212605</c:v>
                </c:pt>
                <c:pt idx="57">
                  <c:v>0.17168103289218539</c:v>
                </c:pt>
                <c:pt idx="58">
                  <c:v>0.17436743644027011</c:v>
                </c:pt>
                <c:pt idx="59">
                  <c:v>0.17626810156274519</c:v>
                </c:pt>
                <c:pt idx="60">
                  <c:v>0.17709595380288295</c:v>
                </c:pt>
                <c:pt idx="61">
                  <c:v>0.18001134949374892</c:v>
                </c:pt>
                <c:pt idx="62">
                  <c:v>0.18330563161813632</c:v>
                </c:pt>
              </c:numCache>
            </c:numRef>
          </c:val>
          <c:smooth val="0"/>
          <c:extLst>
            <c:ext xmlns:c16="http://schemas.microsoft.com/office/drawing/2014/chart" uri="{C3380CC4-5D6E-409C-BE32-E72D297353CC}">
              <c16:uniqueId val="{00000001-B267-4D68-B451-52056284B142}"/>
            </c:ext>
          </c:extLst>
        </c:ser>
        <c:dLbls>
          <c:showLegendKey val="0"/>
          <c:showVal val="0"/>
          <c:showCatName val="0"/>
          <c:showSerName val="0"/>
          <c:showPercent val="0"/>
          <c:showBubbleSize val="0"/>
        </c:dLbls>
        <c:smooth val="0"/>
        <c:axId val="553590712"/>
        <c:axId val="553581856"/>
      </c:lineChart>
      <c:dateAx>
        <c:axId val="5535907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3581856"/>
        <c:crosses val="autoZero"/>
        <c:auto val="1"/>
        <c:lblOffset val="100"/>
        <c:baseTimeUnit val="months"/>
      </c:dateAx>
      <c:valAx>
        <c:axId val="55358185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3590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Pension</a:t>
            </a:r>
            <a:r>
              <a:rPr lang="en-GB" sz="1200" b="1" baseline="0"/>
              <a:t> Credit claimants</a:t>
            </a:r>
            <a:endParaRPr lang="en-GB"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'Pension Credit'!$AD$27</c:f>
              <c:strCache>
                <c:ptCount val="1"/>
                <c:pt idx="0">
                  <c:v>Ashford</c:v>
                </c:pt>
              </c:strCache>
            </c:strRef>
          </c:tx>
          <c:spPr>
            <a:ln w="28575" cap="rnd">
              <a:solidFill>
                <a:schemeClr val="accent1"/>
              </a:solidFill>
              <a:round/>
            </a:ln>
            <a:effectLst/>
          </c:spPr>
          <c:marker>
            <c:symbol val="none"/>
          </c:marker>
          <c:cat>
            <c:numRef>
              <c:f>'Pension Credit'!$AE$26:$BF$26</c:f>
              <c:numCache>
                <c:formatCode>mmm\ yyyy</c:formatCode>
                <c:ptCount val="28"/>
                <c:pt idx="0">
                  <c:v>43221</c:v>
                </c:pt>
                <c:pt idx="1">
                  <c:v>43313</c:v>
                </c:pt>
                <c:pt idx="2">
                  <c:v>43405</c:v>
                </c:pt>
                <c:pt idx="3">
                  <c:v>43497</c:v>
                </c:pt>
                <c:pt idx="4">
                  <c:v>43586</c:v>
                </c:pt>
                <c:pt idx="5">
                  <c:v>43678</c:v>
                </c:pt>
                <c:pt idx="6">
                  <c:v>43770</c:v>
                </c:pt>
                <c:pt idx="7">
                  <c:v>43862</c:v>
                </c:pt>
                <c:pt idx="8">
                  <c:v>43952</c:v>
                </c:pt>
                <c:pt idx="9">
                  <c:v>44044</c:v>
                </c:pt>
                <c:pt idx="10">
                  <c:v>44136</c:v>
                </c:pt>
                <c:pt idx="11">
                  <c:v>44228</c:v>
                </c:pt>
                <c:pt idx="12">
                  <c:v>44317</c:v>
                </c:pt>
                <c:pt idx="13">
                  <c:v>44409</c:v>
                </c:pt>
                <c:pt idx="14">
                  <c:v>44501</c:v>
                </c:pt>
                <c:pt idx="15">
                  <c:v>44593</c:v>
                </c:pt>
                <c:pt idx="16">
                  <c:v>44682</c:v>
                </c:pt>
                <c:pt idx="17">
                  <c:v>44774</c:v>
                </c:pt>
                <c:pt idx="18">
                  <c:v>44866</c:v>
                </c:pt>
                <c:pt idx="19">
                  <c:v>44958</c:v>
                </c:pt>
                <c:pt idx="20">
                  <c:v>45047</c:v>
                </c:pt>
                <c:pt idx="21">
                  <c:v>45139</c:v>
                </c:pt>
                <c:pt idx="22">
                  <c:v>45231</c:v>
                </c:pt>
                <c:pt idx="23">
                  <c:v>45323</c:v>
                </c:pt>
                <c:pt idx="24">
                  <c:v>45413</c:v>
                </c:pt>
                <c:pt idx="25">
                  <c:v>45505</c:v>
                </c:pt>
                <c:pt idx="26">
                  <c:v>45597</c:v>
                </c:pt>
              </c:numCache>
            </c:numRef>
          </c:cat>
          <c:val>
            <c:numRef>
              <c:f>'Pension Credit'!$AE$27:$BF$27</c:f>
              <c:numCache>
                <c:formatCode>0.0%</c:formatCode>
                <c:ptCount val="28"/>
                <c:pt idx="0">
                  <c:v>0.1183446470925002</c:v>
                </c:pt>
                <c:pt idx="1">
                  <c:v>0.11483850207151763</c:v>
                </c:pt>
                <c:pt idx="2">
                  <c:v>0.11286754354209404</c:v>
                </c:pt>
                <c:pt idx="3">
                  <c:v>0.11097703229958569</c:v>
                </c:pt>
                <c:pt idx="4">
                  <c:v>0.10997144121314509</c:v>
                </c:pt>
                <c:pt idx="5">
                  <c:v>0.10718117871477964</c:v>
                </c:pt>
                <c:pt idx="6">
                  <c:v>0.10694273337837301</c:v>
                </c:pt>
                <c:pt idx="7">
                  <c:v>0.10590947025394429</c:v>
                </c:pt>
                <c:pt idx="8">
                  <c:v>0.10416087112029568</c:v>
                </c:pt>
                <c:pt idx="9">
                  <c:v>0.1018792888334373</c:v>
                </c:pt>
                <c:pt idx="10">
                  <c:v>0.1009825327510917</c:v>
                </c:pt>
                <c:pt idx="11">
                  <c:v>9.8760137242669993E-2</c:v>
                </c:pt>
                <c:pt idx="12">
                  <c:v>9.7863381160324392E-2</c:v>
                </c:pt>
                <c:pt idx="13">
                  <c:v>9.5440287659704692E-2</c:v>
                </c:pt>
                <c:pt idx="14">
                  <c:v>9.532552979879122E-2</c:v>
                </c:pt>
                <c:pt idx="15">
                  <c:v>9.3833677606916077E-2</c:v>
                </c:pt>
                <c:pt idx="16">
                  <c:v>9.3757172366307096E-2</c:v>
                </c:pt>
                <c:pt idx="17">
                  <c:v>9.3498822385883584E-2</c:v>
                </c:pt>
                <c:pt idx="18">
                  <c:v>9.4096975587872445E-2</c:v>
                </c:pt>
                <c:pt idx="19">
                  <c:v>9.4695128789861305E-2</c:v>
                </c:pt>
                <c:pt idx="20">
                  <c:v>9.5480204867471677E-2</c:v>
                </c:pt>
                <c:pt idx="21">
                  <c:v>9.531883523774419E-2</c:v>
                </c:pt>
                <c:pt idx="22">
                  <c:v>9.5650571323258382E-2</c:v>
                </c:pt>
                <c:pt idx="23">
                  <c:v>9.6203464799115374E-2</c:v>
                </c:pt>
                <c:pt idx="24">
                  <c:v>9.627718392922964E-2</c:v>
                </c:pt>
                <c:pt idx="25">
                  <c:v>9.6719498709915225E-2</c:v>
                </c:pt>
                <c:pt idx="26">
                  <c:v>9.8746774788057504E-2</c:v>
                </c:pt>
              </c:numCache>
            </c:numRef>
          </c:val>
          <c:smooth val="0"/>
          <c:extLst>
            <c:ext xmlns:c16="http://schemas.microsoft.com/office/drawing/2014/chart" uri="{C3380CC4-5D6E-409C-BE32-E72D297353CC}">
              <c16:uniqueId val="{00000000-D9CE-4C75-9BAE-37B2798E1FC7}"/>
            </c:ext>
          </c:extLst>
        </c:ser>
        <c:ser>
          <c:idx val="1"/>
          <c:order val="1"/>
          <c:tx>
            <c:strRef>
              <c:f>'Pension Credit'!$AD$28</c:f>
              <c:strCache>
                <c:ptCount val="1"/>
                <c:pt idx="0">
                  <c:v>England</c:v>
                </c:pt>
              </c:strCache>
            </c:strRef>
          </c:tx>
          <c:spPr>
            <a:ln w="28575" cap="rnd">
              <a:solidFill>
                <a:schemeClr val="accent2"/>
              </a:solidFill>
              <a:prstDash val="sysDash"/>
              <a:round/>
            </a:ln>
            <a:effectLst/>
          </c:spPr>
          <c:marker>
            <c:symbol val="none"/>
          </c:marker>
          <c:cat>
            <c:numRef>
              <c:f>'Pension Credit'!$AE$26:$BF$26</c:f>
              <c:numCache>
                <c:formatCode>mmm\ yyyy</c:formatCode>
                <c:ptCount val="28"/>
                <c:pt idx="0">
                  <c:v>43221</c:v>
                </c:pt>
                <c:pt idx="1">
                  <c:v>43313</c:v>
                </c:pt>
                <c:pt idx="2">
                  <c:v>43405</c:v>
                </c:pt>
                <c:pt idx="3">
                  <c:v>43497</c:v>
                </c:pt>
                <c:pt idx="4">
                  <c:v>43586</c:v>
                </c:pt>
                <c:pt idx="5">
                  <c:v>43678</c:v>
                </c:pt>
                <c:pt idx="6">
                  <c:v>43770</c:v>
                </c:pt>
                <c:pt idx="7">
                  <c:v>43862</c:v>
                </c:pt>
                <c:pt idx="8">
                  <c:v>43952</c:v>
                </c:pt>
                <c:pt idx="9">
                  <c:v>44044</c:v>
                </c:pt>
                <c:pt idx="10">
                  <c:v>44136</c:v>
                </c:pt>
                <c:pt idx="11">
                  <c:v>44228</c:v>
                </c:pt>
                <c:pt idx="12">
                  <c:v>44317</c:v>
                </c:pt>
                <c:pt idx="13">
                  <c:v>44409</c:v>
                </c:pt>
                <c:pt idx="14">
                  <c:v>44501</c:v>
                </c:pt>
                <c:pt idx="15">
                  <c:v>44593</c:v>
                </c:pt>
                <c:pt idx="16">
                  <c:v>44682</c:v>
                </c:pt>
                <c:pt idx="17">
                  <c:v>44774</c:v>
                </c:pt>
                <c:pt idx="18">
                  <c:v>44866</c:v>
                </c:pt>
                <c:pt idx="19">
                  <c:v>44958</c:v>
                </c:pt>
                <c:pt idx="20">
                  <c:v>45047</c:v>
                </c:pt>
                <c:pt idx="21">
                  <c:v>45139</c:v>
                </c:pt>
                <c:pt idx="22">
                  <c:v>45231</c:v>
                </c:pt>
                <c:pt idx="23">
                  <c:v>45323</c:v>
                </c:pt>
                <c:pt idx="24">
                  <c:v>45413</c:v>
                </c:pt>
                <c:pt idx="25">
                  <c:v>45505</c:v>
                </c:pt>
                <c:pt idx="26">
                  <c:v>45597</c:v>
                </c:pt>
              </c:numCache>
            </c:numRef>
          </c:cat>
          <c:val>
            <c:numRef>
              <c:f>'Pension Credit'!$AE$28:$BF$28</c:f>
              <c:numCache>
                <c:formatCode>0.0%</c:formatCode>
                <c:ptCount val="28"/>
                <c:pt idx="0">
                  <c:v>0.14352933349586924</c:v>
                </c:pt>
                <c:pt idx="1">
                  <c:v>0.13960084941019626</c:v>
                </c:pt>
                <c:pt idx="2">
                  <c:v>0.13760496752823953</c:v>
                </c:pt>
                <c:pt idx="3">
                  <c:v>0.13513897631809382</c:v>
                </c:pt>
                <c:pt idx="4">
                  <c:v>0.13329354925699419</c:v>
                </c:pt>
                <c:pt idx="5">
                  <c:v>0.12983992047032861</c:v>
                </c:pt>
                <c:pt idx="6">
                  <c:v>0.1283743658366836</c:v>
                </c:pt>
                <c:pt idx="7">
                  <c:v>0.12647301078440074</c:v>
                </c:pt>
                <c:pt idx="8">
                  <c:v>0.12408294226981922</c:v>
                </c:pt>
                <c:pt idx="9">
                  <c:v>0.12211917876233642</c:v>
                </c:pt>
                <c:pt idx="10">
                  <c:v>0.12090162704784359</c:v>
                </c:pt>
                <c:pt idx="11">
                  <c:v>0.11851375455976988</c:v>
                </c:pt>
                <c:pt idx="12">
                  <c:v>0.11740895703823287</c:v>
                </c:pt>
                <c:pt idx="13">
                  <c:v>0.1148272946412299</c:v>
                </c:pt>
                <c:pt idx="14">
                  <c:v>0.11349393507181745</c:v>
                </c:pt>
                <c:pt idx="15">
                  <c:v>0.11188051172580801</c:v>
                </c:pt>
                <c:pt idx="16">
                  <c:v>0.11085329281260066</c:v>
                </c:pt>
                <c:pt idx="17">
                  <c:v>0.10968512444548345</c:v>
                </c:pt>
                <c:pt idx="18">
                  <c:v>0.10976960428532925</c:v>
                </c:pt>
                <c:pt idx="19">
                  <c:v>0.10924842576334073</c:v>
                </c:pt>
                <c:pt idx="20">
                  <c:v>0.10981043307206986</c:v>
                </c:pt>
                <c:pt idx="21">
                  <c:v>0.10812061518190477</c:v>
                </c:pt>
                <c:pt idx="22">
                  <c:v>0.1076524746577673</c:v>
                </c:pt>
                <c:pt idx="23">
                  <c:v>0.10696473097175234</c:v>
                </c:pt>
                <c:pt idx="24">
                  <c:v>0.10658478411608846</c:v>
                </c:pt>
                <c:pt idx="25">
                  <c:v>0.10705542856141288</c:v>
                </c:pt>
                <c:pt idx="26">
                  <c:v>0.10952846805372153</c:v>
                </c:pt>
              </c:numCache>
            </c:numRef>
          </c:val>
          <c:smooth val="0"/>
          <c:extLst>
            <c:ext xmlns:c16="http://schemas.microsoft.com/office/drawing/2014/chart" uri="{C3380CC4-5D6E-409C-BE32-E72D297353CC}">
              <c16:uniqueId val="{00000001-D9CE-4C75-9BAE-37B2798E1FC7}"/>
            </c:ext>
          </c:extLst>
        </c:ser>
        <c:dLbls>
          <c:showLegendKey val="0"/>
          <c:showVal val="0"/>
          <c:showCatName val="0"/>
          <c:showSerName val="0"/>
          <c:showPercent val="0"/>
          <c:showBubbleSize val="0"/>
        </c:dLbls>
        <c:smooth val="0"/>
        <c:axId val="540576896"/>
        <c:axId val="540574600"/>
      </c:lineChart>
      <c:dateAx>
        <c:axId val="540576896"/>
        <c:scaling>
          <c:orientation val="minMax"/>
        </c:scaling>
        <c:delete val="0"/>
        <c:axPos val="b"/>
        <c:numFmt formatCode="mmm\ 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74600"/>
        <c:crosses val="autoZero"/>
        <c:auto val="1"/>
        <c:lblOffset val="100"/>
        <c:baseTimeUnit val="months"/>
        <c:majorUnit val="3"/>
        <c:majorTimeUnit val="months"/>
      </c:dateAx>
      <c:valAx>
        <c:axId val="540574600"/>
        <c:scaling>
          <c:orientation val="minMax"/>
          <c:max val="0.18000000000000002"/>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768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Forecast Population aged 65+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'Older people'!$C$29</c:f>
              <c:strCache>
                <c:ptCount val="1"/>
                <c:pt idx="0">
                  <c:v>2020</c:v>
                </c:pt>
              </c:strCache>
            </c:strRef>
          </c:tx>
          <c:spPr>
            <a:solidFill>
              <a:schemeClr val="accent1">
                <a:lumMod val="40000"/>
                <a:lumOff val="60000"/>
              </a:schemeClr>
            </a:solidFill>
            <a:ln>
              <a:noFill/>
            </a:ln>
            <a:effectLst/>
          </c:spPr>
          <c:invertIfNegative val="0"/>
          <c:cat>
            <c:strRef>
              <c:f>('Older people'!$B$30:$B$41,'Older people'!$B$43)</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('Older people'!$C$30:$C$41,'Older people'!$C$43)</c:f>
              <c:numCache>
                <c:formatCode>#,##0</c:formatCode>
                <c:ptCount val="13"/>
                <c:pt idx="0">
                  <c:v>25800</c:v>
                </c:pt>
                <c:pt idx="1">
                  <c:v>34600</c:v>
                </c:pt>
                <c:pt idx="2">
                  <c:v>15900</c:v>
                </c:pt>
                <c:pt idx="3">
                  <c:v>28200</c:v>
                </c:pt>
                <c:pt idx="4">
                  <c:v>28300</c:v>
                </c:pt>
                <c:pt idx="5">
                  <c:v>18600</c:v>
                </c:pt>
                <c:pt idx="6">
                  <c:v>33400</c:v>
                </c:pt>
                <c:pt idx="7">
                  <c:v>26300</c:v>
                </c:pt>
                <c:pt idx="8">
                  <c:v>29100</c:v>
                </c:pt>
                <c:pt idx="9">
                  <c:v>34000</c:v>
                </c:pt>
                <c:pt idx="10">
                  <c:v>25200</c:v>
                </c:pt>
                <c:pt idx="11">
                  <c:v>23400</c:v>
                </c:pt>
                <c:pt idx="12">
                  <c:v>45300</c:v>
                </c:pt>
              </c:numCache>
            </c:numRef>
          </c:val>
          <c:extLst>
            <c:ext xmlns:c16="http://schemas.microsoft.com/office/drawing/2014/chart" uri="{C3380CC4-5D6E-409C-BE32-E72D297353CC}">
              <c16:uniqueId val="{00000000-715E-4709-AEDF-7E86718C5670}"/>
            </c:ext>
          </c:extLst>
        </c:ser>
        <c:ser>
          <c:idx val="1"/>
          <c:order val="1"/>
          <c:tx>
            <c:strRef>
              <c:f>'Older people'!$D$29</c:f>
              <c:strCache>
                <c:ptCount val="1"/>
                <c:pt idx="0">
                  <c:v>2040</c:v>
                </c:pt>
              </c:strCache>
            </c:strRef>
          </c:tx>
          <c:spPr>
            <a:solidFill>
              <a:schemeClr val="accent1"/>
            </a:solidFill>
            <a:ln>
              <a:noFill/>
            </a:ln>
            <a:effectLst/>
          </c:spPr>
          <c:invertIfNegative val="0"/>
          <c:cat>
            <c:strRef>
              <c:f>('Older people'!$B$30:$B$41,'Older people'!$B$43)</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('Older people'!$D$30:$D$41,'Older people'!$D$43)</c:f>
              <c:numCache>
                <c:formatCode>#,##0</c:formatCode>
                <c:ptCount val="13"/>
                <c:pt idx="0">
                  <c:v>40600</c:v>
                </c:pt>
                <c:pt idx="1">
                  <c:v>49500</c:v>
                </c:pt>
                <c:pt idx="2">
                  <c:v>23500</c:v>
                </c:pt>
                <c:pt idx="3">
                  <c:v>40000</c:v>
                </c:pt>
                <c:pt idx="4">
                  <c:v>42700</c:v>
                </c:pt>
                <c:pt idx="5">
                  <c:v>25600</c:v>
                </c:pt>
                <c:pt idx="6">
                  <c:v>48300</c:v>
                </c:pt>
                <c:pt idx="7">
                  <c:v>35500</c:v>
                </c:pt>
                <c:pt idx="8">
                  <c:v>41300</c:v>
                </c:pt>
                <c:pt idx="9">
                  <c:v>49500</c:v>
                </c:pt>
                <c:pt idx="10">
                  <c:v>37800</c:v>
                </c:pt>
                <c:pt idx="11">
                  <c:v>35100</c:v>
                </c:pt>
                <c:pt idx="12">
                  <c:v>63100</c:v>
                </c:pt>
              </c:numCache>
            </c:numRef>
          </c:val>
          <c:extLst>
            <c:ext xmlns:c16="http://schemas.microsoft.com/office/drawing/2014/chart" uri="{C3380CC4-5D6E-409C-BE32-E72D297353CC}">
              <c16:uniqueId val="{00000001-715E-4709-AEDF-7E86718C5670}"/>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Forecast Population aged 85+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'Older people'!$C$69</c:f>
              <c:strCache>
                <c:ptCount val="1"/>
                <c:pt idx="0">
                  <c:v>2020</c:v>
                </c:pt>
              </c:strCache>
            </c:strRef>
          </c:tx>
          <c:spPr>
            <a:solidFill>
              <a:schemeClr val="accent1">
                <a:lumMod val="40000"/>
                <a:lumOff val="60000"/>
              </a:schemeClr>
            </a:solidFill>
            <a:ln>
              <a:noFill/>
            </a:ln>
            <a:effectLst/>
          </c:spPr>
          <c:invertIfNegative val="0"/>
          <c:cat>
            <c:strRef>
              <c:f>'Older people'!$B$70:$B$81</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('Older people'!$C$70:$C$81,'Older people'!$C$83)</c:f>
              <c:numCache>
                <c:formatCode>#,##0</c:formatCode>
                <c:ptCount val="13"/>
                <c:pt idx="0">
                  <c:v>3200</c:v>
                </c:pt>
                <c:pt idx="1">
                  <c:v>5000</c:v>
                </c:pt>
                <c:pt idx="2">
                  <c:v>2300</c:v>
                </c:pt>
                <c:pt idx="3">
                  <c:v>3500</c:v>
                </c:pt>
                <c:pt idx="4">
                  <c:v>3900</c:v>
                </c:pt>
                <c:pt idx="5">
                  <c:v>2600</c:v>
                </c:pt>
                <c:pt idx="6">
                  <c:v>4500</c:v>
                </c:pt>
                <c:pt idx="7">
                  <c:v>3900</c:v>
                </c:pt>
                <c:pt idx="8">
                  <c:v>3300</c:v>
                </c:pt>
                <c:pt idx="9">
                  <c:v>4300</c:v>
                </c:pt>
                <c:pt idx="10">
                  <c:v>3300</c:v>
                </c:pt>
                <c:pt idx="11">
                  <c:v>3800</c:v>
                </c:pt>
                <c:pt idx="12">
                  <c:v>5200</c:v>
                </c:pt>
              </c:numCache>
            </c:numRef>
          </c:val>
          <c:extLst>
            <c:ext xmlns:c16="http://schemas.microsoft.com/office/drawing/2014/chart" uri="{C3380CC4-5D6E-409C-BE32-E72D297353CC}">
              <c16:uniqueId val="{00000000-4AE4-412B-BCB8-ECD6F4B177AE}"/>
            </c:ext>
          </c:extLst>
        </c:ser>
        <c:ser>
          <c:idx val="1"/>
          <c:order val="1"/>
          <c:tx>
            <c:strRef>
              <c:f>'Older people'!$D$69</c:f>
              <c:strCache>
                <c:ptCount val="1"/>
                <c:pt idx="0">
                  <c:v>2040</c:v>
                </c:pt>
              </c:strCache>
            </c:strRef>
          </c:tx>
          <c:spPr>
            <a:solidFill>
              <a:schemeClr val="accent1"/>
            </a:solidFill>
            <a:ln>
              <a:noFill/>
            </a:ln>
            <a:effectLst/>
          </c:spPr>
          <c:invertIfNegative val="0"/>
          <c:cat>
            <c:strRef>
              <c:f>'Older people'!$B$70:$B$81</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('Older people'!$D$70:$D$81,'Older people'!$D$83)</c:f>
              <c:numCache>
                <c:formatCode>#,##0</c:formatCode>
                <c:ptCount val="13"/>
                <c:pt idx="0">
                  <c:v>6800</c:v>
                </c:pt>
                <c:pt idx="1">
                  <c:v>9400</c:v>
                </c:pt>
                <c:pt idx="2">
                  <c:v>3400</c:v>
                </c:pt>
                <c:pt idx="3">
                  <c:v>6600</c:v>
                </c:pt>
                <c:pt idx="4">
                  <c:v>7100</c:v>
                </c:pt>
                <c:pt idx="5">
                  <c:v>3900</c:v>
                </c:pt>
                <c:pt idx="6">
                  <c:v>8300</c:v>
                </c:pt>
                <c:pt idx="7">
                  <c:v>6600</c:v>
                </c:pt>
                <c:pt idx="8">
                  <c:v>6200</c:v>
                </c:pt>
                <c:pt idx="9">
                  <c:v>7800</c:v>
                </c:pt>
                <c:pt idx="10">
                  <c:v>5900</c:v>
                </c:pt>
                <c:pt idx="11">
                  <c:v>6900</c:v>
                </c:pt>
                <c:pt idx="12">
                  <c:v>9300</c:v>
                </c:pt>
              </c:numCache>
            </c:numRef>
          </c:val>
          <c:extLst>
            <c:ext xmlns:c16="http://schemas.microsoft.com/office/drawing/2014/chart" uri="{C3380CC4-5D6E-409C-BE32-E72D297353CC}">
              <c16:uniqueId val="{00000001-4AE4-412B-BCB8-ECD6F4B177AE}"/>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kumimoji="0" lang="en-GB" sz="1200" b="1" i="0" u="none" strike="noStrike" kern="1200" cap="none" spc="0" normalizeH="0" baseline="0" noProof="0">
                <a:ln>
                  <a:noFill/>
                </a:ln>
                <a:solidFill>
                  <a:sysClr val="windowText" lastClr="000000">
                    <a:lumMod val="65000"/>
                    <a:lumOff val="35000"/>
                  </a:sysClr>
                </a:solidFill>
                <a:effectLst/>
                <a:uLnTx/>
                <a:uFillTx/>
                <a:latin typeface="Calibri" panose="020F0502020204030204"/>
              </a:rPr>
              <a:t>Forecast % of total population who are aged 65+</a:t>
            </a:r>
            <a:endParaRPr lang="en-GB" sz="12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'Population Forecasts'!$X$29</c:f>
              <c:strCache>
                <c:ptCount val="1"/>
                <c:pt idx="0">
                  <c:v>Ashford</c:v>
                </c:pt>
              </c:strCache>
            </c:strRef>
          </c:tx>
          <c:spPr>
            <a:ln w="28575" cap="rnd">
              <a:solidFill>
                <a:schemeClr val="accent1"/>
              </a:solidFill>
              <a:round/>
            </a:ln>
            <a:effectLst/>
          </c:spPr>
          <c:marker>
            <c:symbol val="none"/>
          </c:marker>
          <c:cat>
            <c:numRef>
              <c:f>'Population Forecasts'!$Y$27:$AS$27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Forecasts'!$Y$29:$AS$29</c:f>
              <c:numCache>
                <c:formatCode>0.0%</c:formatCode>
                <c:ptCount val="21"/>
                <c:pt idx="0">
                  <c:v>0.19671342868918776</c:v>
                </c:pt>
                <c:pt idx="1">
                  <c:v>0.1982257408429044</c:v>
                </c:pt>
                <c:pt idx="2">
                  <c:v>0.1996841431490666</c:v>
                </c:pt>
                <c:pt idx="3">
                  <c:v>0.20101634469240093</c:v>
                </c:pt>
                <c:pt idx="4">
                  <c:v>0.20266655406905407</c:v>
                </c:pt>
                <c:pt idx="5">
                  <c:v>0.20446598270261404</c:v>
                </c:pt>
                <c:pt idx="6">
                  <c:v>0.20684014489990571</c:v>
                </c:pt>
                <c:pt idx="7">
                  <c:v>0.209551440752825</c:v>
                </c:pt>
                <c:pt idx="8">
                  <c:v>0.21224334402703077</c:v>
                </c:pt>
                <c:pt idx="9">
                  <c:v>0.2153590749639569</c:v>
                </c:pt>
                <c:pt idx="10">
                  <c:v>0.21819977169958235</c:v>
                </c:pt>
                <c:pt idx="11">
                  <c:v>0.22203529133628488</c:v>
                </c:pt>
                <c:pt idx="12">
                  <c:v>0.22513596096339863</c:v>
                </c:pt>
                <c:pt idx="13">
                  <c:v>0.22826604296631139</c:v>
                </c:pt>
                <c:pt idx="14">
                  <c:v>0.23119022248092805</c:v>
                </c:pt>
                <c:pt idx="15">
                  <c:v>0.23351737192299987</c:v>
                </c:pt>
                <c:pt idx="16">
                  <c:v>0.2357909098818268</c:v>
                </c:pt>
                <c:pt idx="17">
                  <c:v>0.23765949731517841</c:v>
                </c:pt>
                <c:pt idx="18">
                  <c:v>0.23880759678716532</c:v>
                </c:pt>
                <c:pt idx="19">
                  <c:v>0.2396185386967209</c:v>
                </c:pt>
                <c:pt idx="20">
                  <c:v>0.24002505541606273</c:v>
                </c:pt>
              </c:numCache>
            </c:numRef>
          </c:val>
          <c:smooth val="0"/>
          <c:extLst>
            <c:ext xmlns:c16="http://schemas.microsoft.com/office/drawing/2014/chart" uri="{C3380CC4-5D6E-409C-BE32-E72D297353CC}">
              <c16:uniqueId val="{00000000-42C0-492C-9A6D-F32F1E71451C}"/>
            </c:ext>
          </c:extLst>
        </c:ser>
        <c:ser>
          <c:idx val="1"/>
          <c:order val="1"/>
          <c:tx>
            <c:strRef>
              <c:f>'Population Forecasts'!$X$30</c:f>
              <c:strCache>
                <c:ptCount val="1"/>
                <c:pt idx="0">
                  <c:v>Kent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'Population Forecasts'!$Y$27:$AS$27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Forecasts'!$Y$30:$AS$30</c:f>
              <c:numCache>
                <c:formatCode>0.0%</c:formatCode>
                <c:ptCount val="21"/>
                <c:pt idx="0">
                  <c:v>0.20312361356452285</c:v>
                </c:pt>
                <c:pt idx="1">
                  <c:v>0.20438995024603041</c:v>
                </c:pt>
                <c:pt idx="2">
                  <c:v>0.20601616653466681</c:v>
                </c:pt>
                <c:pt idx="3">
                  <c:v>0.20764452124425847</c:v>
                </c:pt>
                <c:pt idx="4">
                  <c:v>0.2093827359156015</c:v>
                </c:pt>
                <c:pt idx="5">
                  <c:v>0.21085726801113158</c:v>
                </c:pt>
                <c:pt idx="6">
                  <c:v>0.21293027850754204</c:v>
                </c:pt>
                <c:pt idx="7">
                  <c:v>0.21563891946734631</c:v>
                </c:pt>
                <c:pt idx="8">
                  <c:v>0.21843113497947667</c:v>
                </c:pt>
                <c:pt idx="9">
                  <c:v>0.22149926885045962</c:v>
                </c:pt>
                <c:pt idx="10">
                  <c:v>0.22472917311241017</c:v>
                </c:pt>
                <c:pt idx="11">
                  <c:v>0.22782196776306227</c:v>
                </c:pt>
                <c:pt idx="12">
                  <c:v>0.23100320921600012</c:v>
                </c:pt>
                <c:pt idx="13">
                  <c:v>0.23375942873610184</c:v>
                </c:pt>
                <c:pt idx="14">
                  <c:v>0.23643693523877529</c:v>
                </c:pt>
                <c:pt idx="15">
                  <c:v>0.2386408888892074</c:v>
                </c:pt>
                <c:pt idx="16">
                  <c:v>0.24100205731578822</c:v>
                </c:pt>
                <c:pt idx="17">
                  <c:v>0.24283298538540266</c:v>
                </c:pt>
                <c:pt idx="18">
                  <c:v>0.24411473114718885</c:v>
                </c:pt>
                <c:pt idx="19">
                  <c:v>0.24485571912932727</c:v>
                </c:pt>
                <c:pt idx="20">
                  <c:v>0.2453684365221262</c:v>
                </c:pt>
              </c:numCache>
            </c:numRef>
          </c:val>
          <c:smooth val="0"/>
          <c:extLst>
            <c:ext xmlns:c16="http://schemas.microsoft.com/office/drawing/2014/chart" uri="{C3380CC4-5D6E-409C-BE32-E72D297353CC}">
              <c16:uniqueId val="{00000001-42C0-492C-9A6D-F32F1E71451C}"/>
            </c:ext>
          </c:extLst>
        </c:ser>
        <c:dLbls>
          <c:showLegendKey val="0"/>
          <c:showVal val="0"/>
          <c:showCatName val="0"/>
          <c:showSerName val="0"/>
          <c:showPercent val="0"/>
          <c:showBubbleSize val="0"/>
        </c:dLbls>
        <c:smooth val="0"/>
        <c:axId val="399686664"/>
        <c:axId val="399679776"/>
      </c:lineChart>
      <c:catAx>
        <c:axId val="39968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79776"/>
        <c:crosses val="autoZero"/>
        <c:auto val="1"/>
        <c:lblAlgn val="ctr"/>
        <c:lblOffset val="100"/>
        <c:noMultiLvlLbl val="0"/>
      </c:catAx>
      <c:valAx>
        <c:axId val="3996797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86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kumimoji="0" lang="en-GB" sz="1200" b="1" i="0" u="none" strike="noStrike" kern="1200" cap="none" spc="0" normalizeH="0" baseline="0" noProof="0">
                <a:ln>
                  <a:noFill/>
                </a:ln>
                <a:solidFill>
                  <a:sysClr val="windowText" lastClr="000000">
                    <a:lumMod val="65000"/>
                    <a:lumOff val="35000"/>
                  </a:sysClr>
                </a:solidFill>
                <a:effectLst/>
                <a:uLnTx/>
                <a:uFillTx/>
                <a:latin typeface="Calibri" panose="020F0502020204030204"/>
              </a:rPr>
              <a:t>Forecast % of total population who are aged 85+</a:t>
            </a:r>
            <a:endParaRPr lang="en-GB" sz="12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'Population Forecasts'!$X$49</c:f>
              <c:strCache>
                <c:ptCount val="1"/>
                <c:pt idx="0">
                  <c:v>Ashford</c:v>
                </c:pt>
              </c:strCache>
            </c:strRef>
          </c:tx>
          <c:spPr>
            <a:ln w="28575" cap="rnd">
              <a:solidFill>
                <a:schemeClr val="accent1"/>
              </a:solidFill>
              <a:round/>
            </a:ln>
            <a:effectLst/>
          </c:spPr>
          <c:marker>
            <c:symbol val="none"/>
          </c:marker>
          <c:cat>
            <c:numRef>
              <c:f>'Population Forecasts'!$Y$47:$AS$47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Forecasts'!$Y$49:$AS$49</c:f>
              <c:numCache>
                <c:formatCode>0.0%</c:formatCode>
                <c:ptCount val="21"/>
                <c:pt idx="0">
                  <c:v>2.4752324108137814E-2</c:v>
                </c:pt>
                <c:pt idx="1">
                  <c:v>2.505917076163303E-2</c:v>
                </c:pt>
                <c:pt idx="2">
                  <c:v>2.5616345452177954E-2</c:v>
                </c:pt>
                <c:pt idx="3">
                  <c:v>2.6134108180854862E-2</c:v>
                </c:pt>
                <c:pt idx="4">
                  <c:v>2.6781617622281741E-2</c:v>
                </c:pt>
                <c:pt idx="5">
                  <c:v>2.7555258501786521E-2</c:v>
                </c:pt>
                <c:pt idx="6">
                  <c:v>2.7704857360062275E-2</c:v>
                </c:pt>
                <c:pt idx="7">
                  <c:v>2.82328133064913E-2</c:v>
                </c:pt>
                <c:pt idx="8">
                  <c:v>2.9574607194260513E-2</c:v>
                </c:pt>
                <c:pt idx="9">
                  <c:v>3.0894497457638316E-2</c:v>
                </c:pt>
                <c:pt idx="10">
                  <c:v>3.2138649921166183E-2</c:v>
                </c:pt>
                <c:pt idx="11">
                  <c:v>3.3277259506050982E-2</c:v>
                </c:pt>
                <c:pt idx="12">
                  <c:v>3.6001172026951765E-2</c:v>
                </c:pt>
                <c:pt idx="13">
                  <c:v>3.7766966087657193E-2</c:v>
                </c:pt>
                <c:pt idx="14">
                  <c:v>3.8797169356243118E-2</c:v>
                </c:pt>
                <c:pt idx="15">
                  <c:v>3.9340971657240369E-2</c:v>
                </c:pt>
                <c:pt idx="16">
                  <c:v>3.955293475386211E-2</c:v>
                </c:pt>
                <c:pt idx="17">
                  <c:v>3.9786865045068683E-2</c:v>
                </c:pt>
                <c:pt idx="18">
                  <c:v>3.9817567108135998E-2</c:v>
                </c:pt>
                <c:pt idx="19">
                  <c:v>3.9850993410691614E-2</c:v>
                </c:pt>
                <c:pt idx="20">
                  <c:v>4.0097855811056092E-2</c:v>
                </c:pt>
              </c:numCache>
            </c:numRef>
          </c:val>
          <c:smooth val="0"/>
          <c:extLst>
            <c:ext xmlns:c16="http://schemas.microsoft.com/office/drawing/2014/chart" uri="{C3380CC4-5D6E-409C-BE32-E72D297353CC}">
              <c16:uniqueId val="{00000000-EB4F-4BFC-B575-D55F6CD7B0D0}"/>
            </c:ext>
          </c:extLst>
        </c:ser>
        <c:ser>
          <c:idx val="1"/>
          <c:order val="1"/>
          <c:tx>
            <c:strRef>
              <c:f>'Population Forecasts'!$X$50</c:f>
              <c:strCache>
                <c:ptCount val="1"/>
                <c:pt idx="0">
                  <c:v>Kent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'Population Forecasts'!$Y$47:$AS$47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Forecasts'!$Y$50:$AS$50</c:f>
              <c:numCache>
                <c:formatCode>0.0%</c:formatCode>
                <c:ptCount val="21"/>
                <c:pt idx="0">
                  <c:v>2.7430104772830678E-2</c:v>
                </c:pt>
                <c:pt idx="1">
                  <c:v>2.770016522541836E-2</c:v>
                </c:pt>
                <c:pt idx="2">
                  <c:v>2.806001125167467E-2</c:v>
                </c:pt>
                <c:pt idx="3">
                  <c:v>2.842173186097895E-2</c:v>
                </c:pt>
                <c:pt idx="4">
                  <c:v>2.8928693599244631E-2</c:v>
                </c:pt>
                <c:pt idx="5">
                  <c:v>2.9293154798808122E-2</c:v>
                </c:pt>
                <c:pt idx="6">
                  <c:v>2.9316244780887925E-2</c:v>
                </c:pt>
                <c:pt idx="7">
                  <c:v>2.9810384448915889E-2</c:v>
                </c:pt>
                <c:pt idx="8">
                  <c:v>3.0755751935810875E-2</c:v>
                </c:pt>
                <c:pt idx="9">
                  <c:v>3.1977198380730147E-2</c:v>
                </c:pt>
                <c:pt idx="10">
                  <c:v>3.2977551769332258E-2</c:v>
                </c:pt>
                <c:pt idx="11">
                  <c:v>3.413783268928345E-2</c:v>
                </c:pt>
                <c:pt idx="12">
                  <c:v>3.6874182251921045E-2</c:v>
                </c:pt>
                <c:pt idx="13">
                  <c:v>3.8580887576941128E-2</c:v>
                </c:pt>
                <c:pt idx="14">
                  <c:v>3.9591167885170801E-2</c:v>
                </c:pt>
                <c:pt idx="15">
                  <c:v>4.0211031592912637E-2</c:v>
                </c:pt>
                <c:pt idx="16">
                  <c:v>4.0528952503976305E-2</c:v>
                </c:pt>
                <c:pt idx="17">
                  <c:v>4.0639041635011565E-2</c:v>
                </c:pt>
                <c:pt idx="18">
                  <c:v>4.0827518000379946E-2</c:v>
                </c:pt>
                <c:pt idx="19">
                  <c:v>4.1033087560360081E-2</c:v>
                </c:pt>
                <c:pt idx="20">
                  <c:v>4.1209292000236437E-2</c:v>
                </c:pt>
              </c:numCache>
            </c:numRef>
          </c:val>
          <c:smooth val="0"/>
          <c:extLst>
            <c:ext xmlns:c16="http://schemas.microsoft.com/office/drawing/2014/chart" uri="{C3380CC4-5D6E-409C-BE32-E72D297353CC}">
              <c16:uniqueId val="{00000001-EB4F-4BFC-B575-D55F6CD7B0D0}"/>
            </c:ext>
          </c:extLst>
        </c:ser>
        <c:dLbls>
          <c:showLegendKey val="0"/>
          <c:showVal val="0"/>
          <c:showCatName val="0"/>
          <c:showSerName val="0"/>
          <c:showPercent val="0"/>
          <c:showBubbleSize val="0"/>
        </c:dLbls>
        <c:smooth val="0"/>
        <c:axId val="399686664"/>
        <c:axId val="399679776"/>
      </c:lineChart>
      <c:catAx>
        <c:axId val="39968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79776"/>
        <c:crosses val="autoZero"/>
        <c:auto val="1"/>
        <c:lblAlgn val="ctr"/>
        <c:lblOffset val="100"/>
        <c:noMultiLvlLbl val="0"/>
      </c:catAx>
      <c:valAx>
        <c:axId val="399679776"/>
        <c:scaling>
          <c:orientation val="minMax"/>
          <c:max val="6.0000000000000012E-2"/>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86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Number of recipients of Winter Fuel Payments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'Older people'!$C$149</c:f>
              <c:strCache>
                <c:ptCount val="1"/>
                <c:pt idx="0">
                  <c:v>2020/21</c:v>
                </c:pt>
              </c:strCache>
            </c:strRef>
          </c:tx>
          <c:spPr>
            <a:solidFill>
              <a:schemeClr val="accent1">
                <a:lumMod val="40000"/>
                <a:lumOff val="60000"/>
              </a:schemeClr>
            </a:solidFill>
            <a:ln>
              <a:noFill/>
            </a:ln>
            <a:effectLst/>
          </c:spPr>
          <c:invertIfNegative val="0"/>
          <c:cat>
            <c:strRef>
              <c:f>'Older people'!$B$150:$B$162</c:f>
              <c:strCache>
                <c:ptCount val="13"/>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Medway</c:v>
                </c:pt>
              </c:strCache>
            </c:strRef>
          </c:cat>
          <c:val>
            <c:numRef>
              <c:f>'Older people'!$C$150:$C$162</c:f>
              <c:numCache>
                <c:formatCode>#,##0</c:formatCode>
                <c:ptCount val="13"/>
                <c:pt idx="0">
                  <c:v>23806</c:v>
                </c:pt>
                <c:pt idx="1">
                  <c:v>31185</c:v>
                </c:pt>
                <c:pt idx="2">
                  <c:v>14871</c:v>
                </c:pt>
                <c:pt idx="3">
                  <c:v>25355</c:v>
                </c:pt>
                <c:pt idx="4">
                  <c:v>25316</c:v>
                </c:pt>
                <c:pt idx="5">
                  <c:v>17256</c:v>
                </c:pt>
                <c:pt idx="6">
                  <c:v>30735</c:v>
                </c:pt>
                <c:pt idx="7">
                  <c:v>24153</c:v>
                </c:pt>
                <c:pt idx="8">
                  <c:v>26579</c:v>
                </c:pt>
                <c:pt idx="9">
                  <c:v>30720</c:v>
                </c:pt>
                <c:pt idx="10">
                  <c:v>23591</c:v>
                </c:pt>
                <c:pt idx="11">
                  <c:v>20763</c:v>
                </c:pt>
                <c:pt idx="12">
                  <c:v>42591</c:v>
                </c:pt>
              </c:numCache>
            </c:numRef>
          </c:val>
          <c:extLst>
            <c:ext xmlns:c16="http://schemas.microsoft.com/office/drawing/2014/chart" uri="{C3380CC4-5D6E-409C-BE32-E72D297353CC}">
              <c16:uniqueId val="{00000000-6838-4F4F-868A-018630F4733D}"/>
            </c:ext>
          </c:extLst>
        </c:ser>
        <c:ser>
          <c:idx val="0"/>
          <c:order val="1"/>
          <c:tx>
            <c:strRef>
              <c:f>'Older people'!$D$149</c:f>
              <c:strCache>
                <c:ptCount val="1"/>
                <c:pt idx="0">
                  <c:v>2021/22</c:v>
                </c:pt>
              </c:strCache>
            </c:strRef>
          </c:tx>
          <c:spPr>
            <a:solidFill>
              <a:schemeClr val="accent1"/>
            </a:solidFill>
            <a:ln>
              <a:noFill/>
            </a:ln>
            <a:effectLst/>
          </c:spPr>
          <c:invertIfNegative val="0"/>
          <c:cat>
            <c:strRef>
              <c:f>'Older people'!$B$150:$B$162</c:f>
              <c:strCache>
                <c:ptCount val="13"/>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Medway</c:v>
                </c:pt>
              </c:strCache>
            </c:strRef>
          </c:cat>
          <c:val>
            <c:numRef>
              <c:f>'Older people'!$D$150:$D$162</c:f>
              <c:numCache>
                <c:formatCode>#,##0</c:formatCode>
                <c:ptCount val="13"/>
                <c:pt idx="0">
                  <c:v>24142</c:v>
                </c:pt>
                <c:pt idx="1">
                  <c:v>31555</c:v>
                </c:pt>
                <c:pt idx="2">
                  <c:v>14839</c:v>
                </c:pt>
                <c:pt idx="3">
                  <c:v>25719</c:v>
                </c:pt>
                <c:pt idx="4">
                  <c:v>25457</c:v>
                </c:pt>
                <c:pt idx="5">
                  <c:v>17199</c:v>
                </c:pt>
                <c:pt idx="6">
                  <c:v>31116</c:v>
                </c:pt>
                <c:pt idx="7">
                  <c:v>24251</c:v>
                </c:pt>
                <c:pt idx="8">
                  <c:v>26764</c:v>
                </c:pt>
                <c:pt idx="9">
                  <c:v>31006</c:v>
                </c:pt>
                <c:pt idx="10">
                  <c:v>23746</c:v>
                </c:pt>
                <c:pt idx="11">
                  <c:v>20935</c:v>
                </c:pt>
                <c:pt idx="12">
                  <c:v>42869</c:v>
                </c:pt>
              </c:numCache>
            </c:numRef>
          </c:val>
          <c:extLst>
            <c:ext xmlns:c16="http://schemas.microsoft.com/office/drawing/2014/chart" uri="{C3380CC4-5D6E-409C-BE32-E72D297353CC}">
              <c16:uniqueId val="{00000001-6838-4F4F-868A-018630F4733D}"/>
            </c:ext>
          </c:extLst>
        </c:ser>
        <c:ser>
          <c:idx val="2"/>
          <c:order val="2"/>
          <c:tx>
            <c:strRef>
              <c:f>'Older people'!$E$149</c:f>
              <c:strCache>
                <c:ptCount val="1"/>
                <c:pt idx="0">
                  <c:v>2022/23</c:v>
                </c:pt>
              </c:strCache>
            </c:strRef>
          </c:tx>
          <c:spPr>
            <a:solidFill>
              <a:schemeClr val="accent1">
                <a:lumMod val="75000"/>
              </a:schemeClr>
            </a:solidFill>
            <a:ln>
              <a:noFill/>
            </a:ln>
            <a:effectLst/>
          </c:spPr>
          <c:invertIfNegative val="0"/>
          <c:cat>
            <c:strRef>
              <c:f>'Older people'!$B$150:$B$162</c:f>
              <c:strCache>
                <c:ptCount val="13"/>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Medway</c:v>
                </c:pt>
              </c:strCache>
            </c:strRef>
          </c:cat>
          <c:val>
            <c:numRef>
              <c:f>'Older people'!$E$150:$E$162</c:f>
              <c:numCache>
                <c:formatCode>#,##0</c:formatCode>
                <c:ptCount val="13"/>
                <c:pt idx="0">
                  <c:v>24599</c:v>
                </c:pt>
                <c:pt idx="1">
                  <c:v>32005</c:v>
                </c:pt>
                <c:pt idx="2">
                  <c:v>14972</c:v>
                </c:pt>
                <c:pt idx="3">
                  <c:v>26049</c:v>
                </c:pt>
                <c:pt idx="4">
                  <c:v>25678</c:v>
                </c:pt>
                <c:pt idx="5">
                  <c:v>17253</c:v>
                </c:pt>
                <c:pt idx="6">
                  <c:v>31468</c:v>
                </c:pt>
                <c:pt idx="7">
                  <c:v>24526</c:v>
                </c:pt>
                <c:pt idx="8">
                  <c:v>27177</c:v>
                </c:pt>
                <c:pt idx="9">
                  <c:v>31232</c:v>
                </c:pt>
                <c:pt idx="10">
                  <c:v>23947</c:v>
                </c:pt>
                <c:pt idx="11">
                  <c:v>21251</c:v>
                </c:pt>
                <c:pt idx="12">
                  <c:v>43459</c:v>
                </c:pt>
              </c:numCache>
            </c:numRef>
          </c:val>
          <c:extLst>
            <c:ext xmlns:c16="http://schemas.microsoft.com/office/drawing/2014/chart" uri="{C3380CC4-5D6E-409C-BE32-E72D297353CC}">
              <c16:uniqueId val="{00000000-3945-4C6B-81D6-B088998B13AD}"/>
            </c:ext>
          </c:extLst>
        </c:ser>
        <c:ser>
          <c:idx val="3"/>
          <c:order val="3"/>
          <c:tx>
            <c:strRef>
              <c:f>'Older people'!$F$149</c:f>
              <c:strCache>
                <c:ptCount val="1"/>
                <c:pt idx="0">
                  <c:v>2023/24</c:v>
                </c:pt>
              </c:strCache>
            </c:strRef>
          </c:tx>
          <c:spPr>
            <a:solidFill>
              <a:schemeClr val="accent4"/>
            </a:solidFill>
            <a:ln>
              <a:noFill/>
            </a:ln>
            <a:effectLst/>
          </c:spPr>
          <c:invertIfNegative val="0"/>
          <c:val>
            <c:numRef>
              <c:f>'Older people'!$F$150:$F$162</c:f>
              <c:numCache>
                <c:formatCode>#,##0</c:formatCode>
                <c:ptCount val="13"/>
                <c:pt idx="0">
                  <c:v>25069</c:v>
                </c:pt>
                <c:pt idx="1">
                  <c:v>32538</c:v>
                </c:pt>
                <c:pt idx="2">
                  <c:v>15220</c:v>
                </c:pt>
                <c:pt idx="3">
                  <c:v>26556</c:v>
                </c:pt>
                <c:pt idx="4">
                  <c:v>26166</c:v>
                </c:pt>
                <c:pt idx="5">
                  <c:v>17409</c:v>
                </c:pt>
                <c:pt idx="6">
                  <c:v>32012</c:v>
                </c:pt>
                <c:pt idx="7">
                  <c:v>24859</c:v>
                </c:pt>
                <c:pt idx="8">
                  <c:v>27769</c:v>
                </c:pt>
                <c:pt idx="9">
                  <c:v>31510</c:v>
                </c:pt>
                <c:pt idx="10">
                  <c:v>24336</c:v>
                </c:pt>
                <c:pt idx="11">
                  <c:v>21513</c:v>
                </c:pt>
                <c:pt idx="12">
                  <c:v>44146</c:v>
                </c:pt>
              </c:numCache>
            </c:numRef>
          </c:val>
          <c:extLst>
            <c:ext xmlns:c16="http://schemas.microsoft.com/office/drawing/2014/chart" uri="{C3380CC4-5D6E-409C-BE32-E72D297353CC}">
              <c16:uniqueId val="{00000000-D200-4C4D-A2F5-5AD1F28BE8D8}"/>
            </c:ext>
          </c:extLst>
        </c:ser>
        <c:dLbls>
          <c:showLegendKey val="0"/>
          <c:showVal val="0"/>
          <c:showCatName val="0"/>
          <c:showSerName val="0"/>
          <c:showPercent val="0"/>
          <c:showBubbleSize val="0"/>
        </c:dLbls>
        <c:gapWidth val="219"/>
        <c:overlap val="-27"/>
        <c:axId val="831937472"/>
        <c:axId val="831935832"/>
      </c:barChart>
      <c:catAx>
        <c:axId val="8319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5832"/>
        <c:crosses val="autoZero"/>
        <c:auto val="1"/>
        <c:lblAlgn val="ctr"/>
        <c:lblOffset val="100"/>
        <c:noMultiLvlLbl val="0"/>
      </c:catAx>
      <c:valAx>
        <c:axId val="8319358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74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Population aged 65+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cat>
            <c:strRef>
              <c:f>'Older people'!$B$9:$B$24</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'Older people'!$D$9:$D$24</c:f>
              <c:numCache>
                <c:formatCode>0.0%</c:formatCode>
                <c:ptCount val="16"/>
                <c:pt idx="0">
                  <c:v>0.19619186740235603</c:v>
                </c:pt>
                <c:pt idx="1">
                  <c:v>0.22172203152451872</c:v>
                </c:pt>
                <c:pt idx="2">
                  <c:v>0.13562664148004541</c:v>
                </c:pt>
                <c:pt idx="3">
                  <c:v>0.24533902235414154</c:v>
                </c:pt>
                <c:pt idx="4">
                  <c:v>0.25530879769358983</c:v>
                </c:pt>
                <c:pt idx="5">
                  <c:v>0.17210429100494723</c:v>
                </c:pt>
                <c:pt idx="6">
                  <c:v>0.18939447409426288</c:v>
                </c:pt>
                <c:pt idx="7">
                  <c:v>0.22154508419785257</c:v>
                </c:pt>
                <c:pt idx="8">
                  <c:v>0.19148390242024979</c:v>
                </c:pt>
                <c:pt idx="9">
                  <c:v>0.23986214655473195</c:v>
                </c:pt>
                <c:pt idx="10">
                  <c:v>0.19309793944055736</c:v>
                </c:pt>
                <c:pt idx="11">
                  <c:v>0.20031618526747563</c:v>
                </c:pt>
                <c:pt idx="12">
                  <c:v>0.2047954014622565</c:v>
                </c:pt>
                <c:pt idx="13">
                  <c:v>0.16565202231520224</c:v>
                </c:pt>
                <c:pt idx="14">
                  <c:v>0.1976404552087333</c:v>
                </c:pt>
                <c:pt idx="15">
                  <c:v>0.18691327139908714</c:v>
                </c:pt>
              </c:numCache>
            </c:numRef>
          </c:val>
          <c:extLst>
            <c:ext xmlns:c16="http://schemas.microsoft.com/office/drawing/2014/chart" uri="{C3380CC4-5D6E-409C-BE32-E72D297353CC}">
              <c16:uniqueId val="{00000001-E727-473C-9453-00A176C1C579}"/>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Population aged 85+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cat>
            <c:strRef>
              <c:f>'Older people'!$B$49:$B$64</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'Older people'!$D$49:$D$64</c:f>
              <c:numCache>
                <c:formatCode>0.0%</c:formatCode>
                <c:ptCount val="16"/>
                <c:pt idx="0">
                  <c:v>2.4746353492475576E-2</c:v>
                </c:pt>
                <c:pt idx="1">
                  <c:v>3.0705456455273571E-2</c:v>
                </c:pt>
                <c:pt idx="2">
                  <c:v>1.9453350897687637E-2</c:v>
                </c:pt>
                <c:pt idx="3">
                  <c:v>3.0221517653110271E-2</c:v>
                </c:pt>
                <c:pt idx="4">
                  <c:v>3.2893373575386277E-2</c:v>
                </c:pt>
                <c:pt idx="5">
                  <c:v>2.3195373919823275E-2</c:v>
                </c:pt>
                <c:pt idx="6">
                  <c:v>2.5718427467736595E-2</c:v>
                </c:pt>
                <c:pt idx="7">
                  <c:v>3.5147036994276855E-2</c:v>
                </c:pt>
                <c:pt idx="8">
                  <c:v>2.2053588037949105E-2</c:v>
                </c:pt>
                <c:pt idx="9">
                  <c:v>3.0789168250984413E-2</c:v>
                </c:pt>
                <c:pt idx="10">
                  <c:v>2.6478114876558732E-2</c:v>
                </c:pt>
                <c:pt idx="11">
                  <c:v>3.1635617843103744E-2</c:v>
                </c:pt>
                <c:pt idx="12">
                  <c:v>2.7609360279856991E-2</c:v>
                </c:pt>
                <c:pt idx="13">
                  <c:v>1.9459553695955371E-2</c:v>
                </c:pt>
                <c:pt idx="14">
                  <c:v>2.8245905855909203E-2</c:v>
                </c:pt>
                <c:pt idx="15">
                  <c:v>2.507547062962362E-2</c:v>
                </c:pt>
              </c:numCache>
            </c:numRef>
          </c:val>
          <c:extLst>
            <c:ext xmlns:c16="http://schemas.microsoft.com/office/drawing/2014/chart" uri="{C3380CC4-5D6E-409C-BE32-E72D297353CC}">
              <c16:uniqueId val="{00000000-6FE7-4736-B01A-03DF34AF341D}"/>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Local Council Tax Support claimants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Households!$C$80</c:f>
              <c:strCache>
                <c:ptCount val="1"/>
                <c:pt idx="0">
                  <c:v>Pensioner</c:v>
                </c:pt>
              </c:strCache>
            </c:strRef>
          </c:tx>
          <c:spPr>
            <a:solidFill>
              <a:schemeClr val="accent1"/>
            </a:solidFill>
            <a:ln>
              <a:noFill/>
            </a:ln>
            <a:effectLst/>
          </c:spPr>
          <c:invertIfNegative val="0"/>
          <c:cat>
            <c:strRef>
              <c:f>(Households!$B$81:$B$92,Households!$B$94)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(Households!$C$81:$C$92,Households!$C$94)</c:f>
              <c:numCache>
                <c:formatCode>#,##0</c:formatCode>
                <c:ptCount val="13"/>
                <c:pt idx="0">
                  <c:v>2792</c:v>
                </c:pt>
                <c:pt idx="1">
                  <c:v>3629</c:v>
                </c:pt>
                <c:pt idx="2">
                  <c:v>1645</c:v>
                </c:pt>
                <c:pt idx="3">
                  <c:v>3147</c:v>
                </c:pt>
                <c:pt idx="4">
                  <c:v>3458</c:v>
                </c:pt>
                <c:pt idx="5">
                  <c:v>2246</c:v>
                </c:pt>
                <c:pt idx="6">
                  <c:v>2874</c:v>
                </c:pt>
                <c:pt idx="7">
                  <c:v>2129</c:v>
                </c:pt>
                <c:pt idx="8">
                  <c:v>3519</c:v>
                </c:pt>
                <c:pt idx="9">
                  <c:v>4983</c:v>
                </c:pt>
                <c:pt idx="10">
                  <c:v>2362</c:v>
                </c:pt>
                <c:pt idx="11">
                  <c:v>1941</c:v>
                </c:pt>
                <c:pt idx="12">
                  <c:v>5835</c:v>
                </c:pt>
              </c:numCache>
            </c:numRef>
          </c:val>
          <c:extLst>
            <c:ext xmlns:c16="http://schemas.microsoft.com/office/drawing/2014/chart" uri="{C3380CC4-5D6E-409C-BE32-E72D297353CC}">
              <c16:uniqueId val="{00000000-AA38-492B-A03F-C935F641D6B6}"/>
            </c:ext>
          </c:extLst>
        </c:ser>
        <c:ser>
          <c:idx val="1"/>
          <c:order val="1"/>
          <c:tx>
            <c:strRef>
              <c:f>Households!$D$80</c:f>
              <c:strCache>
                <c:ptCount val="1"/>
                <c:pt idx="0">
                  <c:v>Working age</c:v>
                </c:pt>
              </c:strCache>
            </c:strRef>
          </c:tx>
          <c:spPr>
            <a:solidFill>
              <a:schemeClr val="accent1">
                <a:lumMod val="40000"/>
                <a:lumOff val="60000"/>
              </a:schemeClr>
            </a:solidFill>
            <a:ln>
              <a:noFill/>
            </a:ln>
            <a:effectLst/>
          </c:spPr>
          <c:invertIfNegative val="0"/>
          <c:cat>
            <c:strRef>
              <c:f>(Households!$B$81:$B$92,Households!$B$94)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(Households!$D$81:$D$92,Households!$D$94)</c:f>
              <c:numCache>
                <c:formatCode>#,##0</c:formatCode>
                <c:ptCount val="13"/>
                <c:pt idx="0">
                  <c:v>6262</c:v>
                </c:pt>
                <c:pt idx="1">
                  <c:v>5896</c:v>
                </c:pt>
                <c:pt idx="2">
                  <c:v>5028</c:v>
                </c:pt>
                <c:pt idx="3">
                  <c:v>5687</c:v>
                </c:pt>
                <c:pt idx="4">
                  <c:v>5955</c:v>
                </c:pt>
                <c:pt idx="5">
                  <c:v>4665</c:v>
                </c:pt>
                <c:pt idx="6">
                  <c:v>6699</c:v>
                </c:pt>
                <c:pt idx="7">
                  <c:v>3887</c:v>
                </c:pt>
                <c:pt idx="8">
                  <c:v>6295</c:v>
                </c:pt>
                <c:pt idx="9">
                  <c:v>7360</c:v>
                </c:pt>
                <c:pt idx="10">
                  <c:v>4368</c:v>
                </c:pt>
                <c:pt idx="11">
                  <c:v>3559</c:v>
                </c:pt>
                <c:pt idx="12">
                  <c:v>10083</c:v>
                </c:pt>
              </c:numCache>
            </c:numRef>
          </c:val>
          <c:extLst>
            <c:ext xmlns:c16="http://schemas.microsoft.com/office/drawing/2014/chart" uri="{C3380CC4-5D6E-409C-BE32-E72D297353CC}">
              <c16:uniqueId val="{00000001-AA38-492B-A03F-C935F641D6B6}"/>
            </c:ext>
          </c:extLst>
        </c:ser>
        <c:dLbls>
          <c:showLegendKey val="0"/>
          <c:showVal val="0"/>
          <c:showCatName val="0"/>
          <c:showSerName val="0"/>
          <c:showPercent val="0"/>
          <c:showBubbleSize val="0"/>
        </c:dLbls>
        <c:gapWidth val="150"/>
        <c:overlap val="100"/>
        <c:axId val="703575792"/>
        <c:axId val="703573168"/>
      </c:barChart>
      <c:catAx>
        <c:axId val="70357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3168"/>
        <c:crosses val="autoZero"/>
        <c:auto val="1"/>
        <c:lblAlgn val="ctr"/>
        <c:lblOffset val="100"/>
        <c:noMultiLvlLbl val="0"/>
      </c:catAx>
      <c:valAx>
        <c:axId val="7035731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Local Council Tax Support Claimants</a:t>
            </a:r>
          </a:p>
        </c:rich>
      </c:tx>
      <c:layout>
        <c:manualLayout>
          <c:xMode val="edge"/>
          <c:yMode val="edge"/>
          <c:x val="0.24703455818022743"/>
          <c:y val="2.050205827750423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13541263304657797"/>
          <c:w val="0.85862729658792647"/>
          <c:h val="0.58528640998735437"/>
        </c:manualLayout>
      </c:layout>
      <c:barChart>
        <c:barDir val="col"/>
        <c:grouping val="stacked"/>
        <c:varyColors val="0"/>
        <c:ser>
          <c:idx val="0"/>
          <c:order val="0"/>
          <c:tx>
            <c:strRef>
              <c:f>LCTS!$AA$28</c:f>
              <c:strCache>
                <c:ptCount val="1"/>
                <c:pt idx="0">
                  <c:v>Ashford</c:v>
                </c:pt>
              </c:strCache>
            </c:strRef>
          </c:tx>
          <c:spPr>
            <a:solidFill>
              <a:schemeClr val="accent1"/>
            </a:solidFill>
            <a:ln>
              <a:noFill/>
            </a:ln>
            <a:effectLst/>
          </c:spPr>
          <c:invertIfNegative val="0"/>
          <c:cat>
            <c:multiLvlStrRef>
              <c:f>LCTS!$AB$27:$AX$28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2019/20</c:v>
                  </c:pt>
                  <c:pt idx="4">
                    <c:v>2020/21</c:v>
                  </c:pt>
                  <c:pt idx="8">
                    <c:v>2021/22</c:v>
                  </c:pt>
                  <c:pt idx="12">
                    <c:v>2022/23</c:v>
                  </c:pt>
                  <c:pt idx="16">
                    <c:v>2023/24</c:v>
                  </c:pt>
                  <c:pt idx="20">
                    <c:v>2024/25</c:v>
                  </c:pt>
                </c:lvl>
              </c:multiLvlStrCache>
            </c:multiLvlStrRef>
          </c:cat>
          <c:val>
            <c:numRef>
              <c:f>LCTS!$AB$28:$AV$28</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1FE6-49B1-9BB0-7CA60088A0A4}"/>
            </c:ext>
          </c:extLst>
        </c:ser>
        <c:ser>
          <c:idx val="1"/>
          <c:order val="1"/>
          <c:tx>
            <c:strRef>
              <c:f>LCTS!$AA$29</c:f>
              <c:strCache>
                <c:ptCount val="1"/>
                <c:pt idx="0">
                  <c:v>Pensioner</c:v>
                </c:pt>
              </c:strCache>
            </c:strRef>
          </c:tx>
          <c:spPr>
            <a:solidFill>
              <a:schemeClr val="accent1"/>
            </a:solidFill>
            <a:ln>
              <a:noFill/>
            </a:ln>
            <a:effectLst/>
          </c:spPr>
          <c:invertIfNegative val="0"/>
          <c:cat>
            <c:multiLvlStrRef>
              <c:f>LCTS!$AB$27:$AX$28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2019/20</c:v>
                  </c:pt>
                  <c:pt idx="4">
                    <c:v>2020/21</c:v>
                  </c:pt>
                  <c:pt idx="8">
                    <c:v>2021/22</c:v>
                  </c:pt>
                  <c:pt idx="12">
                    <c:v>2022/23</c:v>
                  </c:pt>
                  <c:pt idx="16">
                    <c:v>2023/24</c:v>
                  </c:pt>
                  <c:pt idx="20">
                    <c:v>2024/25</c:v>
                  </c:pt>
                </c:lvl>
              </c:multiLvlStrCache>
            </c:multiLvlStrRef>
          </c:cat>
          <c:val>
            <c:numRef>
              <c:f>LCTS!$AB$29:$AX$29</c:f>
              <c:numCache>
                <c:formatCode>General</c:formatCode>
                <c:ptCount val="23"/>
                <c:pt idx="0">
                  <c:v>3042</c:v>
                </c:pt>
                <c:pt idx="1">
                  <c:v>3024</c:v>
                </c:pt>
                <c:pt idx="2">
                  <c:v>2978</c:v>
                </c:pt>
                <c:pt idx="3">
                  <c:v>2966</c:v>
                </c:pt>
                <c:pt idx="4">
                  <c:v>2924</c:v>
                </c:pt>
                <c:pt idx="5">
                  <c:v>2916</c:v>
                </c:pt>
                <c:pt idx="6">
                  <c:v>2905</c:v>
                </c:pt>
                <c:pt idx="7">
                  <c:v>2860</c:v>
                </c:pt>
                <c:pt idx="8">
                  <c:v>2837</c:v>
                </c:pt>
                <c:pt idx="9">
                  <c:v>2823</c:v>
                </c:pt>
                <c:pt idx="10">
                  <c:v>2858</c:v>
                </c:pt>
                <c:pt idx="11">
                  <c:v>2839</c:v>
                </c:pt>
                <c:pt idx="12">
                  <c:v>2840</c:v>
                </c:pt>
                <c:pt idx="13">
                  <c:v>2807</c:v>
                </c:pt>
                <c:pt idx="14">
                  <c:v>2790</c:v>
                </c:pt>
                <c:pt idx="15">
                  <c:v>2777</c:v>
                </c:pt>
                <c:pt idx="16">
                  <c:v>2778</c:v>
                </c:pt>
                <c:pt idx="17">
                  <c:v>2783</c:v>
                </c:pt>
                <c:pt idx="18">
                  <c:v>2761</c:v>
                </c:pt>
                <c:pt idx="19">
                  <c:v>2780</c:v>
                </c:pt>
                <c:pt idx="20">
                  <c:v>2786</c:v>
                </c:pt>
                <c:pt idx="21">
                  <c:v>2797</c:v>
                </c:pt>
                <c:pt idx="22">
                  <c:v>2792</c:v>
                </c:pt>
              </c:numCache>
            </c:numRef>
          </c:val>
          <c:extLst>
            <c:ext xmlns:c16="http://schemas.microsoft.com/office/drawing/2014/chart" uri="{C3380CC4-5D6E-409C-BE32-E72D297353CC}">
              <c16:uniqueId val="{00000001-1FE6-49B1-9BB0-7CA60088A0A4}"/>
            </c:ext>
          </c:extLst>
        </c:ser>
        <c:ser>
          <c:idx val="2"/>
          <c:order val="2"/>
          <c:tx>
            <c:strRef>
              <c:f>LCTS!$AA$30</c:f>
              <c:strCache>
                <c:ptCount val="1"/>
                <c:pt idx="0">
                  <c:v>Working age</c:v>
                </c:pt>
              </c:strCache>
            </c:strRef>
          </c:tx>
          <c:spPr>
            <a:solidFill>
              <a:schemeClr val="accent1">
                <a:lumMod val="40000"/>
                <a:lumOff val="60000"/>
              </a:schemeClr>
            </a:solidFill>
            <a:ln>
              <a:noFill/>
            </a:ln>
            <a:effectLst/>
          </c:spPr>
          <c:invertIfNegative val="0"/>
          <c:cat>
            <c:multiLvlStrRef>
              <c:f>LCTS!$AB$27:$AX$28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2019/20</c:v>
                  </c:pt>
                  <c:pt idx="4">
                    <c:v>2020/21</c:v>
                  </c:pt>
                  <c:pt idx="8">
                    <c:v>2021/22</c:v>
                  </c:pt>
                  <c:pt idx="12">
                    <c:v>2022/23</c:v>
                  </c:pt>
                  <c:pt idx="16">
                    <c:v>2023/24</c:v>
                  </c:pt>
                  <c:pt idx="20">
                    <c:v>2024/25</c:v>
                  </c:pt>
                </c:lvl>
              </c:multiLvlStrCache>
            </c:multiLvlStrRef>
          </c:cat>
          <c:val>
            <c:numRef>
              <c:f>LCTS!$AB$30:$AX$30</c:f>
              <c:numCache>
                <c:formatCode>General</c:formatCode>
                <c:ptCount val="23"/>
                <c:pt idx="0">
                  <c:v>4487</c:v>
                </c:pt>
                <c:pt idx="1">
                  <c:v>4471</c:v>
                </c:pt>
                <c:pt idx="2">
                  <c:v>4484</c:v>
                </c:pt>
                <c:pt idx="3">
                  <c:v>5049</c:v>
                </c:pt>
                <c:pt idx="4">
                  <c:v>5288</c:v>
                </c:pt>
                <c:pt idx="5">
                  <c:v>5375</c:v>
                </c:pt>
                <c:pt idx="6">
                  <c:v>5466</c:v>
                </c:pt>
                <c:pt idx="7">
                  <c:v>5812</c:v>
                </c:pt>
                <c:pt idx="8">
                  <c:v>5769</c:v>
                </c:pt>
                <c:pt idx="9">
                  <c:v>5745</c:v>
                </c:pt>
                <c:pt idx="10">
                  <c:v>5694</c:v>
                </c:pt>
                <c:pt idx="11">
                  <c:v>5915</c:v>
                </c:pt>
                <c:pt idx="12">
                  <c:v>5858</c:v>
                </c:pt>
                <c:pt idx="13">
                  <c:v>5818</c:v>
                </c:pt>
                <c:pt idx="14">
                  <c:v>5844</c:v>
                </c:pt>
                <c:pt idx="15">
                  <c:v>5943</c:v>
                </c:pt>
                <c:pt idx="16">
                  <c:v>6002</c:v>
                </c:pt>
                <c:pt idx="17">
                  <c:v>6040</c:v>
                </c:pt>
                <c:pt idx="18">
                  <c:v>6066</c:v>
                </c:pt>
                <c:pt idx="19">
                  <c:v>6222</c:v>
                </c:pt>
                <c:pt idx="20">
                  <c:v>6310</c:v>
                </c:pt>
                <c:pt idx="21">
                  <c:v>6286</c:v>
                </c:pt>
                <c:pt idx="22">
                  <c:v>6262</c:v>
                </c:pt>
              </c:numCache>
            </c:numRef>
          </c:val>
          <c:extLst>
            <c:ext xmlns:c16="http://schemas.microsoft.com/office/drawing/2014/chart" uri="{C3380CC4-5D6E-409C-BE32-E72D297353CC}">
              <c16:uniqueId val="{00000002-5DED-42FF-B231-0230B37A8FAB}"/>
            </c:ext>
          </c:extLst>
        </c:ser>
        <c:dLbls>
          <c:showLegendKey val="0"/>
          <c:showVal val="0"/>
          <c:showCatName val="0"/>
          <c:showSerName val="0"/>
          <c:showPercent val="0"/>
          <c:showBubbleSize val="0"/>
        </c:dLbls>
        <c:gapWidth val="150"/>
        <c:overlap val="100"/>
        <c:axId val="653676696"/>
        <c:axId val="653673088"/>
      </c:barChart>
      <c:catAx>
        <c:axId val="653676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73088"/>
        <c:crosses val="autoZero"/>
        <c:auto val="1"/>
        <c:lblAlgn val="ctr"/>
        <c:lblOffset val="100"/>
        <c:noMultiLvlLbl val="0"/>
      </c:catAx>
      <c:valAx>
        <c:axId val="653673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7669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 &amp; Bens'!$C$31</c:f>
          <c:strCache>
            <c:ptCount val="1"/>
            <c:pt idx="0">
              <c:v>Feb-25</c:v>
            </c:pt>
          </c:strCache>
        </c:strRef>
      </c:tx>
      <c:layout>
        <c:manualLayout>
          <c:xMode val="edge"/>
          <c:yMode val="edge"/>
          <c:x val="0.44493044619422578"/>
          <c:y val="0.12081117308773295"/>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'Unemp &amp; Bens'!$C$32</c:f>
              <c:strCache>
                <c:ptCount val="1"/>
                <c:pt idx="0">
                  <c:v>In work</c:v>
                </c:pt>
              </c:strCache>
            </c:strRef>
          </c:tx>
          <c:spPr>
            <a:solidFill>
              <a:schemeClr val="accent1"/>
            </a:solidFill>
            <a:ln>
              <a:noFill/>
            </a:ln>
            <a:effectLst/>
          </c:spPr>
          <c:invertIfNegative val="0"/>
          <c:cat>
            <c:strRef>
              <c:f>('Unemp &amp; Bens'!$B$33:$B$44,'Unemp &amp; Bens'!$B$46)</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('Unemp &amp; Bens'!$C$33:$C$44,'Unemp &amp; Bens'!$C$46)</c:f>
              <c:numCache>
                <c:formatCode>#,##0</c:formatCode>
                <c:ptCount val="13"/>
                <c:pt idx="0">
                  <c:v>5007</c:v>
                </c:pt>
                <c:pt idx="1">
                  <c:v>5266</c:v>
                </c:pt>
                <c:pt idx="2">
                  <c:v>4677</c:v>
                </c:pt>
                <c:pt idx="3">
                  <c:v>4650</c:v>
                </c:pt>
                <c:pt idx="4">
                  <c:v>4054</c:v>
                </c:pt>
                <c:pt idx="5">
                  <c:v>4865</c:v>
                </c:pt>
                <c:pt idx="6">
                  <c:v>6134</c:v>
                </c:pt>
                <c:pt idx="7">
                  <c:v>2803</c:v>
                </c:pt>
                <c:pt idx="8">
                  <c:v>6318</c:v>
                </c:pt>
                <c:pt idx="9">
                  <c:v>7010</c:v>
                </c:pt>
                <c:pt idx="10">
                  <c:v>3820</c:v>
                </c:pt>
                <c:pt idx="11">
                  <c:v>3202</c:v>
                </c:pt>
                <c:pt idx="12">
                  <c:v>11974</c:v>
                </c:pt>
              </c:numCache>
            </c:numRef>
          </c:val>
          <c:extLst>
            <c:ext xmlns:c16="http://schemas.microsoft.com/office/drawing/2014/chart" uri="{C3380CC4-5D6E-409C-BE32-E72D297353CC}">
              <c16:uniqueId val="{00000000-AAEF-4C63-B301-549EA14D80CE}"/>
            </c:ext>
          </c:extLst>
        </c:ser>
        <c:ser>
          <c:idx val="1"/>
          <c:order val="1"/>
          <c:tx>
            <c:strRef>
              <c:f>'Unemp &amp; Bens'!$D$32</c:f>
              <c:strCache>
                <c:ptCount val="1"/>
                <c:pt idx="0">
                  <c:v>Not in work</c:v>
                </c:pt>
              </c:strCache>
            </c:strRef>
          </c:tx>
          <c:spPr>
            <a:solidFill>
              <a:schemeClr val="accent1">
                <a:lumMod val="40000"/>
                <a:lumOff val="60000"/>
              </a:schemeClr>
            </a:solidFill>
            <a:ln>
              <a:noFill/>
            </a:ln>
            <a:effectLst/>
          </c:spPr>
          <c:invertIfNegative val="0"/>
          <c:cat>
            <c:strRef>
              <c:f>('Unemp &amp; Bens'!$B$33:$B$44,'Unemp &amp; Bens'!$B$46)</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('Unemp &amp; Bens'!$D$33:$D$44,'Unemp &amp; Bens'!$D$46)</c:f>
              <c:numCache>
                <c:formatCode>#,##0</c:formatCode>
                <c:ptCount val="13"/>
                <c:pt idx="0">
                  <c:v>8654</c:v>
                </c:pt>
                <c:pt idx="1">
                  <c:v>10479</c:v>
                </c:pt>
                <c:pt idx="2">
                  <c:v>6786</c:v>
                </c:pt>
                <c:pt idx="3">
                  <c:v>9181</c:v>
                </c:pt>
                <c:pt idx="4">
                  <c:v>8207</c:v>
                </c:pt>
                <c:pt idx="5">
                  <c:v>8371</c:v>
                </c:pt>
                <c:pt idx="6">
                  <c:v>10706</c:v>
                </c:pt>
                <c:pt idx="7">
                  <c:v>4981</c:v>
                </c:pt>
                <c:pt idx="8">
                  <c:v>12731</c:v>
                </c:pt>
                <c:pt idx="9">
                  <c:v>14798</c:v>
                </c:pt>
                <c:pt idx="10">
                  <c:v>6092</c:v>
                </c:pt>
                <c:pt idx="11">
                  <c:v>5367</c:v>
                </c:pt>
                <c:pt idx="12">
                  <c:v>22205</c:v>
                </c:pt>
              </c:numCache>
            </c:numRef>
          </c:val>
          <c:extLst>
            <c:ext xmlns:c16="http://schemas.microsoft.com/office/drawing/2014/chart" uri="{C3380CC4-5D6E-409C-BE32-E72D297353CC}">
              <c16:uniqueId val="{00000001-AAEF-4C63-B301-549EA14D80CE}"/>
            </c:ext>
          </c:extLst>
        </c:ser>
        <c:dLbls>
          <c:showLegendKey val="0"/>
          <c:showVal val="0"/>
          <c:showCatName val="0"/>
          <c:showSerName val="0"/>
          <c:showPercent val="0"/>
          <c:showBubbleSize val="0"/>
        </c:dLbls>
        <c:gapWidth val="150"/>
        <c:overlap val="100"/>
        <c:axId val="711521880"/>
        <c:axId val="711522208"/>
      </c:barChart>
      <c:catAx>
        <c:axId val="71152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2208"/>
        <c:crosses val="autoZero"/>
        <c:auto val="1"/>
        <c:lblAlgn val="ctr"/>
        <c:lblOffset val="100"/>
        <c:noMultiLvlLbl val="0"/>
      </c:catAx>
      <c:valAx>
        <c:axId val="7115222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1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 households on Universal Credit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'UC HHs housing'!$BK$5</c:f>
              <c:strCache>
                <c:ptCount val="1"/>
                <c:pt idx="0">
                  <c:v>Nov-23</c:v>
                </c:pt>
              </c:strCache>
            </c:strRef>
          </c:tx>
          <c:spPr>
            <a:solidFill>
              <a:schemeClr val="accent1">
                <a:lumMod val="40000"/>
                <a:lumOff val="60000"/>
              </a:schemeClr>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housing'!$BK$6:$BK$19</c:f>
              <c:numCache>
                <c:formatCode>0.0%</c:formatCode>
                <c:ptCount val="14"/>
                <c:pt idx="0">
                  <c:v>0.16990094829254562</c:v>
                </c:pt>
                <c:pt idx="1">
                  <c:v>0.16602000029283007</c:v>
                </c:pt>
                <c:pt idx="2">
                  <c:v>0.17664279040797259</c:v>
                </c:pt>
                <c:pt idx="3">
                  <c:v>0.18879245490742949</c:v>
                </c:pt>
                <c:pt idx="4">
                  <c:v>0.16721512633164148</c:v>
                </c:pt>
                <c:pt idx="5">
                  <c:v>0.22851407497315718</c:v>
                </c:pt>
                <c:pt idx="6">
                  <c:v>0.16488400222889682</c:v>
                </c:pt>
                <c:pt idx="7">
                  <c:v>0.11179940420998639</c:v>
                </c:pt>
                <c:pt idx="8">
                  <c:v>0.21140805129153567</c:v>
                </c:pt>
                <c:pt idx="9">
                  <c:v>0.24509922555663116</c:v>
                </c:pt>
                <c:pt idx="10">
                  <c:v>0.1273875011272432</c:v>
                </c:pt>
                <c:pt idx="11">
                  <c:v>0.12125198813988651</c:v>
                </c:pt>
                <c:pt idx="12">
                  <c:v>0.17422933911702501</c:v>
                </c:pt>
                <c:pt idx="13">
                  <c:v>0.2260720411663808</c:v>
                </c:pt>
              </c:numCache>
            </c:numRef>
          </c:val>
          <c:extLst>
            <c:ext xmlns:c16="http://schemas.microsoft.com/office/drawing/2014/chart" uri="{C3380CC4-5D6E-409C-BE32-E72D297353CC}">
              <c16:uniqueId val="{00000000-E5D8-4E69-8054-1919CA4E850E}"/>
            </c:ext>
          </c:extLst>
        </c:ser>
        <c:ser>
          <c:idx val="1"/>
          <c:order val="1"/>
          <c:tx>
            <c:strRef>
              <c:f>'UC HHs housing'!$BL$5</c:f>
              <c:strCache>
                <c:ptCount val="1"/>
                <c:pt idx="0">
                  <c:v>Nov-24</c:v>
                </c:pt>
              </c:strCache>
            </c:strRef>
          </c:tx>
          <c:spPr>
            <a:solidFill>
              <a:schemeClr val="accent1"/>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housing'!$BL$6:$BL$19</c:f>
              <c:numCache>
                <c:formatCode>0.0%</c:formatCode>
                <c:ptCount val="14"/>
                <c:pt idx="0">
                  <c:v>0.19268866225389186</c:v>
                </c:pt>
                <c:pt idx="1">
                  <c:v>0.18538894129367051</c:v>
                </c:pt>
                <c:pt idx="2">
                  <c:v>0.1936916923463444</c:v>
                </c:pt>
                <c:pt idx="3">
                  <c:v>0.20487094717079685</c:v>
                </c:pt>
                <c:pt idx="4">
                  <c:v>0.18314013106084404</c:v>
                </c:pt>
                <c:pt idx="5">
                  <c:v>0.25479579548539555</c:v>
                </c:pt>
                <c:pt idx="6">
                  <c:v>0.18619551876999918</c:v>
                </c:pt>
                <c:pt idx="7">
                  <c:v>0.12525021401348588</c:v>
                </c:pt>
                <c:pt idx="8">
                  <c:v>0.23472596135260798</c:v>
                </c:pt>
                <c:pt idx="9">
                  <c:v>0.2694907566046042</c:v>
                </c:pt>
                <c:pt idx="10">
                  <c:v>0.14398273645604986</c:v>
                </c:pt>
                <c:pt idx="11">
                  <c:v>0.1346824678573823</c:v>
                </c:pt>
                <c:pt idx="12">
                  <c:v>0.19359303715849183</c:v>
                </c:pt>
                <c:pt idx="13">
                  <c:v>0.24853348379352391</c:v>
                </c:pt>
              </c:numCache>
            </c:numRef>
          </c:val>
          <c:extLst>
            <c:ext xmlns:c16="http://schemas.microsoft.com/office/drawing/2014/chart" uri="{C3380CC4-5D6E-409C-BE32-E72D297353CC}">
              <c16:uniqueId val="{00000001-E5D8-4E69-8054-1919CA4E850E}"/>
            </c:ext>
          </c:extLst>
        </c:ser>
        <c:dLbls>
          <c:showLegendKey val="0"/>
          <c:showVal val="0"/>
          <c:showCatName val="0"/>
          <c:showSerName val="0"/>
          <c:showPercent val="0"/>
          <c:showBubbleSize val="0"/>
        </c:dLbls>
        <c:gapWidth val="219"/>
        <c:axId val="385357416"/>
        <c:axId val="385354792"/>
      </c:barChart>
      <c:catAx>
        <c:axId val="385357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4792"/>
        <c:crosses val="autoZero"/>
        <c:auto val="1"/>
        <c:lblAlgn val="ctr"/>
        <c:lblOffset val="100"/>
        <c:noMultiLvlLbl val="0"/>
      </c:catAx>
      <c:valAx>
        <c:axId val="3853547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households on UC</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HHs housing'!$BJ$26</c:f>
              <c:strCache>
                <c:ptCount val="1"/>
                <c:pt idx="0">
                  <c:v>Ashford</c:v>
                </c:pt>
              </c:strCache>
            </c:strRef>
          </c:tx>
          <c:spPr>
            <a:ln w="28575" cap="rnd">
              <a:solidFill>
                <a:schemeClr val="accent1"/>
              </a:solidFill>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housing'!$BK$26:$DR$26</c:f>
              <c:numCache>
                <c:formatCode>0.0%</c:formatCode>
                <c:ptCount val="60"/>
                <c:pt idx="0">
                  <c:v>7.9401333259057058E-2</c:v>
                </c:pt>
                <c:pt idx="1">
                  <c:v>8.4433550591424808E-2</c:v>
                </c:pt>
                <c:pt idx="2">
                  <c:v>8.9224370044380066E-2</c:v>
                </c:pt>
                <c:pt idx="3">
                  <c:v>0.12914786548567397</c:v>
                </c:pt>
                <c:pt idx="4">
                  <c:v>0.14665849627690195</c:v>
                </c:pt>
                <c:pt idx="5">
                  <c:v>0.14668619553277187</c:v>
                </c:pt>
                <c:pt idx="6">
                  <c:v>0.14884657634566092</c:v>
                </c:pt>
                <c:pt idx="7">
                  <c:v>0.1525448553643354</c:v>
                </c:pt>
                <c:pt idx="8">
                  <c:v>0.15518125228853899</c:v>
                </c:pt>
                <c:pt idx="9">
                  <c:v>0.15688392530208714</c:v>
                </c:pt>
                <c:pt idx="10">
                  <c:v>0.16098498718418161</c:v>
                </c:pt>
                <c:pt idx="11">
                  <c:v>0.16166239472720614</c:v>
                </c:pt>
                <c:pt idx="12">
                  <c:v>0.164536799707067</c:v>
                </c:pt>
                <c:pt idx="13">
                  <c:v>0.16572683998535334</c:v>
                </c:pt>
                <c:pt idx="14">
                  <c:v>0.164536799707067</c:v>
                </c:pt>
                <c:pt idx="15">
                  <c:v>0.16389600878798974</c:v>
                </c:pt>
                <c:pt idx="16">
                  <c:v>0.16294397656536067</c:v>
                </c:pt>
                <c:pt idx="17">
                  <c:v>0.15947450215042105</c:v>
                </c:pt>
                <c:pt idx="18">
                  <c:v>0.15708916115508331</c:v>
                </c:pt>
                <c:pt idx="19">
                  <c:v>0.15457732480393219</c:v>
                </c:pt>
                <c:pt idx="20">
                  <c:v>0.15405327261556254</c:v>
                </c:pt>
                <c:pt idx="21">
                  <c:v>0.15392677725974918</c:v>
                </c:pt>
                <c:pt idx="22">
                  <c:v>0.15184863927138675</c:v>
                </c:pt>
                <c:pt idx="23">
                  <c:v>0.15183056850627055</c:v>
                </c:pt>
                <c:pt idx="24">
                  <c:v>0.15159564855976002</c:v>
                </c:pt>
                <c:pt idx="25">
                  <c:v>0.15152336549929524</c:v>
                </c:pt>
                <c:pt idx="26">
                  <c:v>0.15036683653185876</c:v>
                </c:pt>
                <c:pt idx="27">
                  <c:v>0.15027648270627778</c:v>
                </c:pt>
                <c:pt idx="28">
                  <c:v>0.15045719035743974</c:v>
                </c:pt>
                <c:pt idx="29">
                  <c:v>0.14929522248160093</c:v>
                </c:pt>
                <c:pt idx="30">
                  <c:v>0.15143361191795712</c:v>
                </c:pt>
                <c:pt idx="31">
                  <c:v>0.15285920487552793</c:v>
                </c:pt>
                <c:pt idx="32">
                  <c:v>0.15424915800915945</c:v>
                </c:pt>
                <c:pt idx="33">
                  <c:v>0.15538963237521608</c:v>
                </c:pt>
                <c:pt idx="34">
                  <c:v>0.15617370850188</c:v>
                </c:pt>
                <c:pt idx="35">
                  <c:v>0.15658356647718161</c:v>
                </c:pt>
                <c:pt idx="36">
                  <c:v>0.15695778462854393</c:v>
                </c:pt>
                <c:pt idx="37">
                  <c:v>0.1585793966177807</c:v>
                </c:pt>
                <c:pt idx="38">
                  <c:v>0.15914963380080902</c:v>
                </c:pt>
                <c:pt idx="39">
                  <c:v>0.16034356790277457</c:v>
                </c:pt>
                <c:pt idx="40">
                  <c:v>0.16123456350125631</c:v>
                </c:pt>
                <c:pt idx="41">
                  <c:v>0.16045320994387657</c:v>
                </c:pt>
                <c:pt idx="42">
                  <c:v>0.1610337972166998</c:v>
                </c:pt>
                <c:pt idx="43">
                  <c:v>0.16191347490279562</c:v>
                </c:pt>
                <c:pt idx="44">
                  <c:v>0.16434138531642006</c:v>
                </c:pt>
                <c:pt idx="45">
                  <c:v>0.16805362515174441</c:v>
                </c:pt>
                <c:pt idx="46">
                  <c:v>0.16990094829254562</c:v>
                </c:pt>
                <c:pt idx="47">
                  <c:v>0.17195939407800981</c:v>
                </c:pt>
                <c:pt idx="48">
                  <c:v>0.17382431077253294</c:v>
                </c:pt>
                <c:pt idx="49">
                  <c:v>0.17783564102112986</c:v>
                </c:pt>
                <c:pt idx="50">
                  <c:v>0.18059782895547072</c:v>
                </c:pt>
                <c:pt idx="51">
                  <c:v>0.18112563556712821</c:v>
                </c:pt>
                <c:pt idx="52">
                  <c:v>0.18091451292246521</c:v>
                </c:pt>
                <c:pt idx="53">
                  <c:v>0.18019378958428975</c:v>
                </c:pt>
                <c:pt idx="54">
                  <c:v>0.18326971790490112</c:v>
                </c:pt>
                <c:pt idx="55">
                  <c:v>0.18629351184719703</c:v>
                </c:pt>
                <c:pt idx="56">
                  <c:v>0.18935206204170327</c:v>
                </c:pt>
                <c:pt idx="57">
                  <c:v>0.19119414340884905</c:v>
                </c:pt>
                <c:pt idx="58">
                  <c:v>0.19268866225389186</c:v>
                </c:pt>
              </c:numCache>
            </c:numRef>
          </c:val>
          <c:smooth val="0"/>
          <c:extLst>
            <c:ext xmlns:c16="http://schemas.microsoft.com/office/drawing/2014/chart" uri="{C3380CC4-5D6E-409C-BE32-E72D297353CC}">
              <c16:uniqueId val="{00000000-E64C-4E2D-A6CA-28FCAE4872BB}"/>
            </c:ext>
          </c:extLst>
        </c:ser>
        <c:ser>
          <c:idx val="1"/>
          <c:order val="1"/>
          <c:tx>
            <c:strRef>
              <c:f>'UC HHs housing'!$BJ$27</c:f>
              <c:strCache>
                <c:ptCount val="1"/>
                <c:pt idx="0">
                  <c:v>England</c:v>
                </c:pt>
              </c:strCache>
            </c:strRef>
          </c:tx>
          <c:spPr>
            <a:ln w="28575" cap="rnd">
              <a:solidFill>
                <a:schemeClr val="accent2"/>
              </a:solidFill>
              <a:prstDash val="sysDash"/>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housing'!$BK$27:$DR$27</c:f>
              <c:numCache>
                <c:formatCode>0.0%</c:formatCode>
                <c:ptCount val="60"/>
                <c:pt idx="0">
                  <c:v>9.006433530286051E-2</c:v>
                </c:pt>
                <c:pt idx="1">
                  <c:v>9.4515324454560651E-2</c:v>
                </c:pt>
                <c:pt idx="2">
                  <c:v>9.912675738211349E-2</c:v>
                </c:pt>
                <c:pt idx="3">
                  <c:v>0.13858420939896915</c:v>
                </c:pt>
                <c:pt idx="4">
                  <c:v>0.15693171633489114</c:v>
                </c:pt>
                <c:pt idx="5">
                  <c:v>0.16087119979839268</c:v>
                </c:pt>
                <c:pt idx="6">
                  <c:v>0.16455117885950424</c:v>
                </c:pt>
                <c:pt idx="7">
                  <c:v>0.16913865417095514</c:v>
                </c:pt>
                <c:pt idx="8">
                  <c:v>0.1727373769565273</c:v>
                </c:pt>
                <c:pt idx="9">
                  <c:v>0.17537291766989282</c:v>
                </c:pt>
                <c:pt idx="10">
                  <c:v>0.18019923461090881</c:v>
                </c:pt>
                <c:pt idx="11">
                  <c:v>0.18192362615198185</c:v>
                </c:pt>
                <c:pt idx="12">
                  <c:v>0.18455296539319435</c:v>
                </c:pt>
                <c:pt idx="13">
                  <c:v>0.18611951672522173</c:v>
                </c:pt>
                <c:pt idx="14">
                  <c:v>0.18597934646422853</c:v>
                </c:pt>
                <c:pt idx="15">
                  <c:v>0.18540732437186627</c:v>
                </c:pt>
                <c:pt idx="16">
                  <c:v>0.18380127051174081</c:v>
                </c:pt>
                <c:pt idx="17">
                  <c:v>0.18140468163609805</c:v>
                </c:pt>
                <c:pt idx="18">
                  <c:v>0.18070072318264868</c:v>
                </c:pt>
                <c:pt idx="19">
                  <c:v>0.17943223867990821</c:v>
                </c:pt>
                <c:pt idx="20">
                  <c:v>0.1784550720763794</c:v>
                </c:pt>
                <c:pt idx="21">
                  <c:v>0.17687049013423925</c:v>
                </c:pt>
                <c:pt idx="22">
                  <c:v>0.17536168208415603</c:v>
                </c:pt>
                <c:pt idx="23">
                  <c:v>0.17458684654727291</c:v>
                </c:pt>
                <c:pt idx="24">
                  <c:v>0.17345184229338148</c:v>
                </c:pt>
                <c:pt idx="25">
                  <c:v>0.17329535548677696</c:v>
                </c:pt>
                <c:pt idx="26">
                  <c:v>0.17242178171394887</c:v>
                </c:pt>
                <c:pt idx="27">
                  <c:v>0.17226153787314211</c:v>
                </c:pt>
                <c:pt idx="28">
                  <c:v>0.17213865330502076</c:v>
                </c:pt>
                <c:pt idx="29">
                  <c:v>0.17210709395676704</c:v>
                </c:pt>
                <c:pt idx="30">
                  <c:v>0.17396594565917195</c:v>
                </c:pt>
                <c:pt idx="31">
                  <c:v>0.17508516140876726</c:v>
                </c:pt>
                <c:pt idx="32">
                  <c:v>0.1765416417680894</c:v>
                </c:pt>
                <c:pt idx="33">
                  <c:v>0.17749293744864308</c:v>
                </c:pt>
                <c:pt idx="34">
                  <c:v>0.17847737304302211</c:v>
                </c:pt>
                <c:pt idx="35">
                  <c:v>0.1795351689270448</c:v>
                </c:pt>
                <c:pt idx="36">
                  <c:v>0.18018292645884434</c:v>
                </c:pt>
                <c:pt idx="37">
                  <c:v>0.18171808792836114</c:v>
                </c:pt>
                <c:pt idx="38">
                  <c:v>0.18245805905096923</c:v>
                </c:pt>
                <c:pt idx="39">
                  <c:v>0.18381009212183808</c:v>
                </c:pt>
                <c:pt idx="40">
                  <c:v>0.18463532206193611</c:v>
                </c:pt>
                <c:pt idx="41">
                  <c:v>0.18431306680669515</c:v>
                </c:pt>
                <c:pt idx="42">
                  <c:v>0.1858179653076783</c:v>
                </c:pt>
                <c:pt idx="43">
                  <c:v>0.18732448604923027</c:v>
                </c:pt>
                <c:pt idx="44">
                  <c:v>0.18946775701198929</c:v>
                </c:pt>
                <c:pt idx="45">
                  <c:v>0.19171160689001343</c:v>
                </c:pt>
                <c:pt idx="46">
                  <c:v>0.19382293219234084</c:v>
                </c:pt>
                <c:pt idx="47">
                  <c:v>0.19602635084388123</c:v>
                </c:pt>
                <c:pt idx="48">
                  <c:v>0.19740525532735484</c:v>
                </c:pt>
                <c:pt idx="49">
                  <c:v>0.20024854389350383</c:v>
                </c:pt>
                <c:pt idx="50">
                  <c:v>0.20303709223943406</c:v>
                </c:pt>
                <c:pt idx="51">
                  <c:v>0.20478150000183021</c:v>
                </c:pt>
                <c:pt idx="52">
                  <c:v>0.2071005552887871</c:v>
                </c:pt>
                <c:pt idx="53">
                  <c:v>0.20759565059176247</c:v>
                </c:pt>
                <c:pt idx="54">
                  <c:v>0.2097147773556069</c:v>
                </c:pt>
                <c:pt idx="55">
                  <c:v>0.21246482576365544</c:v>
                </c:pt>
                <c:pt idx="56">
                  <c:v>0.21582567935389901</c:v>
                </c:pt>
                <c:pt idx="57">
                  <c:v>0.21776086647641565</c:v>
                </c:pt>
                <c:pt idx="58">
                  <c:v>0.22032346415633808</c:v>
                </c:pt>
              </c:numCache>
            </c:numRef>
          </c:val>
          <c:smooth val="0"/>
          <c:extLst>
            <c:ext xmlns:c16="http://schemas.microsoft.com/office/drawing/2014/chart" uri="{C3380CC4-5D6E-409C-BE32-E72D297353CC}">
              <c16:uniqueId val="{00000001-E64C-4E2D-A6CA-28FCAE4872BB}"/>
            </c:ext>
          </c:extLst>
        </c:ser>
        <c:dLbls>
          <c:showLegendKey val="0"/>
          <c:showVal val="0"/>
          <c:showCatName val="0"/>
          <c:showSerName val="0"/>
          <c:showPercent val="0"/>
          <c:showBubbleSize val="0"/>
        </c:dLbls>
        <c:smooth val="0"/>
        <c:axId val="386184416"/>
        <c:axId val="386177856"/>
      </c:lineChart>
      <c:dateAx>
        <c:axId val="3861844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77856"/>
        <c:crosses val="autoZero"/>
        <c:auto val="1"/>
        <c:lblOffset val="100"/>
        <c:baseTimeUnit val="months"/>
      </c:dateAx>
      <c:valAx>
        <c:axId val="38617785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8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HHs housing'!$BJ$3</c:f>
          <c:strCache>
            <c:ptCount val="1"/>
            <c:pt idx="0">
              <c:v>UC households Nov 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Households!$C$56</c:f>
              <c:strCache>
                <c:ptCount val="1"/>
                <c:pt idx="0">
                  <c:v>Housing entitlement</c:v>
                </c:pt>
              </c:strCache>
            </c:strRef>
          </c:tx>
          <c:spPr>
            <a:solidFill>
              <a:schemeClr val="accent1"/>
            </a:solidFill>
            <a:ln>
              <a:noFill/>
            </a:ln>
            <a:effectLst/>
          </c:spPr>
          <c:invertIfNegative val="0"/>
          <c:cat>
            <c:strRef>
              <c:f>(Households!$B$57:$B$68,Households!$B$70)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(Households!$C$57:$C$68,Households!$C$70)</c:f>
              <c:numCache>
                <c:formatCode>#,##0</c:formatCode>
                <c:ptCount val="13"/>
                <c:pt idx="0">
                  <c:v>7253</c:v>
                </c:pt>
                <c:pt idx="1">
                  <c:v>8029</c:v>
                </c:pt>
                <c:pt idx="2">
                  <c:v>5772</c:v>
                </c:pt>
                <c:pt idx="3">
                  <c:v>7109</c:v>
                </c:pt>
                <c:pt idx="4">
                  <c:v>6133</c:v>
                </c:pt>
                <c:pt idx="5">
                  <c:v>6672</c:v>
                </c:pt>
                <c:pt idx="6">
                  <c:v>9109</c:v>
                </c:pt>
                <c:pt idx="7">
                  <c:v>4217</c:v>
                </c:pt>
                <c:pt idx="8">
                  <c:v>9490</c:v>
                </c:pt>
                <c:pt idx="9">
                  <c:v>11752</c:v>
                </c:pt>
                <c:pt idx="10">
                  <c:v>5402</c:v>
                </c:pt>
                <c:pt idx="11">
                  <c:v>4936</c:v>
                </c:pt>
                <c:pt idx="12">
                  <c:v>17022</c:v>
                </c:pt>
              </c:numCache>
            </c:numRef>
          </c:val>
          <c:extLst>
            <c:ext xmlns:c16="http://schemas.microsoft.com/office/drawing/2014/chart" uri="{C3380CC4-5D6E-409C-BE32-E72D297353CC}">
              <c16:uniqueId val="{00000000-D7AA-4897-83C8-239745E1BA03}"/>
            </c:ext>
          </c:extLst>
        </c:ser>
        <c:ser>
          <c:idx val="1"/>
          <c:order val="1"/>
          <c:tx>
            <c:strRef>
              <c:f>Households!$D$56</c:f>
              <c:strCache>
                <c:ptCount val="1"/>
                <c:pt idx="0">
                  <c:v>No housing entitlement</c:v>
                </c:pt>
              </c:strCache>
            </c:strRef>
          </c:tx>
          <c:spPr>
            <a:solidFill>
              <a:schemeClr val="accent1">
                <a:lumMod val="40000"/>
                <a:lumOff val="60000"/>
              </a:schemeClr>
            </a:solidFill>
            <a:ln>
              <a:noFill/>
            </a:ln>
            <a:effectLst/>
          </c:spPr>
          <c:invertIfNegative val="0"/>
          <c:cat>
            <c:strRef>
              <c:f>(Households!$B$57:$B$68,Households!$B$70)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(Households!$D$57:$D$68,Households!$D$70)</c:f>
              <c:numCache>
                <c:formatCode>#,##0</c:formatCode>
                <c:ptCount val="13"/>
                <c:pt idx="0">
                  <c:v>3834</c:v>
                </c:pt>
                <c:pt idx="1">
                  <c:v>4731</c:v>
                </c:pt>
                <c:pt idx="2">
                  <c:v>3684</c:v>
                </c:pt>
                <c:pt idx="3">
                  <c:v>4197</c:v>
                </c:pt>
                <c:pt idx="4">
                  <c:v>3826</c:v>
                </c:pt>
                <c:pt idx="5">
                  <c:v>4278</c:v>
                </c:pt>
                <c:pt idx="6">
                  <c:v>4737</c:v>
                </c:pt>
                <c:pt idx="7">
                  <c:v>2175</c:v>
                </c:pt>
                <c:pt idx="8">
                  <c:v>5909</c:v>
                </c:pt>
                <c:pt idx="9">
                  <c:v>6216</c:v>
                </c:pt>
                <c:pt idx="10">
                  <c:v>2671</c:v>
                </c:pt>
                <c:pt idx="11">
                  <c:v>1977</c:v>
                </c:pt>
                <c:pt idx="12">
                  <c:v>11342</c:v>
                </c:pt>
              </c:numCache>
            </c:numRef>
          </c:val>
          <c:extLst>
            <c:ext xmlns:c16="http://schemas.microsoft.com/office/drawing/2014/chart" uri="{C3380CC4-5D6E-409C-BE32-E72D297353CC}">
              <c16:uniqueId val="{00000001-D7AA-4897-83C8-239745E1BA03}"/>
            </c:ext>
          </c:extLst>
        </c:ser>
        <c:dLbls>
          <c:showLegendKey val="0"/>
          <c:showVal val="0"/>
          <c:showCatName val="0"/>
          <c:showSerName val="0"/>
          <c:showPercent val="0"/>
          <c:showBubbleSize val="0"/>
        </c:dLbls>
        <c:gapWidth val="150"/>
        <c:overlap val="100"/>
        <c:axId val="386184744"/>
        <c:axId val="386177200"/>
      </c:barChart>
      <c:catAx>
        <c:axId val="38618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77200"/>
        <c:crosses val="autoZero"/>
        <c:auto val="1"/>
        <c:lblAlgn val="ctr"/>
        <c:lblOffset val="100"/>
        <c:noMultiLvlLbl val="0"/>
      </c:catAx>
      <c:valAx>
        <c:axId val="3861772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84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HHs housing'!$BJ$46</c:f>
          <c:strCache>
            <c:ptCount val="1"/>
            <c:pt idx="0">
              <c:v>Ashford UC households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5949256342957"/>
          <c:y val="0.13367619047619048"/>
          <c:w val="0.85862729658792647"/>
          <c:h val="0.62014038245219349"/>
        </c:manualLayout>
      </c:layout>
      <c:barChart>
        <c:barDir val="col"/>
        <c:grouping val="stacked"/>
        <c:varyColors val="0"/>
        <c:ser>
          <c:idx val="0"/>
          <c:order val="0"/>
          <c:tx>
            <c:strRef>
              <c:f>'UC HHs housing'!$BJ$48</c:f>
              <c:strCache>
                <c:ptCount val="1"/>
                <c:pt idx="0">
                  <c:v>Housing Entitlement</c:v>
                </c:pt>
              </c:strCache>
            </c:strRef>
          </c:tx>
          <c:spPr>
            <a:solidFill>
              <a:schemeClr val="accent1"/>
            </a:solidFill>
            <a:ln>
              <a:noFill/>
            </a:ln>
            <a:effectLst/>
          </c:spPr>
          <c:invertIfNegative val="0"/>
          <c:cat>
            <c:numRef>
              <c:f>'UC HHs housing'!$BK$47:$DR$47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housing'!$BK$48:$DR$48</c:f>
              <c:numCache>
                <c:formatCode>#,##0</c:formatCode>
                <c:ptCount val="60"/>
                <c:pt idx="0">
                  <c:v>2723</c:v>
                </c:pt>
                <c:pt idx="1">
                  <c:v>2884</c:v>
                </c:pt>
                <c:pt idx="2">
                  <c:v>3047</c:v>
                </c:pt>
                <c:pt idx="3">
                  <c:v>3910</c:v>
                </c:pt>
                <c:pt idx="4">
                  <c:v>4327</c:v>
                </c:pt>
                <c:pt idx="5">
                  <c:v>4433</c:v>
                </c:pt>
                <c:pt idx="6">
                  <c:v>4543</c:v>
                </c:pt>
                <c:pt idx="7">
                  <c:v>4687</c:v>
                </c:pt>
                <c:pt idx="8">
                  <c:v>4792</c:v>
                </c:pt>
                <c:pt idx="9">
                  <c:v>4896</c:v>
                </c:pt>
                <c:pt idx="10">
                  <c:v>5053</c:v>
                </c:pt>
                <c:pt idx="11">
                  <c:v>5047</c:v>
                </c:pt>
                <c:pt idx="12">
                  <c:v>5099</c:v>
                </c:pt>
                <c:pt idx="13">
                  <c:v>5182</c:v>
                </c:pt>
                <c:pt idx="14">
                  <c:v>5218</c:v>
                </c:pt>
                <c:pt idx="15">
                  <c:v>5260</c:v>
                </c:pt>
                <c:pt idx="16">
                  <c:v>5303</c:v>
                </c:pt>
                <c:pt idx="17">
                  <c:v>5313</c:v>
                </c:pt>
                <c:pt idx="18">
                  <c:v>5307</c:v>
                </c:pt>
                <c:pt idx="19">
                  <c:v>5303</c:v>
                </c:pt>
                <c:pt idx="20">
                  <c:v>5292</c:v>
                </c:pt>
                <c:pt idx="21">
                  <c:v>5313</c:v>
                </c:pt>
                <c:pt idx="22">
                  <c:v>5304</c:v>
                </c:pt>
                <c:pt idx="23">
                  <c:v>5303</c:v>
                </c:pt>
                <c:pt idx="24">
                  <c:v>5333</c:v>
                </c:pt>
                <c:pt idx="25">
                  <c:v>5361</c:v>
                </c:pt>
                <c:pt idx="26">
                  <c:v>5369</c:v>
                </c:pt>
                <c:pt idx="27">
                  <c:v>5430</c:v>
                </c:pt>
                <c:pt idx="28">
                  <c:v>5450</c:v>
                </c:pt>
                <c:pt idx="29">
                  <c:v>5497</c:v>
                </c:pt>
                <c:pt idx="30">
                  <c:v>5579</c:v>
                </c:pt>
                <c:pt idx="31">
                  <c:v>5626</c:v>
                </c:pt>
                <c:pt idx="32">
                  <c:v>5700</c:v>
                </c:pt>
                <c:pt idx="33">
                  <c:v>5752</c:v>
                </c:pt>
                <c:pt idx="34">
                  <c:v>5748</c:v>
                </c:pt>
                <c:pt idx="35">
                  <c:v>5790</c:v>
                </c:pt>
                <c:pt idx="36">
                  <c:v>5844</c:v>
                </c:pt>
                <c:pt idx="37">
                  <c:v>5914</c:v>
                </c:pt>
                <c:pt idx="38">
                  <c:v>5936</c:v>
                </c:pt>
                <c:pt idx="39">
                  <c:v>5983</c:v>
                </c:pt>
                <c:pt idx="40">
                  <c:v>6038</c:v>
                </c:pt>
                <c:pt idx="41">
                  <c:v>6069</c:v>
                </c:pt>
                <c:pt idx="42">
                  <c:v>6125</c:v>
                </c:pt>
                <c:pt idx="43">
                  <c:v>6152</c:v>
                </c:pt>
                <c:pt idx="44">
                  <c:v>6193</c:v>
                </c:pt>
                <c:pt idx="45">
                  <c:v>6277</c:v>
                </c:pt>
                <c:pt idx="46">
                  <c:v>6318</c:v>
                </c:pt>
                <c:pt idx="47">
                  <c:v>6398</c:v>
                </c:pt>
                <c:pt idx="48">
                  <c:v>6445</c:v>
                </c:pt>
                <c:pt idx="49">
                  <c:v>6528</c:v>
                </c:pt>
                <c:pt idx="50">
                  <c:v>6604</c:v>
                </c:pt>
                <c:pt idx="51">
                  <c:v>6637</c:v>
                </c:pt>
                <c:pt idx="52">
                  <c:v>6649</c:v>
                </c:pt>
                <c:pt idx="53">
                  <c:v>6720</c:v>
                </c:pt>
                <c:pt idx="54">
                  <c:v>6833</c:v>
                </c:pt>
                <c:pt idx="55">
                  <c:v>6978</c:v>
                </c:pt>
                <c:pt idx="56">
                  <c:v>7112</c:v>
                </c:pt>
                <c:pt idx="57">
                  <c:v>7173</c:v>
                </c:pt>
                <c:pt idx="58">
                  <c:v>7253</c:v>
                </c:pt>
              </c:numCache>
            </c:numRef>
          </c:val>
          <c:extLst>
            <c:ext xmlns:c16="http://schemas.microsoft.com/office/drawing/2014/chart" uri="{C3380CC4-5D6E-409C-BE32-E72D297353CC}">
              <c16:uniqueId val="{00000000-1A87-4ACB-8F66-9909FE38549C}"/>
            </c:ext>
          </c:extLst>
        </c:ser>
        <c:ser>
          <c:idx val="1"/>
          <c:order val="1"/>
          <c:tx>
            <c:strRef>
              <c:f>'UC HHs housing'!$BJ$49</c:f>
              <c:strCache>
                <c:ptCount val="1"/>
                <c:pt idx="0">
                  <c:v>No Housing entitlement</c:v>
                </c:pt>
              </c:strCache>
            </c:strRef>
          </c:tx>
          <c:spPr>
            <a:solidFill>
              <a:schemeClr val="accent1">
                <a:lumMod val="40000"/>
                <a:lumOff val="60000"/>
              </a:schemeClr>
            </a:solidFill>
            <a:ln>
              <a:noFill/>
            </a:ln>
            <a:effectLst/>
          </c:spPr>
          <c:invertIfNegative val="0"/>
          <c:cat>
            <c:numRef>
              <c:f>'UC HHs housing'!$BK$47:$DR$47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housing'!$BK$49:$DR$49</c:f>
              <c:numCache>
                <c:formatCode>#,##0</c:formatCode>
                <c:ptCount val="60"/>
                <c:pt idx="0">
                  <c:v>1556</c:v>
                </c:pt>
                <c:pt idx="1">
                  <c:v>1656</c:v>
                </c:pt>
                <c:pt idx="2">
                  <c:v>1763</c:v>
                </c:pt>
                <c:pt idx="3">
                  <c:v>3041</c:v>
                </c:pt>
                <c:pt idx="4">
                  <c:v>3576</c:v>
                </c:pt>
                <c:pt idx="5">
                  <c:v>3581</c:v>
                </c:pt>
                <c:pt idx="6">
                  <c:v>3581</c:v>
                </c:pt>
                <c:pt idx="7">
                  <c:v>3651</c:v>
                </c:pt>
                <c:pt idx="8">
                  <c:v>3688</c:v>
                </c:pt>
                <c:pt idx="9">
                  <c:v>3672</c:v>
                </c:pt>
                <c:pt idx="10">
                  <c:v>3741</c:v>
                </c:pt>
                <c:pt idx="11">
                  <c:v>3785</c:v>
                </c:pt>
                <c:pt idx="12">
                  <c:v>3889</c:v>
                </c:pt>
                <c:pt idx="13">
                  <c:v>3867</c:v>
                </c:pt>
                <c:pt idx="14">
                  <c:v>3772</c:v>
                </c:pt>
                <c:pt idx="15">
                  <c:v>3695</c:v>
                </c:pt>
                <c:pt idx="16">
                  <c:v>3599</c:v>
                </c:pt>
                <c:pt idx="17">
                  <c:v>3516</c:v>
                </c:pt>
                <c:pt idx="18">
                  <c:v>3386</c:v>
                </c:pt>
                <c:pt idx="19">
                  <c:v>3253</c:v>
                </c:pt>
                <c:pt idx="20">
                  <c:v>3110</c:v>
                </c:pt>
                <c:pt idx="21">
                  <c:v>3211</c:v>
                </c:pt>
                <c:pt idx="22">
                  <c:v>3214</c:v>
                </c:pt>
                <c:pt idx="23">
                  <c:v>3099</c:v>
                </c:pt>
                <c:pt idx="24">
                  <c:v>3059</c:v>
                </c:pt>
                <c:pt idx="25">
                  <c:v>3023</c:v>
                </c:pt>
                <c:pt idx="26">
                  <c:v>2951</c:v>
                </c:pt>
                <c:pt idx="27">
                  <c:v>2885</c:v>
                </c:pt>
                <c:pt idx="28">
                  <c:v>2872</c:v>
                </c:pt>
                <c:pt idx="29">
                  <c:v>2884</c:v>
                </c:pt>
                <c:pt idx="30">
                  <c:v>2918</c:v>
                </c:pt>
                <c:pt idx="31">
                  <c:v>2950</c:v>
                </c:pt>
                <c:pt idx="32">
                  <c:v>2954</c:v>
                </c:pt>
                <c:pt idx="33">
                  <c:v>2967</c:v>
                </c:pt>
                <c:pt idx="34">
                  <c:v>3016</c:v>
                </c:pt>
                <c:pt idx="35">
                  <c:v>2996</c:v>
                </c:pt>
                <c:pt idx="36">
                  <c:v>2967</c:v>
                </c:pt>
                <c:pt idx="37">
                  <c:v>2986</c:v>
                </c:pt>
                <c:pt idx="38">
                  <c:v>2996</c:v>
                </c:pt>
                <c:pt idx="39">
                  <c:v>3013</c:v>
                </c:pt>
                <c:pt idx="40">
                  <c:v>3011</c:v>
                </c:pt>
                <c:pt idx="41">
                  <c:v>3051</c:v>
                </c:pt>
                <c:pt idx="42">
                  <c:v>3031</c:v>
                </c:pt>
                <c:pt idx="43">
                  <c:v>3048</c:v>
                </c:pt>
                <c:pt idx="44">
                  <c:v>3146</c:v>
                </c:pt>
                <c:pt idx="45">
                  <c:v>3274</c:v>
                </c:pt>
                <c:pt idx="46">
                  <c:v>3341</c:v>
                </c:pt>
                <c:pt idx="47">
                  <c:v>3376</c:v>
                </c:pt>
                <c:pt idx="48">
                  <c:v>3434</c:v>
                </c:pt>
                <c:pt idx="49">
                  <c:v>3580</c:v>
                </c:pt>
                <c:pt idx="50">
                  <c:v>3661</c:v>
                </c:pt>
                <c:pt idx="51">
                  <c:v>3653</c:v>
                </c:pt>
                <c:pt idx="52">
                  <c:v>3634</c:v>
                </c:pt>
                <c:pt idx="53">
                  <c:v>3652</c:v>
                </c:pt>
                <c:pt idx="54">
                  <c:v>3708</c:v>
                </c:pt>
                <c:pt idx="55">
                  <c:v>3743</c:v>
                </c:pt>
                <c:pt idx="56">
                  <c:v>3777</c:v>
                </c:pt>
                <c:pt idx="57">
                  <c:v>3825</c:v>
                </c:pt>
                <c:pt idx="58">
                  <c:v>3834</c:v>
                </c:pt>
              </c:numCache>
            </c:numRef>
          </c:val>
          <c:extLst>
            <c:ext xmlns:c16="http://schemas.microsoft.com/office/drawing/2014/chart" uri="{C3380CC4-5D6E-409C-BE32-E72D297353CC}">
              <c16:uniqueId val="{00000001-1A87-4ACB-8F66-9909FE38549C}"/>
            </c:ext>
          </c:extLst>
        </c:ser>
        <c:dLbls>
          <c:showLegendKey val="0"/>
          <c:showVal val="0"/>
          <c:showCatName val="0"/>
          <c:showSerName val="0"/>
          <c:showPercent val="0"/>
          <c:showBubbleSize val="0"/>
        </c:dLbls>
        <c:gapWidth val="150"/>
        <c:overlap val="100"/>
        <c:axId val="386223448"/>
        <c:axId val="386220824"/>
      </c:barChart>
      <c:dateAx>
        <c:axId val="3862234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220824"/>
        <c:crosses val="autoZero"/>
        <c:auto val="1"/>
        <c:lblOffset val="100"/>
        <c:baseTimeUnit val="months"/>
      </c:dateAx>
      <c:valAx>
        <c:axId val="3862208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223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Households in temporary accommodation per 1,000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'Temp accommodation'!$AD$29</c:f>
              <c:strCache>
                <c:ptCount val="1"/>
                <c:pt idx="0">
                  <c:v>Ashford</c:v>
                </c:pt>
              </c:strCache>
            </c:strRef>
          </c:tx>
          <c:spPr>
            <a:ln w="28575" cap="rnd">
              <a:solidFill>
                <a:schemeClr val="accent1"/>
              </a:solidFill>
              <a:round/>
            </a:ln>
            <a:effectLst/>
          </c:spPr>
          <c:marker>
            <c:symbol val="none"/>
          </c:marker>
          <c:cat>
            <c:strRef>
              <c:f>'Temp accommodation'!$AE$28:$BF$28</c:f>
              <c:strCache>
                <c:ptCount val="27"/>
                <c:pt idx="0">
                  <c:v>April-June 2018</c:v>
                </c:pt>
                <c:pt idx="1">
                  <c:v>Jul - Sep 2018</c:v>
                </c:pt>
                <c:pt idx="2">
                  <c:v>Oct - Dec 2018</c:v>
                </c:pt>
                <c:pt idx="3">
                  <c:v>Jan-March 2019</c:v>
                </c:pt>
                <c:pt idx="4">
                  <c:v>April-June 2019</c:v>
                </c:pt>
                <c:pt idx="5">
                  <c:v>Jul - Sep 2019</c:v>
                </c:pt>
                <c:pt idx="6">
                  <c:v>Oct - Dec 2019</c:v>
                </c:pt>
                <c:pt idx="7">
                  <c:v>Jan-March 2020</c:v>
                </c:pt>
                <c:pt idx="8">
                  <c:v>April-June 2020</c:v>
                </c:pt>
                <c:pt idx="9">
                  <c:v>Jul - Sep 2020</c:v>
                </c:pt>
                <c:pt idx="10">
                  <c:v>Oct - Dec 2020</c:v>
                </c:pt>
                <c:pt idx="11">
                  <c:v>Jan-March 2021</c:v>
                </c:pt>
                <c:pt idx="12">
                  <c:v>April-June 2021</c:v>
                </c:pt>
                <c:pt idx="13">
                  <c:v>Jul - Sep 2021</c:v>
                </c:pt>
                <c:pt idx="14">
                  <c:v>Oct - Dec 2021</c:v>
                </c:pt>
                <c:pt idx="15">
                  <c:v>Jan-March 2022</c:v>
                </c:pt>
                <c:pt idx="16">
                  <c:v>April-June 2022</c:v>
                </c:pt>
                <c:pt idx="17">
                  <c:v>Jul - Sep 2022</c:v>
                </c:pt>
                <c:pt idx="18">
                  <c:v>Oct - Dec 2022</c:v>
                </c:pt>
                <c:pt idx="19">
                  <c:v>Jan - Mar 2023</c:v>
                </c:pt>
                <c:pt idx="20">
                  <c:v>April-June 2023</c:v>
                </c:pt>
                <c:pt idx="21">
                  <c:v>Jul - Sep 2023</c:v>
                </c:pt>
                <c:pt idx="22">
                  <c:v>Oct - Dec 2023</c:v>
                </c:pt>
                <c:pt idx="23">
                  <c:v>Jan - Mar 2024</c:v>
                </c:pt>
                <c:pt idx="24">
                  <c:v>Apr - Jun 2024</c:v>
                </c:pt>
                <c:pt idx="25">
                  <c:v>Jul - Sep 2024</c:v>
                </c:pt>
                <c:pt idx="26">
                  <c:v>Oct - Dec 2024</c:v>
                </c:pt>
              </c:strCache>
            </c:strRef>
          </c:cat>
          <c:val>
            <c:numRef>
              <c:f>'Temp accommodation'!$AE$29:$BF$29</c:f>
              <c:numCache>
                <c:formatCode>0.0</c:formatCode>
                <c:ptCount val="28"/>
                <c:pt idx="0">
                  <c:v>3.1206854159968227</c:v>
                </c:pt>
                <c:pt idx="1">
                  <c:v>2.5757321238591189</c:v>
                </c:pt>
                <c:pt idx="2">
                  <c:v>0</c:v>
                </c:pt>
                <c:pt idx="3">
                  <c:v>2.4824084961830639</c:v>
                </c:pt>
                <c:pt idx="4">
                  <c:v>2.5010732217182747</c:v>
                </c:pt>
                <c:pt idx="5">
                  <c:v>2.3704201429717977</c:v>
                </c:pt>
                <c:pt idx="6">
                  <c:v>2.1651081620844765</c:v>
                </c:pt>
                <c:pt idx="7">
                  <c:v>2.5631636763090446</c:v>
                </c:pt>
                <c:pt idx="8">
                  <c:v>2.4208953530157169</c:v>
                </c:pt>
                <c:pt idx="9">
                  <c:v>1.8156715147617877</c:v>
                </c:pt>
                <c:pt idx="10">
                  <c:v>1.7942145734163311</c:v>
                </c:pt>
                <c:pt idx="11">
                  <c:v>1.7528642162709169</c:v>
                </c:pt>
                <c:pt idx="12">
                  <c:v>2.0419964581300372</c:v>
                </c:pt>
                <c:pt idx="13">
                  <c:v>2.3491994651053525</c:v>
                </c:pt>
                <c:pt idx="14">
                  <c:v>2.2227041092919873</c:v>
                </c:pt>
                <c:pt idx="15">
                  <c:v>2.209669084234724</c:v>
                </c:pt>
                <c:pt idx="16">
                  <c:v>2.3165885560525332</c:v>
                </c:pt>
                <c:pt idx="17">
                  <c:v>2.762086355293405</c:v>
                </c:pt>
                <c:pt idx="18">
                  <c:v>2.8690058271112142</c:v>
                </c:pt>
                <c:pt idx="19">
                  <c:v>2.5686588433997786</c:v>
                </c:pt>
                <c:pt idx="20">
                  <c:v>2.6566266120093598</c:v>
                </c:pt>
                <c:pt idx="21">
                  <c:v>3.2548074385545136</c:v>
                </c:pt>
                <c:pt idx="22">
                  <c:v>3.1668396699449324</c:v>
                </c:pt>
                <c:pt idx="23">
                  <c:v>3.3713332406506327</c:v>
                </c:pt>
                <c:pt idx="24">
                  <c:v>3.5103572918114834</c:v>
                </c:pt>
                <c:pt idx="25">
                  <c:v>4.0143194772695683</c:v>
                </c:pt>
                <c:pt idx="26">
                  <c:v>3.9274294452940359</c:v>
                </c:pt>
              </c:numCache>
            </c:numRef>
          </c:val>
          <c:smooth val="0"/>
          <c:extLst>
            <c:ext xmlns:c16="http://schemas.microsoft.com/office/drawing/2014/chart" uri="{C3380CC4-5D6E-409C-BE32-E72D297353CC}">
              <c16:uniqueId val="{00000000-E1AD-4204-8051-014F9486B2E4}"/>
            </c:ext>
          </c:extLst>
        </c:ser>
        <c:ser>
          <c:idx val="1"/>
          <c:order val="1"/>
          <c:tx>
            <c:strRef>
              <c:f>'Temp accommodation'!$AD$30</c:f>
              <c:strCache>
                <c:ptCount val="1"/>
                <c:pt idx="0">
                  <c:v>England</c:v>
                </c:pt>
              </c:strCache>
            </c:strRef>
          </c:tx>
          <c:spPr>
            <a:ln w="28575" cap="rnd">
              <a:solidFill>
                <a:schemeClr val="accent2"/>
              </a:solidFill>
              <a:prstDash val="sysDash"/>
              <a:round/>
            </a:ln>
            <a:effectLst/>
          </c:spPr>
          <c:marker>
            <c:symbol val="none"/>
          </c:marker>
          <c:cat>
            <c:strRef>
              <c:f>'Temp accommodation'!$AE$28:$BF$28</c:f>
              <c:strCache>
                <c:ptCount val="27"/>
                <c:pt idx="0">
                  <c:v>April-June 2018</c:v>
                </c:pt>
                <c:pt idx="1">
                  <c:v>Jul - Sep 2018</c:v>
                </c:pt>
                <c:pt idx="2">
                  <c:v>Oct - Dec 2018</c:v>
                </c:pt>
                <c:pt idx="3">
                  <c:v>Jan-March 2019</c:v>
                </c:pt>
                <c:pt idx="4">
                  <c:v>April-June 2019</c:v>
                </c:pt>
                <c:pt idx="5">
                  <c:v>Jul - Sep 2019</c:v>
                </c:pt>
                <c:pt idx="6">
                  <c:v>Oct - Dec 2019</c:v>
                </c:pt>
                <c:pt idx="7">
                  <c:v>Jan-March 2020</c:v>
                </c:pt>
                <c:pt idx="8">
                  <c:v>April-June 2020</c:v>
                </c:pt>
                <c:pt idx="9">
                  <c:v>Jul - Sep 2020</c:v>
                </c:pt>
                <c:pt idx="10">
                  <c:v>Oct - Dec 2020</c:v>
                </c:pt>
                <c:pt idx="11">
                  <c:v>Jan-March 2021</c:v>
                </c:pt>
                <c:pt idx="12">
                  <c:v>April-June 2021</c:v>
                </c:pt>
                <c:pt idx="13">
                  <c:v>Jul - Sep 2021</c:v>
                </c:pt>
                <c:pt idx="14">
                  <c:v>Oct - Dec 2021</c:v>
                </c:pt>
                <c:pt idx="15">
                  <c:v>Jan-March 2022</c:v>
                </c:pt>
                <c:pt idx="16">
                  <c:v>April-June 2022</c:v>
                </c:pt>
                <c:pt idx="17">
                  <c:v>Jul - Sep 2022</c:v>
                </c:pt>
                <c:pt idx="18">
                  <c:v>Oct - Dec 2022</c:v>
                </c:pt>
                <c:pt idx="19">
                  <c:v>Jan - Mar 2023</c:v>
                </c:pt>
                <c:pt idx="20">
                  <c:v>April-June 2023</c:v>
                </c:pt>
                <c:pt idx="21">
                  <c:v>Jul - Sep 2023</c:v>
                </c:pt>
                <c:pt idx="22">
                  <c:v>Oct - Dec 2023</c:v>
                </c:pt>
                <c:pt idx="23">
                  <c:v>Jan - Mar 2024</c:v>
                </c:pt>
                <c:pt idx="24">
                  <c:v>Apr - Jun 2024</c:v>
                </c:pt>
                <c:pt idx="25">
                  <c:v>Jul - Sep 2024</c:v>
                </c:pt>
                <c:pt idx="26">
                  <c:v>Oct - Dec 2024</c:v>
                </c:pt>
              </c:strCache>
            </c:strRef>
          </c:cat>
          <c:val>
            <c:numRef>
              <c:f>'Temp accommodation'!$AE$30:$BF$30</c:f>
              <c:numCache>
                <c:formatCode>0.0</c:formatCode>
                <c:ptCount val="28"/>
                <c:pt idx="0">
                  <c:v>3.5478464929199385</c:v>
                </c:pt>
                <c:pt idx="1">
                  <c:v>3.5675268085122394</c:v>
                </c:pt>
                <c:pt idx="2">
                  <c:v>3.572230487631697</c:v>
                </c:pt>
                <c:pt idx="3">
                  <c:v>3.6363715665333913</c:v>
                </c:pt>
                <c:pt idx="4">
                  <c:v>3.6876836412147216</c:v>
                </c:pt>
                <c:pt idx="5">
                  <c:v>3.7368584578589346</c:v>
                </c:pt>
                <c:pt idx="6">
                  <c:v>3.7761983111743049</c:v>
                </c:pt>
                <c:pt idx="7">
                  <c:v>3.9158473821101207</c:v>
                </c:pt>
                <c:pt idx="8">
                  <c:v>4.173675710664285</c:v>
                </c:pt>
                <c:pt idx="9">
                  <c:v>3.9710659697741097</c:v>
                </c:pt>
                <c:pt idx="10">
                  <c:v>4.0514018691588785</c:v>
                </c:pt>
                <c:pt idx="11">
                  <c:v>4.0225594284715145</c:v>
                </c:pt>
                <c:pt idx="12">
                  <c:v>4.046199194238584</c:v>
                </c:pt>
                <c:pt idx="13">
                  <c:v>4.0339571726806369</c:v>
                </c:pt>
                <c:pt idx="14">
                  <c:v>4.0643511572382973</c:v>
                </c:pt>
                <c:pt idx="15">
                  <c:v>3.9826556310879413</c:v>
                </c:pt>
                <c:pt idx="16">
                  <c:v>4.0090502560362413</c:v>
                </c:pt>
                <c:pt idx="17">
                  <c:v>4.1410233807777415</c:v>
                </c:pt>
                <c:pt idx="18">
                  <c:v>4.2440881067663421</c:v>
                </c:pt>
                <c:pt idx="19">
                  <c:v>4.3471882227678771</c:v>
                </c:pt>
                <c:pt idx="20">
                  <c:v>4.4118896818145164</c:v>
                </c:pt>
                <c:pt idx="21">
                  <c:v>4.5474796720357658</c:v>
                </c:pt>
                <c:pt idx="22">
                  <c:v>4.6979557780559036</c:v>
                </c:pt>
                <c:pt idx="23">
                  <c:v>4.8653686826843412</c:v>
                </c:pt>
                <c:pt idx="24">
                  <c:v>5.0819884218399851</c:v>
                </c:pt>
                <c:pt idx="25">
                  <c:v>5.203430720142916</c:v>
                </c:pt>
                <c:pt idx="26">
                  <c:v>5.2827397579638573</c:v>
                </c:pt>
              </c:numCache>
            </c:numRef>
          </c:val>
          <c:smooth val="0"/>
          <c:extLst>
            <c:ext xmlns:c16="http://schemas.microsoft.com/office/drawing/2014/chart" uri="{C3380CC4-5D6E-409C-BE32-E72D297353CC}">
              <c16:uniqueId val="{00000001-E1AD-4204-8051-014F9486B2E4}"/>
            </c:ext>
          </c:extLst>
        </c:ser>
        <c:dLbls>
          <c:showLegendKey val="0"/>
          <c:showVal val="0"/>
          <c:showCatName val="0"/>
          <c:showSerName val="0"/>
          <c:showPercent val="0"/>
          <c:showBubbleSize val="0"/>
        </c:dLbls>
        <c:smooth val="0"/>
        <c:axId val="765891168"/>
        <c:axId val="765888872"/>
      </c:lineChart>
      <c:catAx>
        <c:axId val="76589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88872"/>
        <c:crosses val="autoZero"/>
        <c:auto val="1"/>
        <c:lblAlgn val="ctr"/>
        <c:lblOffset val="100"/>
        <c:noMultiLvlLbl val="0"/>
      </c:catAx>
      <c:valAx>
        <c:axId val="765888872"/>
        <c:scaling>
          <c:orientation val="minMax"/>
          <c:max val="7"/>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9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Households in temporary accommodation per 1,000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'Temp accommodation'!$AE$7</c:f>
              <c:strCache>
                <c:ptCount val="1"/>
                <c:pt idx="0">
                  <c:v>Oct - Dec 2023</c:v>
                </c:pt>
              </c:strCache>
            </c:strRef>
          </c:tx>
          <c:spPr>
            <a:solidFill>
              <a:schemeClr val="accent1">
                <a:lumMod val="40000"/>
                <a:lumOff val="60000"/>
              </a:schemeClr>
            </a:solidFill>
            <a:ln>
              <a:noFill/>
            </a:ln>
            <a:effectLst/>
          </c:spPr>
          <c:invertIfNegative val="0"/>
          <c:val>
            <c:numRef>
              <c:f>('Temp accommodation'!$AE$8:$AE$19,'Temp accommodation'!$AE$21)</c:f>
              <c:numCache>
                <c:formatCode>0.0</c:formatCode>
                <c:ptCount val="13"/>
                <c:pt idx="0">
                  <c:v>3.1668396699449324</c:v>
                </c:pt>
                <c:pt idx="1">
                  <c:v>1.4934332859924742</c:v>
                </c:pt>
                <c:pt idx="2">
                  <c:v>4.5676320979964702</c:v>
                </c:pt>
                <c:pt idx="3">
                  <c:v>5.0826620671938931</c:v>
                </c:pt>
                <c:pt idx="4">
                  <c:v>0.36697921062771793</c:v>
                </c:pt>
                <c:pt idx="5">
                  <c:v>5.5552962046589798</c:v>
                </c:pt>
                <c:pt idx="6">
                  <c:v>3.4928444257192952</c:v>
                </c:pt>
                <c:pt idx="7">
                  <c:v>1.3612420840813588</c:v>
                </c:pt>
                <c:pt idx="8">
                  <c:v>5.1014117502003575</c:v>
                </c:pt>
                <c:pt idx="9">
                  <c:v>3.9478460793804455</c:v>
                </c:pt>
                <c:pt idx="10">
                  <c:v>2.0921634051763007</c:v>
                </c:pt>
                <c:pt idx="11">
                  <c:v>1.4726962122253422</c:v>
                </c:pt>
                <c:pt idx="12">
                  <c:v>4.1254343141135594</c:v>
                </c:pt>
              </c:numCache>
            </c:numRef>
          </c:val>
          <c:extLst>
            <c:ext xmlns:c16="http://schemas.microsoft.com/office/drawing/2014/chart" uri="{C3380CC4-5D6E-409C-BE32-E72D297353CC}">
              <c16:uniqueId val="{00000000-0FDA-47E0-BB9F-E2768F844EDB}"/>
            </c:ext>
          </c:extLst>
        </c:ser>
        <c:ser>
          <c:idx val="0"/>
          <c:order val="1"/>
          <c:tx>
            <c:strRef>
              <c:f>Households!$B$104</c:f>
              <c:strCache>
                <c:ptCount val="1"/>
                <c:pt idx="0">
                  <c:v>Oct - Dec 2024</c:v>
                </c:pt>
              </c:strCache>
            </c:strRef>
          </c:tx>
          <c:spPr>
            <a:solidFill>
              <a:schemeClr val="accent1"/>
            </a:solidFill>
            <a:ln>
              <a:noFill/>
            </a:ln>
            <a:effectLst/>
          </c:spPr>
          <c:invertIfNegative val="0"/>
          <c:cat>
            <c:strRef>
              <c:f>(Households!$B$105:$B$116,Households!$B$118)</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(Households!$D$105:$D$116,Households!$D$118)</c:f>
              <c:numCache>
                <c:formatCode>0.0</c:formatCode>
                <c:ptCount val="13"/>
                <c:pt idx="0">
                  <c:v>3.9274294452940359</c:v>
                </c:pt>
                <c:pt idx="1">
                  <c:v>2.4563596459353789</c:v>
                </c:pt>
                <c:pt idx="2">
                  <c:v>7.8401670385457818</c:v>
                </c:pt>
                <c:pt idx="3">
                  <c:v>5.3803373127298419</c:v>
                </c:pt>
                <c:pt idx="4">
                  <c:v>1.1403766921718657</c:v>
                </c:pt>
                <c:pt idx="5">
                  <c:v>4.7938192311272454</c:v>
                </c:pt>
                <c:pt idx="6">
                  <c:v>3.8062190660641271</c:v>
                </c:pt>
                <c:pt idx="7">
                  <c:v>1.3718496452788773</c:v>
                </c:pt>
                <c:pt idx="8">
                  <c:v>4.4348263407348698</c:v>
                </c:pt>
                <c:pt idx="9">
                  <c:v>4.3947802609869502</c:v>
                </c:pt>
                <c:pt idx="10">
                  <c:v>2.3182823311220488</c:v>
                </c:pt>
                <c:pt idx="11">
                  <c:v>1.4618173313062801</c:v>
                </c:pt>
                <c:pt idx="12">
                  <c:v>4.8508771929824563</c:v>
                </c:pt>
              </c:numCache>
            </c:numRef>
          </c:val>
          <c:extLst>
            <c:ext xmlns:c16="http://schemas.microsoft.com/office/drawing/2014/chart" uri="{C3380CC4-5D6E-409C-BE32-E72D297353CC}">
              <c16:uniqueId val="{00000001-0FDA-47E0-BB9F-E2768F844EDB}"/>
            </c:ext>
          </c:extLst>
        </c:ser>
        <c:dLbls>
          <c:showLegendKey val="0"/>
          <c:showVal val="0"/>
          <c:showCatName val="0"/>
          <c:showSerName val="0"/>
          <c:showPercent val="0"/>
          <c:showBubbleSize val="0"/>
        </c:dLbls>
        <c:gapWidth val="203"/>
        <c:axId val="831886304"/>
        <c:axId val="831882368"/>
      </c:barChart>
      <c:catAx>
        <c:axId val="83188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2368"/>
        <c:crosses val="autoZero"/>
        <c:auto val="1"/>
        <c:lblAlgn val="ctr"/>
        <c:lblOffset val="100"/>
        <c:noMultiLvlLbl val="0"/>
      </c:catAx>
      <c:valAx>
        <c:axId val="8318823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Housing Benefit Claimants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Households!$C$33</c:f>
              <c:strCache>
                <c:ptCount val="1"/>
                <c:pt idx="0">
                  <c:v>Pension age</c:v>
                </c:pt>
              </c:strCache>
            </c:strRef>
          </c:tx>
          <c:spPr>
            <a:solidFill>
              <a:schemeClr val="accent1"/>
            </a:solidFill>
            <a:ln>
              <a:noFill/>
            </a:ln>
            <a:effectLst/>
          </c:spPr>
          <c:invertIfNegative val="0"/>
          <c:cat>
            <c:strRef>
              <c:f>(Households!$B$34:$B$45,Households!$B$47)</c:f>
              <c:strCache>
                <c:ptCount val="13"/>
                <c:pt idx="0">
                  <c:v>Ashford</c:v>
                </c:pt>
                <c:pt idx="1">
                  <c:v>Canterbury</c:v>
                </c:pt>
                <c:pt idx="2">
                  <c:v>Dartford</c:v>
                </c:pt>
                <c:pt idx="3">
                  <c:v>Dover</c:v>
                </c:pt>
                <c:pt idx="4">
                  <c:v>Shepway</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(Households!$C$34:$C$45,Households!$C$47)</c:f>
              <c:numCache>
                <c:formatCode>#,##0</c:formatCode>
                <c:ptCount val="13"/>
                <c:pt idx="0">
                  <c:v>2153</c:v>
                </c:pt>
                <c:pt idx="1">
                  <c:v>2319</c:v>
                </c:pt>
                <c:pt idx="2">
                  <c:v>1162</c:v>
                </c:pt>
                <c:pt idx="3">
                  <c:v>2100</c:v>
                </c:pt>
                <c:pt idx="4">
                  <c:v>2241</c:v>
                </c:pt>
                <c:pt idx="5">
                  <c:v>1592</c:v>
                </c:pt>
                <c:pt idx="6">
                  <c:v>2024</c:v>
                </c:pt>
                <c:pt idx="7">
                  <c:v>1551</c:v>
                </c:pt>
                <c:pt idx="8">
                  <c:v>2303</c:v>
                </c:pt>
                <c:pt idx="9">
                  <c:v>3149</c:v>
                </c:pt>
                <c:pt idx="10">
                  <c:v>1756</c:v>
                </c:pt>
                <c:pt idx="11">
                  <c:v>1583</c:v>
                </c:pt>
                <c:pt idx="12">
                  <c:v>3866</c:v>
                </c:pt>
              </c:numCache>
            </c:numRef>
          </c:val>
          <c:extLst>
            <c:ext xmlns:c16="http://schemas.microsoft.com/office/drawing/2014/chart" uri="{C3380CC4-5D6E-409C-BE32-E72D297353CC}">
              <c16:uniqueId val="{00000000-96C0-4FCC-9F08-04721F686162}"/>
            </c:ext>
          </c:extLst>
        </c:ser>
        <c:ser>
          <c:idx val="1"/>
          <c:order val="1"/>
          <c:tx>
            <c:strRef>
              <c:f>Households!$D$33</c:f>
              <c:strCache>
                <c:ptCount val="1"/>
                <c:pt idx="0">
                  <c:v>Working age</c:v>
                </c:pt>
              </c:strCache>
            </c:strRef>
          </c:tx>
          <c:spPr>
            <a:solidFill>
              <a:schemeClr val="accent1">
                <a:lumMod val="40000"/>
                <a:lumOff val="60000"/>
              </a:schemeClr>
            </a:solidFill>
            <a:ln>
              <a:noFill/>
            </a:ln>
            <a:effectLst/>
          </c:spPr>
          <c:invertIfNegative val="0"/>
          <c:cat>
            <c:strRef>
              <c:f>(Households!$B$34:$B$45,Households!$B$47)</c:f>
              <c:strCache>
                <c:ptCount val="13"/>
                <c:pt idx="0">
                  <c:v>Ashford</c:v>
                </c:pt>
                <c:pt idx="1">
                  <c:v>Canterbury</c:v>
                </c:pt>
                <c:pt idx="2">
                  <c:v>Dartford</c:v>
                </c:pt>
                <c:pt idx="3">
                  <c:v>Dover</c:v>
                </c:pt>
                <c:pt idx="4">
                  <c:v>Shepway</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(Households!$D$34:$D$45,Households!$D$47)</c:f>
              <c:numCache>
                <c:formatCode>#,##0</c:formatCode>
                <c:ptCount val="13"/>
                <c:pt idx="0">
                  <c:v>955</c:v>
                </c:pt>
                <c:pt idx="1">
                  <c:v>1425</c:v>
                </c:pt>
                <c:pt idx="2">
                  <c:v>1164</c:v>
                </c:pt>
                <c:pt idx="3">
                  <c:v>1105</c:v>
                </c:pt>
                <c:pt idx="4">
                  <c:v>1115</c:v>
                </c:pt>
                <c:pt idx="5">
                  <c:v>1134</c:v>
                </c:pt>
                <c:pt idx="6">
                  <c:v>1580</c:v>
                </c:pt>
                <c:pt idx="7">
                  <c:v>611</c:v>
                </c:pt>
                <c:pt idx="8">
                  <c:v>1413</c:v>
                </c:pt>
                <c:pt idx="9">
                  <c:v>1432</c:v>
                </c:pt>
                <c:pt idx="10">
                  <c:v>816</c:v>
                </c:pt>
                <c:pt idx="11">
                  <c:v>852</c:v>
                </c:pt>
                <c:pt idx="12">
                  <c:v>3276</c:v>
                </c:pt>
              </c:numCache>
            </c:numRef>
          </c:val>
          <c:extLst>
            <c:ext xmlns:c16="http://schemas.microsoft.com/office/drawing/2014/chart" uri="{C3380CC4-5D6E-409C-BE32-E72D297353CC}">
              <c16:uniqueId val="{00000001-96C0-4FCC-9F08-04721F686162}"/>
            </c:ext>
          </c:extLst>
        </c:ser>
        <c:dLbls>
          <c:showLegendKey val="0"/>
          <c:showVal val="0"/>
          <c:showCatName val="0"/>
          <c:showSerName val="0"/>
          <c:showPercent val="0"/>
          <c:showBubbleSize val="0"/>
        </c:dLbls>
        <c:gapWidth val="150"/>
        <c:overlap val="100"/>
        <c:axId val="703575792"/>
        <c:axId val="703573168"/>
      </c:barChart>
      <c:catAx>
        <c:axId val="70357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3168"/>
        <c:crosses val="autoZero"/>
        <c:auto val="1"/>
        <c:lblAlgn val="ctr"/>
        <c:lblOffset val="100"/>
        <c:noMultiLvlLbl val="0"/>
      </c:catAx>
      <c:valAx>
        <c:axId val="7035731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Housing Benefit Claimants</a:t>
            </a:r>
          </a:p>
        </c:rich>
      </c:tx>
      <c:layout>
        <c:manualLayout>
          <c:xMode val="edge"/>
          <c:yMode val="edge"/>
          <c:x val="0.31136789151356081"/>
          <c:y val="2.802802802802802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'Housing Benefit'!$BM$26</c:f>
              <c:strCache>
                <c:ptCount val="1"/>
                <c:pt idx="0">
                  <c:v>Pension age</c:v>
                </c:pt>
              </c:strCache>
            </c:strRef>
          </c:tx>
          <c:spPr>
            <a:solidFill>
              <a:schemeClr val="accent1"/>
            </a:solidFill>
            <a:ln>
              <a:noFill/>
            </a:ln>
            <a:effectLst/>
          </c:spPr>
          <c:invertIfNegative val="0"/>
          <c:cat>
            <c:numRef>
              <c:f>'Housing Benefit'!$BN$25:$DX$25</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numCache>
            </c:numRef>
          </c:cat>
          <c:val>
            <c:numRef>
              <c:f>'Housing Benefit'!$BN$26:$DX$26</c:f>
              <c:numCache>
                <c:formatCode>General</c:formatCode>
                <c:ptCount val="63"/>
                <c:pt idx="0">
                  <c:v>2222</c:v>
                </c:pt>
                <c:pt idx="1">
                  <c:v>2200</c:v>
                </c:pt>
                <c:pt idx="2">
                  <c:v>2193</c:v>
                </c:pt>
                <c:pt idx="3">
                  <c:v>2182</c:v>
                </c:pt>
                <c:pt idx="4">
                  <c:v>2175</c:v>
                </c:pt>
                <c:pt idx="5">
                  <c:v>2172</c:v>
                </c:pt>
                <c:pt idx="6">
                  <c:v>2162</c:v>
                </c:pt>
                <c:pt idx="7">
                  <c:v>2151</c:v>
                </c:pt>
                <c:pt idx="8">
                  <c:v>2155</c:v>
                </c:pt>
                <c:pt idx="9">
                  <c:v>2143</c:v>
                </c:pt>
                <c:pt idx="10">
                  <c:v>2130</c:v>
                </c:pt>
                <c:pt idx="11">
                  <c:v>2127</c:v>
                </c:pt>
                <c:pt idx="12">
                  <c:v>2112</c:v>
                </c:pt>
                <c:pt idx="13">
                  <c:v>2093</c:v>
                </c:pt>
                <c:pt idx="14">
                  <c:v>2100</c:v>
                </c:pt>
                <c:pt idx="15">
                  <c:v>2107</c:v>
                </c:pt>
                <c:pt idx="16">
                  <c:v>2108</c:v>
                </c:pt>
                <c:pt idx="17">
                  <c:v>2107</c:v>
                </c:pt>
                <c:pt idx="18">
                  <c:v>2094</c:v>
                </c:pt>
                <c:pt idx="19">
                  <c:v>2086</c:v>
                </c:pt>
                <c:pt idx="20">
                  <c:v>2086</c:v>
                </c:pt>
                <c:pt idx="21">
                  <c:v>2091</c:v>
                </c:pt>
                <c:pt idx="22">
                  <c:v>2093</c:v>
                </c:pt>
                <c:pt idx="23">
                  <c:v>2099</c:v>
                </c:pt>
                <c:pt idx="24">
                  <c:v>2093</c:v>
                </c:pt>
                <c:pt idx="25">
                  <c:v>2093</c:v>
                </c:pt>
                <c:pt idx="26">
                  <c:v>2099</c:v>
                </c:pt>
                <c:pt idx="27">
                  <c:v>2107</c:v>
                </c:pt>
                <c:pt idx="28">
                  <c:v>2115</c:v>
                </c:pt>
                <c:pt idx="29">
                  <c:v>2120</c:v>
                </c:pt>
                <c:pt idx="30">
                  <c:v>2124</c:v>
                </c:pt>
                <c:pt idx="31">
                  <c:v>2123</c:v>
                </c:pt>
                <c:pt idx="32">
                  <c:v>2125</c:v>
                </c:pt>
                <c:pt idx="33">
                  <c:v>2114</c:v>
                </c:pt>
                <c:pt idx="34">
                  <c:v>2095</c:v>
                </c:pt>
                <c:pt idx="35">
                  <c:v>2102</c:v>
                </c:pt>
                <c:pt idx="36">
                  <c:v>2121</c:v>
                </c:pt>
                <c:pt idx="37">
                  <c:v>2114</c:v>
                </c:pt>
                <c:pt idx="38">
                  <c:v>2118</c:v>
                </c:pt>
                <c:pt idx="39">
                  <c:v>2124</c:v>
                </c:pt>
                <c:pt idx="40">
                  <c:v>2123</c:v>
                </c:pt>
                <c:pt idx="41">
                  <c:v>2136</c:v>
                </c:pt>
                <c:pt idx="42">
                  <c:v>2121</c:v>
                </c:pt>
                <c:pt idx="43">
                  <c:v>2120</c:v>
                </c:pt>
                <c:pt idx="44">
                  <c:v>2127</c:v>
                </c:pt>
                <c:pt idx="45">
                  <c:v>2130</c:v>
                </c:pt>
                <c:pt idx="46">
                  <c:v>2126</c:v>
                </c:pt>
                <c:pt idx="47">
                  <c:v>2116</c:v>
                </c:pt>
                <c:pt idx="48">
                  <c:v>2134</c:v>
                </c:pt>
                <c:pt idx="49">
                  <c:v>2118</c:v>
                </c:pt>
                <c:pt idx="50">
                  <c:v>2130</c:v>
                </c:pt>
                <c:pt idx="51">
                  <c:v>2134</c:v>
                </c:pt>
                <c:pt idx="52">
                  <c:v>2128</c:v>
                </c:pt>
                <c:pt idx="53">
                  <c:v>2129</c:v>
                </c:pt>
                <c:pt idx="54">
                  <c:v>2134</c:v>
                </c:pt>
                <c:pt idx="55">
                  <c:v>2141</c:v>
                </c:pt>
                <c:pt idx="56">
                  <c:v>2154</c:v>
                </c:pt>
                <c:pt idx="57">
                  <c:v>2164</c:v>
                </c:pt>
                <c:pt idx="58">
                  <c:v>2152</c:v>
                </c:pt>
                <c:pt idx="59">
                  <c:v>2151</c:v>
                </c:pt>
                <c:pt idx="60">
                  <c:v>2165</c:v>
                </c:pt>
                <c:pt idx="61">
                  <c:v>2153</c:v>
                </c:pt>
              </c:numCache>
            </c:numRef>
          </c:val>
          <c:extLst>
            <c:ext xmlns:c16="http://schemas.microsoft.com/office/drawing/2014/chart" uri="{C3380CC4-5D6E-409C-BE32-E72D297353CC}">
              <c16:uniqueId val="{00000000-4E49-4676-8E48-E81A59687E44}"/>
            </c:ext>
          </c:extLst>
        </c:ser>
        <c:ser>
          <c:idx val="1"/>
          <c:order val="1"/>
          <c:tx>
            <c:strRef>
              <c:f>'Housing Benefit'!$BM$27</c:f>
              <c:strCache>
                <c:ptCount val="1"/>
                <c:pt idx="0">
                  <c:v>Working age</c:v>
                </c:pt>
              </c:strCache>
            </c:strRef>
          </c:tx>
          <c:spPr>
            <a:solidFill>
              <a:schemeClr val="accent1">
                <a:lumMod val="40000"/>
                <a:lumOff val="60000"/>
              </a:schemeClr>
            </a:solidFill>
            <a:ln>
              <a:noFill/>
            </a:ln>
            <a:effectLst/>
          </c:spPr>
          <c:invertIfNegative val="0"/>
          <c:cat>
            <c:numRef>
              <c:f>'Housing Benefit'!$BN$25:$DX$25</c:f>
              <c:numCache>
                <c:formatCode>mmm\-yy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numCache>
            </c:numRef>
          </c:cat>
          <c:val>
            <c:numRef>
              <c:f>'Housing Benefit'!$BN$27:$DX$27</c:f>
              <c:numCache>
                <c:formatCode>General</c:formatCode>
                <c:ptCount val="63"/>
                <c:pt idx="0">
                  <c:v>3113</c:v>
                </c:pt>
                <c:pt idx="1">
                  <c:v>3054</c:v>
                </c:pt>
                <c:pt idx="2">
                  <c:v>3013</c:v>
                </c:pt>
                <c:pt idx="3">
                  <c:v>2944</c:v>
                </c:pt>
                <c:pt idx="4">
                  <c:v>2870</c:v>
                </c:pt>
                <c:pt idx="5">
                  <c:v>2835</c:v>
                </c:pt>
                <c:pt idx="6">
                  <c:v>2795</c:v>
                </c:pt>
                <c:pt idx="7">
                  <c:v>2745</c:v>
                </c:pt>
                <c:pt idx="8">
                  <c:v>2701</c:v>
                </c:pt>
                <c:pt idx="9">
                  <c:v>2649</c:v>
                </c:pt>
                <c:pt idx="10">
                  <c:v>2605</c:v>
                </c:pt>
                <c:pt idx="11">
                  <c:v>2596</c:v>
                </c:pt>
                <c:pt idx="12">
                  <c:v>2580</c:v>
                </c:pt>
                <c:pt idx="13">
                  <c:v>2568</c:v>
                </c:pt>
                <c:pt idx="14">
                  <c:v>2537</c:v>
                </c:pt>
                <c:pt idx="15">
                  <c:v>2509</c:v>
                </c:pt>
                <c:pt idx="16">
                  <c:v>2461</c:v>
                </c:pt>
                <c:pt idx="17">
                  <c:v>2459</c:v>
                </c:pt>
                <c:pt idx="18">
                  <c:v>2415</c:v>
                </c:pt>
                <c:pt idx="19">
                  <c:v>2385</c:v>
                </c:pt>
                <c:pt idx="20">
                  <c:v>2335</c:v>
                </c:pt>
                <c:pt idx="21">
                  <c:v>2312</c:v>
                </c:pt>
                <c:pt idx="22">
                  <c:v>2280</c:v>
                </c:pt>
                <c:pt idx="23">
                  <c:v>2260</c:v>
                </c:pt>
                <c:pt idx="24">
                  <c:v>2234</c:v>
                </c:pt>
                <c:pt idx="25">
                  <c:v>2211</c:v>
                </c:pt>
                <c:pt idx="26">
                  <c:v>2177</c:v>
                </c:pt>
                <c:pt idx="27">
                  <c:v>2124</c:v>
                </c:pt>
                <c:pt idx="28">
                  <c:v>2101</c:v>
                </c:pt>
                <c:pt idx="29">
                  <c:v>2090</c:v>
                </c:pt>
                <c:pt idx="30">
                  <c:v>2042</c:v>
                </c:pt>
                <c:pt idx="31">
                  <c:v>2025</c:v>
                </c:pt>
                <c:pt idx="32">
                  <c:v>2019</c:v>
                </c:pt>
                <c:pt idx="33">
                  <c:v>1970</c:v>
                </c:pt>
                <c:pt idx="34">
                  <c:v>1966</c:v>
                </c:pt>
                <c:pt idx="35">
                  <c:v>1964</c:v>
                </c:pt>
                <c:pt idx="36">
                  <c:v>1952</c:v>
                </c:pt>
                <c:pt idx="37">
                  <c:v>1912</c:v>
                </c:pt>
                <c:pt idx="38">
                  <c:v>1883</c:v>
                </c:pt>
                <c:pt idx="39">
                  <c:v>1856</c:v>
                </c:pt>
                <c:pt idx="40">
                  <c:v>1825</c:v>
                </c:pt>
                <c:pt idx="41">
                  <c:v>1821</c:v>
                </c:pt>
                <c:pt idx="42">
                  <c:v>1803</c:v>
                </c:pt>
                <c:pt idx="43">
                  <c:v>1796</c:v>
                </c:pt>
                <c:pt idx="44">
                  <c:v>1779</c:v>
                </c:pt>
                <c:pt idx="45">
                  <c:v>1742</c:v>
                </c:pt>
                <c:pt idx="46">
                  <c:v>1706</c:v>
                </c:pt>
                <c:pt idx="47">
                  <c:v>1681</c:v>
                </c:pt>
                <c:pt idx="48">
                  <c:v>1688</c:v>
                </c:pt>
                <c:pt idx="49">
                  <c:v>1681</c:v>
                </c:pt>
                <c:pt idx="50">
                  <c:v>1672</c:v>
                </c:pt>
                <c:pt idx="51">
                  <c:v>1649</c:v>
                </c:pt>
                <c:pt idx="52">
                  <c:v>1630</c:v>
                </c:pt>
                <c:pt idx="53">
                  <c:v>1545</c:v>
                </c:pt>
                <c:pt idx="54">
                  <c:v>1491</c:v>
                </c:pt>
                <c:pt idx="55">
                  <c:v>1368</c:v>
                </c:pt>
                <c:pt idx="56">
                  <c:v>1269</c:v>
                </c:pt>
                <c:pt idx="57">
                  <c:v>1200</c:v>
                </c:pt>
                <c:pt idx="58">
                  <c:v>1136</c:v>
                </c:pt>
                <c:pt idx="59">
                  <c:v>1071</c:v>
                </c:pt>
                <c:pt idx="60">
                  <c:v>1035</c:v>
                </c:pt>
                <c:pt idx="61">
                  <c:v>955</c:v>
                </c:pt>
              </c:numCache>
            </c:numRef>
          </c:val>
          <c:extLst>
            <c:ext xmlns:c16="http://schemas.microsoft.com/office/drawing/2014/chart" uri="{C3380CC4-5D6E-409C-BE32-E72D297353CC}">
              <c16:uniqueId val="{00000001-4E49-4676-8E48-E81A59687E44}"/>
            </c:ext>
          </c:extLst>
        </c:ser>
        <c:dLbls>
          <c:showLegendKey val="0"/>
          <c:showVal val="0"/>
          <c:showCatName val="0"/>
          <c:showSerName val="0"/>
          <c:showPercent val="0"/>
          <c:showBubbleSize val="0"/>
        </c:dLbls>
        <c:gapWidth val="150"/>
        <c:overlap val="100"/>
        <c:axId val="413919608"/>
        <c:axId val="413918296"/>
      </c:barChart>
      <c:dateAx>
        <c:axId val="4139196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18296"/>
        <c:crosses val="autoZero"/>
        <c:auto val="1"/>
        <c:lblOffset val="100"/>
        <c:baseTimeUnit val="months"/>
      </c:dateAx>
      <c:valAx>
        <c:axId val="4139182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19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fuel poor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 Poverty'!$M$5</c:f>
              <c:strCache>
                <c:ptCount val="1"/>
                <c:pt idx="0">
                  <c:v>2015</c:v>
                </c:pt>
              </c:strCache>
            </c:strRef>
          </c:tx>
          <c:spPr>
            <a:solidFill>
              <a:schemeClr val="accent1">
                <a:lumMod val="40000"/>
                <a:lumOff val="60000"/>
              </a:schemeClr>
            </a:solidFill>
            <a:ln>
              <a:noFill/>
            </a:ln>
            <a:effectLst/>
          </c:spPr>
          <c:invertIfNegative val="0"/>
          <c:cat>
            <c:strRef>
              <c:f>'Fuel Poverty'!$L$6:$L$18</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'Fuel Poverty'!$M$6:$M$18</c:f>
              <c:numCache>
                <c:formatCode>0.0%</c:formatCode>
                <c:ptCount val="13"/>
                <c:pt idx="0">
                  <c:v>9.4615755239701282E-2</c:v>
                </c:pt>
                <c:pt idx="1">
                  <c:v>0.10924834484175265</c:v>
                </c:pt>
                <c:pt idx="2">
                  <c:v>8.6769142364602786E-2</c:v>
                </c:pt>
                <c:pt idx="3">
                  <c:v>0.107604131425501</c:v>
                </c:pt>
                <c:pt idx="4">
                  <c:v>0.1034818800121815</c:v>
                </c:pt>
                <c:pt idx="5">
                  <c:v>0.10822099867097019</c:v>
                </c:pt>
                <c:pt idx="6">
                  <c:v>9.6931364241617232E-2</c:v>
                </c:pt>
                <c:pt idx="7">
                  <c:v>7.9709257217526239E-2</c:v>
                </c:pt>
                <c:pt idx="8">
                  <c:v>0.10280051106737111</c:v>
                </c:pt>
                <c:pt idx="9">
                  <c:v>0.11279493883347859</c:v>
                </c:pt>
                <c:pt idx="10">
                  <c:v>8.3055882294304106E-2</c:v>
                </c:pt>
                <c:pt idx="11">
                  <c:v>9.7027847379249937E-2</c:v>
                </c:pt>
                <c:pt idx="12">
                  <c:v>0.11459396940425955</c:v>
                </c:pt>
              </c:numCache>
            </c:numRef>
          </c:val>
          <c:extLst>
            <c:ext xmlns:c16="http://schemas.microsoft.com/office/drawing/2014/chart" uri="{C3380CC4-5D6E-409C-BE32-E72D297353CC}">
              <c16:uniqueId val="{00000000-03FB-4E9F-A8DF-415CC2E61EA7}"/>
            </c:ext>
          </c:extLst>
        </c:ser>
        <c:ser>
          <c:idx val="1"/>
          <c:order val="1"/>
          <c:tx>
            <c:strRef>
              <c:f>'Fuel Poverty'!$N$5</c:f>
              <c:strCache>
                <c:ptCount val="1"/>
                <c:pt idx="0">
                  <c:v>2023</c:v>
                </c:pt>
              </c:strCache>
            </c:strRef>
          </c:tx>
          <c:spPr>
            <a:solidFill>
              <a:schemeClr val="accent1"/>
            </a:solidFill>
            <a:ln>
              <a:noFill/>
            </a:ln>
            <a:effectLst/>
          </c:spPr>
          <c:invertIfNegative val="0"/>
          <c:cat>
            <c:strRef>
              <c:f>'Fuel Poverty'!$L$6:$L$18</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'Fuel Poverty'!$N$6:$N$18</c:f>
              <c:numCache>
                <c:formatCode>0.0%</c:formatCode>
                <c:ptCount val="13"/>
                <c:pt idx="0">
                  <c:v>9.8611233967271117E-2</c:v>
                </c:pt>
                <c:pt idx="1">
                  <c:v>0.11980479990506986</c:v>
                </c:pt>
                <c:pt idx="2">
                  <c:v>8.6239328606569243E-2</c:v>
                </c:pt>
                <c:pt idx="3">
                  <c:v>0.12923855963990999</c:v>
                </c:pt>
                <c:pt idx="4">
                  <c:v>0.1277910764038771</c:v>
                </c:pt>
                <c:pt idx="5">
                  <c:v>0.11366828251710234</c:v>
                </c:pt>
                <c:pt idx="6">
                  <c:v>9.2607149042753037E-2</c:v>
                </c:pt>
                <c:pt idx="7">
                  <c:v>9.6342689244568153E-2</c:v>
                </c:pt>
                <c:pt idx="8">
                  <c:v>0.11321197702264865</c:v>
                </c:pt>
                <c:pt idx="9">
                  <c:v>0.14016369705375786</c:v>
                </c:pt>
                <c:pt idx="10">
                  <c:v>8.6343394359228109E-2</c:v>
                </c:pt>
                <c:pt idx="11">
                  <c:v>0.10766631301819325</c:v>
                </c:pt>
                <c:pt idx="12">
                  <c:v>0.11056680024451539</c:v>
                </c:pt>
              </c:numCache>
            </c:numRef>
          </c:val>
          <c:extLst>
            <c:ext xmlns:c16="http://schemas.microsoft.com/office/drawing/2014/chart" uri="{C3380CC4-5D6E-409C-BE32-E72D297353CC}">
              <c16:uniqueId val="{00000001-03FB-4E9F-A8DF-415CC2E61EA7}"/>
            </c:ext>
          </c:extLst>
        </c:ser>
        <c:dLbls>
          <c:showLegendKey val="0"/>
          <c:showVal val="0"/>
          <c:showCatName val="0"/>
          <c:showSerName val="0"/>
          <c:showPercent val="0"/>
          <c:showBubbleSize val="0"/>
        </c:dLbls>
        <c:gapWidth val="219"/>
        <c:overlap val="-27"/>
        <c:axId val="831682520"/>
        <c:axId val="831685800"/>
      </c:barChart>
      <c:catAx>
        <c:axId val="831682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85800"/>
        <c:crosses val="autoZero"/>
        <c:auto val="1"/>
        <c:lblAlgn val="ctr"/>
        <c:lblOffset val="100"/>
        <c:noMultiLvlLbl val="0"/>
      </c:catAx>
      <c:valAx>
        <c:axId val="8316858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82520"/>
        <c:crosses val="autoZero"/>
        <c:crossBetween val="between"/>
      </c:valAx>
      <c:spPr>
        <a:noFill/>
        <a:ln>
          <a:noFill/>
        </a:ln>
        <a:effectLst/>
      </c:spPr>
    </c:plotArea>
    <c:legend>
      <c:legendPos val="b"/>
      <c:layout>
        <c:manualLayout>
          <c:xMode val="edge"/>
          <c:yMode val="edge"/>
          <c:x val="0.38957830271216098"/>
          <c:y val="0.10104945543224426"/>
          <c:w val="0.18751006124234471"/>
          <c:h val="5.90555314443962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Percentage of fuel poor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42825896762904"/>
          <c:y val="0.12352941176470589"/>
          <c:w val="0.86601618547681536"/>
          <c:h val="0.68114906091284044"/>
        </c:manualLayout>
      </c:layout>
      <c:barChart>
        <c:barDir val="col"/>
        <c:grouping val="clustered"/>
        <c:varyColors val="0"/>
        <c:ser>
          <c:idx val="0"/>
          <c:order val="0"/>
          <c:tx>
            <c:strRef>
              <c:f>'Fuel Poverty'!$L$27</c:f>
              <c:strCache>
                <c:ptCount val="1"/>
                <c:pt idx="0">
                  <c:v>Ashford</c:v>
                </c:pt>
              </c:strCache>
            </c:strRef>
          </c:tx>
          <c:spPr>
            <a:solidFill>
              <a:schemeClr val="accent1">
                <a:lumMod val="60000"/>
                <a:lumOff val="40000"/>
              </a:schemeClr>
            </a:solidFill>
            <a:ln>
              <a:noFill/>
            </a:ln>
            <a:effectLst/>
          </c:spPr>
          <c:invertIfNegative val="0"/>
          <c:cat>
            <c:numRef>
              <c:f>'Fuel Poverty'!$M$26:$V$26</c:f>
              <c:numCache>
                <c:formatCode>General</c:formatCode>
                <c:ptCount val="10"/>
                <c:pt idx="0">
                  <c:v>2015</c:v>
                </c:pt>
                <c:pt idx="1">
                  <c:v>2016</c:v>
                </c:pt>
                <c:pt idx="2">
                  <c:v>2017</c:v>
                </c:pt>
                <c:pt idx="3">
                  <c:v>2018</c:v>
                </c:pt>
                <c:pt idx="4">
                  <c:v>2019</c:v>
                </c:pt>
                <c:pt idx="5">
                  <c:v>2020</c:v>
                </c:pt>
                <c:pt idx="6">
                  <c:v>2021</c:v>
                </c:pt>
                <c:pt idx="7">
                  <c:v>2022</c:v>
                </c:pt>
                <c:pt idx="8">
                  <c:v>2023</c:v>
                </c:pt>
              </c:numCache>
            </c:numRef>
          </c:cat>
          <c:val>
            <c:numRef>
              <c:f>'Fuel Poverty'!$M$27:$V$27</c:f>
              <c:numCache>
                <c:formatCode>0.0%</c:formatCode>
                <c:ptCount val="10"/>
                <c:pt idx="0">
                  <c:v>9.4615755239701282E-2</c:v>
                </c:pt>
                <c:pt idx="1">
                  <c:v>8.8529394293408309E-2</c:v>
                </c:pt>
                <c:pt idx="2">
                  <c:v>8.4184523692826474E-2</c:v>
                </c:pt>
                <c:pt idx="3">
                  <c:v>8.5093931058699598E-2</c:v>
                </c:pt>
                <c:pt idx="4">
                  <c:v>7.6383778130689084E-2</c:v>
                </c:pt>
                <c:pt idx="5">
                  <c:v>8.7163293990796545E-2</c:v>
                </c:pt>
                <c:pt idx="6">
                  <c:v>8.6151368760064406E-2</c:v>
                </c:pt>
                <c:pt idx="7">
                  <c:v>9.9316372604130773E-2</c:v>
                </c:pt>
                <c:pt idx="8">
                  <c:v>9.8611233967271117E-2</c:v>
                </c:pt>
              </c:numCache>
            </c:numRef>
          </c:val>
          <c:extLst>
            <c:ext xmlns:c16="http://schemas.microsoft.com/office/drawing/2014/chart" uri="{C3380CC4-5D6E-409C-BE32-E72D297353CC}">
              <c16:uniqueId val="{00000000-6B7C-48D2-8109-82E1DEC406AE}"/>
            </c:ext>
          </c:extLst>
        </c:ser>
        <c:ser>
          <c:idx val="1"/>
          <c:order val="1"/>
          <c:tx>
            <c:strRef>
              <c:f>'Fuel Poverty'!$L$28</c:f>
              <c:strCache>
                <c:ptCount val="1"/>
                <c:pt idx="0">
                  <c:v>South East</c:v>
                </c:pt>
              </c:strCache>
            </c:strRef>
          </c:tx>
          <c:spPr>
            <a:solidFill>
              <a:schemeClr val="accent1">
                <a:lumMod val="75000"/>
              </a:schemeClr>
            </a:solidFill>
            <a:ln>
              <a:noFill/>
            </a:ln>
            <a:effectLst/>
          </c:spPr>
          <c:invertIfNegative val="0"/>
          <c:cat>
            <c:numRef>
              <c:f>'Fuel Poverty'!$M$26:$V$26</c:f>
              <c:numCache>
                <c:formatCode>General</c:formatCode>
                <c:ptCount val="10"/>
                <c:pt idx="0">
                  <c:v>2015</c:v>
                </c:pt>
                <c:pt idx="1">
                  <c:v>2016</c:v>
                </c:pt>
                <c:pt idx="2">
                  <c:v>2017</c:v>
                </c:pt>
                <c:pt idx="3">
                  <c:v>2018</c:v>
                </c:pt>
                <c:pt idx="4">
                  <c:v>2019</c:v>
                </c:pt>
                <c:pt idx="5">
                  <c:v>2020</c:v>
                </c:pt>
                <c:pt idx="6">
                  <c:v>2021</c:v>
                </c:pt>
                <c:pt idx="7">
                  <c:v>2022</c:v>
                </c:pt>
                <c:pt idx="8">
                  <c:v>2023</c:v>
                </c:pt>
              </c:numCache>
            </c:numRef>
          </c:cat>
          <c:val>
            <c:numRef>
              <c:f>'Fuel Poverty'!$M$28:$V$28</c:f>
              <c:numCache>
                <c:formatCode>0.0%</c:formatCode>
                <c:ptCount val="10"/>
                <c:pt idx="0">
                  <c:v>9.3507200274697236E-2</c:v>
                </c:pt>
                <c:pt idx="1">
                  <c:v>8.9636484687083892E-2</c:v>
                </c:pt>
                <c:pt idx="2">
                  <c:v>8.7254981322430467E-2</c:v>
                </c:pt>
                <c:pt idx="3">
                  <c:v>7.9076445524048064E-2</c:v>
                </c:pt>
                <c:pt idx="4">
                  <c:v>7.5034413839313155E-2</c:v>
                </c:pt>
                <c:pt idx="5">
                  <c:v>8.5903436816025025E-2</c:v>
                </c:pt>
                <c:pt idx="6">
                  <c:v>8.4171887578313676E-2</c:v>
                </c:pt>
                <c:pt idx="7">
                  <c:v>9.7283875942740919E-2</c:v>
                </c:pt>
                <c:pt idx="8">
                  <c:v>9.6500000000000002E-2</c:v>
                </c:pt>
              </c:numCache>
            </c:numRef>
          </c:val>
          <c:extLst>
            <c:ext xmlns:c16="http://schemas.microsoft.com/office/drawing/2014/chart" uri="{C3380CC4-5D6E-409C-BE32-E72D297353CC}">
              <c16:uniqueId val="{00000001-6B7C-48D2-8109-82E1DEC406AE}"/>
            </c:ext>
          </c:extLst>
        </c:ser>
        <c:dLbls>
          <c:showLegendKey val="0"/>
          <c:showVal val="0"/>
          <c:showCatName val="0"/>
          <c:showSerName val="0"/>
          <c:showPercent val="0"/>
          <c:showBubbleSize val="0"/>
        </c:dLbls>
        <c:gapWidth val="150"/>
        <c:overlap val="-32"/>
        <c:axId val="583895496"/>
        <c:axId val="583901728"/>
      </c:barChart>
      <c:catAx>
        <c:axId val="58389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901728"/>
        <c:crosses val="autoZero"/>
        <c:auto val="1"/>
        <c:lblAlgn val="ctr"/>
        <c:lblOffset val="100"/>
        <c:noMultiLvlLbl val="0"/>
      </c:catAx>
      <c:valAx>
        <c:axId val="583901728"/>
        <c:scaling>
          <c:orientation val="minMax"/>
          <c:max val="0.1400000000000000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895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Claimants'!$BO$67</c:f>
          <c:strCache>
            <c:ptCount val="1"/>
            <c:pt idx="0">
              <c:v>Ashford</c:v>
            </c:pt>
          </c:strCache>
        </c:strRef>
      </c:tx>
      <c:layout>
        <c:manualLayout>
          <c:xMode val="edge"/>
          <c:yMode val="edge"/>
          <c:x val="0.44297900262467194"/>
          <c:y val="9.518456061457747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1357844366613338"/>
          <c:w val="0.85862729658792647"/>
          <c:h val="0.52146639569911069"/>
        </c:manualLayout>
      </c:layout>
      <c:lineChart>
        <c:grouping val="standard"/>
        <c:varyColors val="0"/>
        <c:ser>
          <c:idx val="0"/>
          <c:order val="0"/>
          <c:tx>
            <c:strRef>
              <c:f>'UC Claimants'!$BO$68</c:f>
              <c:strCache>
                <c:ptCount val="1"/>
                <c:pt idx="0">
                  <c:v>In work</c:v>
                </c:pt>
              </c:strCache>
            </c:strRef>
          </c:tx>
          <c:spPr>
            <a:ln w="28575" cap="rnd">
              <a:solidFill>
                <a:schemeClr val="accent1"/>
              </a:solidFill>
              <a:round/>
            </a:ln>
            <a:effectLst/>
          </c:spPr>
          <c:marker>
            <c:symbol val="none"/>
          </c:marker>
          <c:cat>
            <c:numRef>
              <c:f>'UC Claimants'!$BP$67:$EA$67</c:f>
              <c:numCache>
                <c:formatCode>mmm\-yy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numCache>
            </c:numRef>
          </c:cat>
          <c:val>
            <c:numRef>
              <c:f>'UC Claimants'!$BP$68:$EA$68</c:f>
              <c:numCache>
                <c:formatCode>#,##0</c:formatCode>
                <c:ptCount val="64"/>
                <c:pt idx="0">
                  <c:v>1809</c:v>
                </c:pt>
                <c:pt idx="1">
                  <c:v>1912</c:v>
                </c:pt>
                <c:pt idx="2">
                  <c:v>2012</c:v>
                </c:pt>
                <c:pt idx="3">
                  <c:v>3104</c:v>
                </c:pt>
                <c:pt idx="4">
                  <c:v>3596</c:v>
                </c:pt>
                <c:pt idx="5">
                  <c:v>3909</c:v>
                </c:pt>
                <c:pt idx="6">
                  <c:v>4072</c:v>
                </c:pt>
                <c:pt idx="7">
                  <c:v>4093</c:v>
                </c:pt>
                <c:pt idx="8">
                  <c:v>4236</c:v>
                </c:pt>
                <c:pt idx="9">
                  <c:v>4311</c:v>
                </c:pt>
                <c:pt idx="10">
                  <c:v>4292</c:v>
                </c:pt>
                <c:pt idx="11">
                  <c:v>4353</c:v>
                </c:pt>
                <c:pt idx="12">
                  <c:v>4366</c:v>
                </c:pt>
                <c:pt idx="13">
                  <c:v>4300</c:v>
                </c:pt>
                <c:pt idx="14">
                  <c:v>4255</c:v>
                </c:pt>
                <c:pt idx="15">
                  <c:v>4209</c:v>
                </c:pt>
                <c:pt idx="16">
                  <c:v>4341</c:v>
                </c:pt>
                <c:pt idx="17">
                  <c:v>4446</c:v>
                </c:pt>
                <c:pt idx="18">
                  <c:v>4397</c:v>
                </c:pt>
                <c:pt idx="19">
                  <c:v>4227</c:v>
                </c:pt>
                <c:pt idx="20">
                  <c:v>4223</c:v>
                </c:pt>
                <c:pt idx="21">
                  <c:v>4270</c:v>
                </c:pt>
                <c:pt idx="22">
                  <c:v>4221</c:v>
                </c:pt>
                <c:pt idx="23">
                  <c:v>4234</c:v>
                </c:pt>
                <c:pt idx="24">
                  <c:v>4076</c:v>
                </c:pt>
                <c:pt idx="25">
                  <c:v>4120</c:v>
                </c:pt>
                <c:pt idx="26">
                  <c:v>4238</c:v>
                </c:pt>
                <c:pt idx="27">
                  <c:v>4252</c:v>
                </c:pt>
                <c:pt idx="28">
                  <c:v>4248</c:v>
                </c:pt>
                <c:pt idx="29">
                  <c:v>4316</c:v>
                </c:pt>
                <c:pt idx="30">
                  <c:v>4316</c:v>
                </c:pt>
                <c:pt idx="31">
                  <c:v>4341</c:v>
                </c:pt>
                <c:pt idx="32">
                  <c:v>4345</c:v>
                </c:pt>
                <c:pt idx="33">
                  <c:v>4311</c:v>
                </c:pt>
                <c:pt idx="34">
                  <c:v>4328</c:v>
                </c:pt>
                <c:pt idx="35">
                  <c:v>4332</c:v>
                </c:pt>
                <c:pt idx="36">
                  <c:v>4170</c:v>
                </c:pt>
                <c:pt idx="37">
                  <c:v>4190</c:v>
                </c:pt>
                <c:pt idx="38">
                  <c:v>4181</c:v>
                </c:pt>
                <c:pt idx="39">
                  <c:v>4220</c:v>
                </c:pt>
                <c:pt idx="40">
                  <c:v>4191</c:v>
                </c:pt>
                <c:pt idx="41">
                  <c:v>4255</c:v>
                </c:pt>
                <c:pt idx="42">
                  <c:v>4308</c:v>
                </c:pt>
                <c:pt idx="43">
                  <c:v>4295</c:v>
                </c:pt>
                <c:pt idx="44">
                  <c:v>4353</c:v>
                </c:pt>
                <c:pt idx="45">
                  <c:v>4553</c:v>
                </c:pt>
                <c:pt idx="46">
                  <c:v>4650</c:v>
                </c:pt>
                <c:pt idx="47">
                  <c:v>4658</c:v>
                </c:pt>
                <c:pt idx="48">
                  <c:v>4634</c:v>
                </c:pt>
                <c:pt idx="49">
                  <c:v>4726</c:v>
                </c:pt>
                <c:pt idx="50">
                  <c:v>4888</c:v>
                </c:pt>
                <c:pt idx="51">
                  <c:v>4921</c:v>
                </c:pt>
                <c:pt idx="52">
                  <c:v>4914</c:v>
                </c:pt>
                <c:pt idx="53">
                  <c:v>4986</c:v>
                </c:pt>
                <c:pt idx="54">
                  <c:v>4953</c:v>
                </c:pt>
                <c:pt idx="55">
                  <c:v>4987</c:v>
                </c:pt>
                <c:pt idx="56">
                  <c:v>5035</c:v>
                </c:pt>
                <c:pt idx="57">
                  <c:v>5092</c:v>
                </c:pt>
                <c:pt idx="58">
                  <c:v>5155</c:v>
                </c:pt>
                <c:pt idx="59">
                  <c:v>5181</c:v>
                </c:pt>
                <c:pt idx="60">
                  <c:v>5063</c:v>
                </c:pt>
                <c:pt idx="61">
                  <c:v>5007</c:v>
                </c:pt>
              </c:numCache>
            </c:numRef>
          </c:val>
          <c:smooth val="0"/>
          <c:extLst>
            <c:ext xmlns:c16="http://schemas.microsoft.com/office/drawing/2014/chart" uri="{C3380CC4-5D6E-409C-BE32-E72D297353CC}">
              <c16:uniqueId val="{00000000-BCD2-4B72-9600-D2DAC921408D}"/>
            </c:ext>
          </c:extLst>
        </c:ser>
        <c:ser>
          <c:idx val="1"/>
          <c:order val="1"/>
          <c:tx>
            <c:strRef>
              <c:f>'UC Claimants'!$BO$69</c:f>
              <c:strCache>
                <c:ptCount val="1"/>
                <c:pt idx="0">
                  <c:v>Out of work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'UC Claimants'!$BP$67:$EA$67</c:f>
              <c:numCache>
                <c:formatCode>mmm\-yy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numCache>
            </c:numRef>
          </c:cat>
          <c:val>
            <c:numRef>
              <c:f>'UC Claimants'!$BP$69:$EA$69</c:f>
              <c:numCache>
                <c:formatCode>#,##0</c:formatCode>
                <c:ptCount val="64"/>
                <c:pt idx="0">
                  <c:v>3182</c:v>
                </c:pt>
                <c:pt idx="1">
                  <c:v>3374</c:v>
                </c:pt>
                <c:pt idx="2">
                  <c:v>3498</c:v>
                </c:pt>
                <c:pt idx="3">
                  <c:v>5185</c:v>
                </c:pt>
                <c:pt idx="4">
                  <c:v>6592</c:v>
                </c:pt>
                <c:pt idx="5">
                  <c:v>6545</c:v>
                </c:pt>
                <c:pt idx="6">
                  <c:v>6434</c:v>
                </c:pt>
                <c:pt idx="7">
                  <c:v>6550</c:v>
                </c:pt>
                <c:pt idx="8">
                  <c:v>6468</c:v>
                </c:pt>
                <c:pt idx="9">
                  <c:v>6417</c:v>
                </c:pt>
                <c:pt idx="10">
                  <c:v>6549</c:v>
                </c:pt>
                <c:pt idx="11">
                  <c:v>6598</c:v>
                </c:pt>
                <c:pt idx="12">
                  <c:v>6685</c:v>
                </c:pt>
                <c:pt idx="13">
                  <c:v>6814</c:v>
                </c:pt>
                <c:pt idx="14">
                  <c:v>6794</c:v>
                </c:pt>
                <c:pt idx="15">
                  <c:v>6723</c:v>
                </c:pt>
                <c:pt idx="16">
                  <c:v>6573</c:v>
                </c:pt>
                <c:pt idx="17">
                  <c:v>6345</c:v>
                </c:pt>
                <c:pt idx="18">
                  <c:v>6218</c:v>
                </c:pt>
                <c:pt idx="19">
                  <c:v>6248</c:v>
                </c:pt>
                <c:pt idx="20">
                  <c:v>6073</c:v>
                </c:pt>
                <c:pt idx="21">
                  <c:v>6039</c:v>
                </c:pt>
                <c:pt idx="22">
                  <c:v>5998</c:v>
                </c:pt>
                <c:pt idx="23">
                  <c:v>5920</c:v>
                </c:pt>
                <c:pt idx="24">
                  <c:v>6044</c:v>
                </c:pt>
                <c:pt idx="25">
                  <c:v>5968</c:v>
                </c:pt>
                <c:pt idx="26">
                  <c:v>5822</c:v>
                </c:pt>
                <c:pt idx="27">
                  <c:v>5909</c:v>
                </c:pt>
                <c:pt idx="28">
                  <c:v>5888</c:v>
                </c:pt>
                <c:pt idx="29">
                  <c:v>5857</c:v>
                </c:pt>
                <c:pt idx="30">
                  <c:v>5954</c:v>
                </c:pt>
                <c:pt idx="31">
                  <c:v>5979</c:v>
                </c:pt>
                <c:pt idx="32">
                  <c:v>5990</c:v>
                </c:pt>
                <c:pt idx="33">
                  <c:v>6121</c:v>
                </c:pt>
                <c:pt idx="34">
                  <c:v>6156</c:v>
                </c:pt>
                <c:pt idx="35">
                  <c:v>6182</c:v>
                </c:pt>
                <c:pt idx="36">
                  <c:v>6335</c:v>
                </c:pt>
                <c:pt idx="37">
                  <c:v>6394</c:v>
                </c:pt>
                <c:pt idx="38">
                  <c:v>6449</c:v>
                </c:pt>
                <c:pt idx="39">
                  <c:v>6506</c:v>
                </c:pt>
                <c:pt idx="40">
                  <c:v>6592</c:v>
                </c:pt>
                <c:pt idx="41">
                  <c:v>6625</c:v>
                </c:pt>
                <c:pt idx="42">
                  <c:v>6646</c:v>
                </c:pt>
                <c:pt idx="43">
                  <c:v>6665</c:v>
                </c:pt>
                <c:pt idx="44">
                  <c:v>6715</c:v>
                </c:pt>
                <c:pt idx="45">
                  <c:v>6730</c:v>
                </c:pt>
                <c:pt idx="46">
                  <c:v>6755</c:v>
                </c:pt>
                <c:pt idx="47">
                  <c:v>6888</c:v>
                </c:pt>
                <c:pt idx="48">
                  <c:v>7081</c:v>
                </c:pt>
                <c:pt idx="49">
                  <c:v>7259</c:v>
                </c:pt>
                <c:pt idx="50">
                  <c:v>7387</c:v>
                </c:pt>
                <c:pt idx="51">
                  <c:v>7454</c:v>
                </c:pt>
                <c:pt idx="52">
                  <c:v>7495</c:v>
                </c:pt>
                <c:pt idx="53">
                  <c:v>7497</c:v>
                </c:pt>
                <c:pt idx="54">
                  <c:v>7698</c:v>
                </c:pt>
                <c:pt idx="55">
                  <c:v>7817</c:v>
                </c:pt>
                <c:pt idx="56">
                  <c:v>7974</c:v>
                </c:pt>
                <c:pt idx="57">
                  <c:v>8075</c:v>
                </c:pt>
                <c:pt idx="58">
                  <c:v>8203</c:v>
                </c:pt>
                <c:pt idx="59">
                  <c:v>8255</c:v>
                </c:pt>
                <c:pt idx="60">
                  <c:v>8449</c:v>
                </c:pt>
                <c:pt idx="61">
                  <c:v>8654</c:v>
                </c:pt>
              </c:numCache>
            </c:numRef>
          </c:val>
          <c:smooth val="0"/>
          <c:extLst>
            <c:ext xmlns:c16="http://schemas.microsoft.com/office/drawing/2014/chart" uri="{C3380CC4-5D6E-409C-BE32-E72D297353CC}">
              <c16:uniqueId val="{00000001-BCD2-4B72-9600-D2DAC921408D}"/>
            </c:ext>
          </c:extLst>
        </c:ser>
        <c:dLbls>
          <c:showLegendKey val="0"/>
          <c:showVal val="0"/>
          <c:showCatName val="0"/>
          <c:showSerName val="0"/>
          <c:showPercent val="0"/>
          <c:showBubbleSize val="0"/>
        </c:dLbls>
        <c:smooth val="0"/>
        <c:axId val="711469728"/>
        <c:axId val="711474648"/>
      </c:lineChart>
      <c:dateAx>
        <c:axId val="7114697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474648"/>
        <c:crosses val="autoZero"/>
        <c:auto val="1"/>
        <c:lblOffset val="100"/>
        <c:baseTimeUnit val="months"/>
      </c:dateAx>
      <c:valAx>
        <c:axId val="711474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469728"/>
        <c:crosses val="autoZero"/>
        <c:crossBetween val="between"/>
      </c:valAx>
      <c:spPr>
        <a:noFill/>
        <a:ln>
          <a:noFill/>
        </a:ln>
        <a:effectLst/>
      </c:spPr>
    </c:plotArea>
    <c:legend>
      <c:legendPos val="b"/>
      <c:layout>
        <c:manualLayout>
          <c:xMode val="edge"/>
          <c:yMode val="edge"/>
          <c:x val="0.35128871391076116"/>
          <c:y val="0.90527262507026429"/>
          <c:w val="0.5890892388451443"/>
          <c:h val="6.17788731785359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Net weekly income before housing costs 2019/20 in Kent &amp; Medway MSOAs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618498804967815E-2"/>
          <c:y val="8.6886587581805563E-2"/>
          <c:w val="0.91789732987287198"/>
          <c:h val="0.88559621416928891"/>
        </c:manualLayout>
      </c:layout>
      <c:barChart>
        <c:barDir val="col"/>
        <c:grouping val="clustered"/>
        <c:varyColors val="0"/>
        <c:ser>
          <c:idx val="0"/>
          <c:order val="0"/>
          <c:spPr>
            <a:solidFill>
              <a:schemeClr val="accent2">
                <a:lumMod val="20000"/>
                <a:lumOff val="80000"/>
              </a:schemeClr>
            </a:solidFill>
            <a:ln>
              <a:noFill/>
            </a:ln>
            <a:effectLst/>
          </c:spPr>
          <c:invertIfNegative val="0"/>
          <c:cat>
            <c:strRef>
              <c:f>'small area income'!$B$3:$B$222</c:f>
              <c:strCache>
                <c:ptCount val="220"/>
                <c:pt idx="0">
                  <c:v>Sevenoaks 011</c:v>
                </c:pt>
                <c:pt idx="1">
                  <c:v>Sevenoaks 012</c:v>
                </c:pt>
                <c:pt idx="2">
                  <c:v>Tunbridge Wells 007</c:v>
                </c:pt>
                <c:pt idx="3">
                  <c:v>Tunbridge Wells 012</c:v>
                </c:pt>
                <c:pt idx="4">
                  <c:v>Sevenoaks 013</c:v>
                </c:pt>
                <c:pt idx="5">
                  <c:v>Sevenoaks 015</c:v>
                </c:pt>
                <c:pt idx="6">
                  <c:v>Dartford 002</c:v>
                </c:pt>
                <c:pt idx="7">
                  <c:v>Tonbridge and Malling 007</c:v>
                </c:pt>
                <c:pt idx="8">
                  <c:v>Tunbridge Wells 006</c:v>
                </c:pt>
                <c:pt idx="9">
                  <c:v>Sevenoaks 008</c:v>
                </c:pt>
                <c:pt idx="10">
                  <c:v>Sevenoaks 009</c:v>
                </c:pt>
                <c:pt idx="11">
                  <c:v>Tonbridge and Malling 006</c:v>
                </c:pt>
                <c:pt idx="12">
                  <c:v>Tunbridge Wells 011</c:v>
                </c:pt>
                <c:pt idx="13">
                  <c:v>Tonbridge and Malling 010</c:v>
                </c:pt>
                <c:pt idx="14">
                  <c:v>Dartford 010</c:v>
                </c:pt>
                <c:pt idx="15">
                  <c:v>Dartford 013</c:v>
                </c:pt>
                <c:pt idx="16">
                  <c:v>Maidstone 005</c:v>
                </c:pt>
                <c:pt idx="17">
                  <c:v>Gravesham 012</c:v>
                </c:pt>
                <c:pt idx="18">
                  <c:v>Tunbridge Wells 009</c:v>
                </c:pt>
                <c:pt idx="19">
                  <c:v>Tunbridge Wells 004</c:v>
                </c:pt>
                <c:pt idx="20">
                  <c:v>Tunbridge Wells 008</c:v>
                </c:pt>
                <c:pt idx="21">
                  <c:v>Tonbridge and Malling 013</c:v>
                </c:pt>
                <c:pt idx="22">
                  <c:v>Sevenoaks 010</c:v>
                </c:pt>
                <c:pt idx="23">
                  <c:v>Dartford 007</c:v>
                </c:pt>
                <c:pt idx="24">
                  <c:v>Medway 005</c:v>
                </c:pt>
                <c:pt idx="25">
                  <c:v>Medway 035</c:v>
                </c:pt>
                <c:pt idx="26">
                  <c:v>Medway 030</c:v>
                </c:pt>
                <c:pt idx="27">
                  <c:v>Maidstone 007</c:v>
                </c:pt>
                <c:pt idx="28">
                  <c:v>Gravesham 013</c:v>
                </c:pt>
                <c:pt idx="29">
                  <c:v>Maidstone 003</c:v>
                </c:pt>
                <c:pt idx="30">
                  <c:v>Maidstone 002</c:v>
                </c:pt>
                <c:pt idx="31">
                  <c:v>Dartford 008</c:v>
                </c:pt>
                <c:pt idx="32">
                  <c:v>Sevenoaks 005</c:v>
                </c:pt>
                <c:pt idx="33">
                  <c:v>Tunbridge Wells 002</c:v>
                </c:pt>
                <c:pt idx="34">
                  <c:v>Shepway 008</c:v>
                </c:pt>
                <c:pt idx="35">
                  <c:v>Maidstone 001</c:v>
                </c:pt>
                <c:pt idx="36">
                  <c:v>Sevenoaks 001</c:v>
                </c:pt>
                <c:pt idx="37">
                  <c:v>Sevenoaks 004</c:v>
                </c:pt>
                <c:pt idx="38">
                  <c:v>Sevenoaks 003</c:v>
                </c:pt>
                <c:pt idx="39">
                  <c:v>Gravesham 010</c:v>
                </c:pt>
                <c:pt idx="40">
                  <c:v>Dartford 011</c:v>
                </c:pt>
                <c:pt idx="41">
                  <c:v>Maidstone 018</c:v>
                </c:pt>
                <c:pt idx="42">
                  <c:v>Gravesham 005</c:v>
                </c:pt>
                <c:pt idx="43">
                  <c:v>Maidstone 017</c:v>
                </c:pt>
                <c:pt idx="44">
                  <c:v>Tonbridge and Malling 001</c:v>
                </c:pt>
                <c:pt idx="45">
                  <c:v>Dover 009</c:v>
                </c:pt>
                <c:pt idx="46">
                  <c:v>Medway 032</c:v>
                </c:pt>
                <c:pt idx="47">
                  <c:v>Tonbridge and Malling 012</c:v>
                </c:pt>
                <c:pt idx="48">
                  <c:v>Swale 013</c:v>
                </c:pt>
                <c:pt idx="49">
                  <c:v>Maidstone 016</c:v>
                </c:pt>
                <c:pt idx="50">
                  <c:v>Ashford 001</c:v>
                </c:pt>
                <c:pt idx="51">
                  <c:v>Canterbury 018</c:v>
                </c:pt>
                <c:pt idx="52">
                  <c:v>Medway 034</c:v>
                </c:pt>
                <c:pt idx="53">
                  <c:v>Maidstone 019</c:v>
                </c:pt>
                <c:pt idx="54">
                  <c:v>Ashford 010</c:v>
                </c:pt>
                <c:pt idx="55">
                  <c:v>Tunbridge Wells 001</c:v>
                </c:pt>
                <c:pt idx="56">
                  <c:v>Dartford 003</c:v>
                </c:pt>
                <c:pt idx="57">
                  <c:v>Tonbridge and Malling 008</c:v>
                </c:pt>
                <c:pt idx="58">
                  <c:v>Tunbridge Wells 013</c:v>
                </c:pt>
                <c:pt idx="59">
                  <c:v>Canterbury 016</c:v>
                </c:pt>
                <c:pt idx="60">
                  <c:v>Ashford 003</c:v>
                </c:pt>
                <c:pt idx="61">
                  <c:v>Medway 028</c:v>
                </c:pt>
                <c:pt idx="62">
                  <c:v>Ashford 013</c:v>
                </c:pt>
                <c:pt idx="63">
                  <c:v>Maidstone 008</c:v>
                </c:pt>
                <c:pt idx="64">
                  <c:v>Sevenoaks 016</c:v>
                </c:pt>
                <c:pt idx="65">
                  <c:v>Shepway 001</c:v>
                </c:pt>
                <c:pt idx="66">
                  <c:v>Maidstone 012</c:v>
                </c:pt>
                <c:pt idx="67">
                  <c:v>Canterbury 017</c:v>
                </c:pt>
                <c:pt idx="68">
                  <c:v>Sevenoaks 014</c:v>
                </c:pt>
                <c:pt idx="69">
                  <c:v>Canterbury 020</c:v>
                </c:pt>
                <c:pt idx="70">
                  <c:v>Canterbury 012</c:v>
                </c:pt>
                <c:pt idx="71">
                  <c:v>Tonbridge and Malling 011</c:v>
                </c:pt>
                <c:pt idx="72">
                  <c:v>Sevenoaks 007</c:v>
                </c:pt>
                <c:pt idx="73">
                  <c:v>Ashford 011</c:v>
                </c:pt>
                <c:pt idx="74">
                  <c:v>Shepway 006</c:v>
                </c:pt>
                <c:pt idx="75">
                  <c:v>Medway 023</c:v>
                </c:pt>
                <c:pt idx="76">
                  <c:v>Dartford 005</c:v>
                </c:pt>
                <c:pt idx="77">
                  <c:v>Tunbridge Wells 003</c:v>
                </c:pt>
                <c:pt idx="78">
                  <c:v>Medway 014</c:v>
                </c:pt>
                <c:pt idx="79">
                  <c:v>Maidstone 014</c:v>
                </c:pt>
                <c:pt idx="80">
                  <c:v>Maidstone 011</c:v>
                </c:pt>
                <c:pt idx="81">
                  <c:v>Maidstone 015</c:v>
                </c:pt>
                <c:pt idx="82">
                  <c:v>Canterbury 010</c:v>
                </c:pt>
                <c:pt idx="83">
                  <c:v>Medway 003</c:v>
                </c:pt>
                <c:pt idx="84">
                  <c:v>Medway 007</c:v>
                </c:pt>
                <c:pt idx="85">
                  <c:v>Tunbridge Wells 014</c:v>
                </c:pt>
                <c:pt idx="86">
                  <c:v>Tonbridge and Malling 003</c:v>
                </c:pt>
                <c:pt idx="87">
                  <c:v>Ashford 002</c:v>
                </c:pt>
                <c:pt idx="88">
                  <c:v>Tonbridge and Malling 014</c:v>
                </c:pt>
                <c:pt idx="89">
                  <c:v>Medway 029</c:v>
                </c:pt>
                <c:pt idx="90">
                  <c:v>Canterbury 008</c:v>
                </c:pt>
                <c:pt idx="91">
                  <c:v>Medway 002</c:v>
                </c:pt>
                <c:pt idx="92">
                  <c:v>Medway 036</c:v>
                </c:pt>
                <c:pt idx="93">
                  <c:v>Gravesham 008</c:v>
                </c:pt>
                <c:pt idx="94">
                  <c:v>Tonbridge and Malling 005</c:v>
                </c:pt>
                <c:pt idx="95">
                  <c:v>Canterbury 005</c:v>
                </c:pt>
                <c:pt idx="96">
                  <c:v>Dover 010</c:v>
                </c:pt>
                <c:pt idx="97">
                  <c:v>Maidstone 006</c:v>
                </c:pt>
                <c:pt idx="98">
                  <c:v>Shepway 009</c:v>
                </c:pt>
                <c:pt idx="99">
                  <c:v>Ashford 006</c:v>
                </c:pt>
                <c:pt idx="100">
                  <c:v>Swale 017</c:v>
                </c:pt>
                <c:pt idx="101">
                  <c:v>Ashford 012</c:v>
                </c:pt>
                <c:pt idx="102">
                  <c:v>Ashford 014</c:v>
                </c:pt>
                <c:pt idx="103">
                  <c:v>Tunbridge Wells 010</c:v>
                </c:pt>
                <c:pt idx="104">
                  <c:v>Dover 004</c:v>
                </c:pt>
                <c:pt idx="105">
                  <c:v>Swale 007</c:v>
                </c:pt>
                <c:pt idx="106">
                  <c:v>Dover 002</c:v>
                </c:pt>
                <c:pt idx="107">
                  <c:v>Dartford 012</c:v>
                </c:pt>
                <c:pt idx="108">
                  <c:v>Shepway 015</c:v>
                </c:pt>
                <c:pt idx="109">
                  <c:v>Canterbury 006</c:v>
                </c:pt>
                <c:pt idx="110">
                  <c:v>Dover 008</c:v>
                </c:pt>
                <c:pt idx="111">
                  <c:v>Medway 004</c:v>
                </c:pt>
                <c:pt idx="112">
                  <c:v>Ashford 004</c:v>
                </c:pt>
                <c:pt idx="113">
                  <c:v>Gravesham 009</c:v>
                </c:pt>
                <c:pt idx="114">
                  <c:v>Dover 001</c:v>
                </c:pt>
                <c:pt idx="115">
                  <c:v>Canterbury 009</c:v>
                </c:pt>
                <c:pt idx="116">
                  <c:v>Shepway 002</c:v>
                </c:pt>
                <c:pt idx="117">
                  <c:v>Medway 026</c:v>
                </c:pt>
                <c:pt idx="118">
                  <c:v>Medway 038</c:v>
                </c:pt>
                <c:pt idx="119">
                  <c:v>Tonbridge and Malling 002</c:v>
                </c:pt>
                <c:pt idx="120">
                  <c:v>Swale 008</c:v>
                </c:pt>
                <c:pt idx="121">
                  <c:v>Canterbury 007</c:v>
                </c:pt>
                <c:pt idx="122">
                  <c:v>Dover 014</c:v>
                </c:pt>
                <c:pt idx="123">
                  <c:v>Medway 033</c:v>
                </c:pt>
                <c:pt idx="124">
                  <c:v>Ashford 009</c:v>
                </c:pt>
                <c:pt idx="125">
                  <c:v>Swale 016</c:v>
                </c:pt>
                <c:pt idx="126">
                  <c:v>Thanet 010</c:v>
                </c:pt>
                <c:pt idx="127">
                  <c:v>Thanet 009</c:v>
                </c:pt>
                <c:pt idx="128">
                  <c:v>Dartford 006</c:v>
                </c:pt>
                <c:pt idx="129">
                  <c:v>Medway 037</c:v>
                </c:pt>
                <c:pt idx="130">
                  <c:v>Swale 012</c:v>
                </c:pt>
                <c:pt idx="131">
                  <c:v>Swale 009</c:v>
                </c:pt>
                <c:pt idx="132">
                  <c:v>Medway 019</c:v>
                </c:pt>
                <c:pt idx="133">
                  <c:v>Dartford 004</c:v>
                </c:pt>
                <c:pt idx="134">
                  <c:v>Maidstone 004</c:v>
                </c:pt>
                <c:pt idx="135">
                  <c:v>Medway 024</c:v>
                </c:pt>
                <c:pt idx="136">
                  <c:v>Maidstone 009</c:v>
                </c:pt>
                <c:pt idx="137">
                  <c:v>Canterbury 002</c:v>
                </c:pt>
                <c:pt idx="138">
                  <c:v>Canterbury 013</c:v>
                </c:pt>
                <c:pt idx="139">
                  <c:v>Gravesham 003</c:v>
                </c:pt>
                <c:pt idx="140">
                  <c:v>Tonbridge and Malling 009</c:v>
                </c:pt>
                <c:pt idx="141">
                  <c:v>Dartford 001</c:v>
                </c:pt>
                <c:pt idx="142">
                  <c:v>Thanet 002</c:v>
                </c:pt>
                <c:pt idx="143">
                  <c:v>Tunbridge Wells 005</c:v>
                </c:pt>
                <c:pt idx="144">
                  <c:v>Canterbury 019</c:v>
                </c:pt>
                <c:pt idx="145">
                  <c:v>Gravesham 006</c:v>
                </c:pt>
                <c:pt idx="146">
                  <c:v>Medway 017</c:v>
                </c:pt>
                <c:pt idx="147">
                  <c:v>Swale 004</c:v>
                </c:pt>
                <c:pt idx="148">
                  <c:v>Shepway 014</c:v>
                </c:pt>
                <c:pt idx="149">
                  <c:v>Medway 025</c:v>
                </c:pt>
                <c:pt idx="150">
                  <c:v>Swale 003</c:v>
                </c:pt>
                <c:pt idx="151">
                  <c:v>Medway 016</c:v>
                </c:pt>
                <c:pt idx="152">
                  <c:v>Swale 014</c:v>
                </c:pt>
                <c:pt idx="153">
                  <c:v>Swale 015</c:v>
                </c:pt>
                <c:pt idx="154">
                  <c:v>Dover 003</c:v>
                </c:pt>
                <c:pt idx="155">
                  <c:v>Maidstone 010</c:v>
                </c:pt>
                <c:pt idx="156">
                  <c:v>Thanet 017</c:v>
                </c:pt>
                <c:pt idx="157">
                  <c:v>Dartford 009</c:v>
                </c:pt>
                <c:pt idx="158">
                  <c:v>Shepway 012</c:v>
                </c:pt>
                <c:pt idx="159">
                  <c:v>Medway 013</c:v>
                </c:pt>
                <c:pt idx="160">
                  <c:v>Thanet 014</c:v>
                </c:pt>
                <c:pt idx="161">
                  <c:v>Dover 007</c:v>
                </c:pt>
                <c:pt idx="162">
                  <c:v>Shepway 005</c:v>
                </c:pt>
                <c:pt idx="163">
                  <c:v>Gravesham 004</c:v>
                </c:pt>
                <c:pt idx="164">
                  <c:v>Thanet 008</c:v>
                </c:pt>
                <c:pt idx="165">
                  <c:v>Gravesham 002</c:v>
                </c:pt>
                <c:pt idx="166">
                  <c:v>Canterbury 011</c:v>
                </c:pt>
                <c:pt idx="167">
                  <c:v>Ashford 005</c:v>
                </c:pt>
                <c:pt idx="168">
                  <c:v>Dover 005</c:v>
                </c:pt>
                <c:pt idx="169">
                  <c:v>Dover 006</c:v>
                </c:pt>
                <c:pt idx="170">
                  <c:v>Shepway 010</c:v>
                </c:pt>
                <c:pt idx="171">
                  <c:v>Gravesham 011</c:v>
                </c:pt>
                <c:pt idx="172">
                  <c:v>Swale 011</c:v>
                </c:pt>
                <c:pt idx="173">
                  <c:v>Medway 031</c:v>
                </c:pt>
                <c:pt idx="174">
                  <c:v>Gravesham 001</c:v>
                </c:pt>
                <c:pt idx="175">
                  <c:v>Medway 010</c:v>
                </c:pt>
                <c:pt idx="176">
                  <c:v>Medway 001</c:v>
                </c:pt>
                <c:pt idx="177">
                  <c:v>Medway 006</c:v>
                </c:pt>
                <c:pt idx="178">
                  <c:v>Canterbury 004</c:v>
                </c:pt>
                <c:pt idx="179">
                  <c:v>Sevenoaks 002</c:v>
                </c:pt>
                <c:pt idx="180">
                  <c:v>Shepway 013</c:v>
                </c:pt>
                <c:pt idx="181">
                  <c:v>Dover 012</c:v>
                </c:pt>
                <c:pt idx="182">
                  <c:v>Shepway 011</c:v>
                </c:pt>
                <c:pt idx="183">
                  <c:v>Medway 008</c:v>
                </c:pt>
                <c:pt idx="184">
                  <c:v>Thanet 007</c:v>
                </c:pt>
                <c:pt idx="185">
                  <c:v>Thanet 012</c:v>
                </c:pt>
                <c:pt idx="186">
                  <c:v>Medway 009</c:v>
                </c:pt>
                <c:pt idx="187">
                  <c:v>Thanet 005</c:v>
                </c:pt>
                <c:pt idx="188">
                  <c:v>Medway 018</c:v>
                </c:pt>
                <c:pt idx="189">
                  <c:v>Canterbury 001</c:v>
                </c:pt>
                <c:pt idx="190">
                  <c:v>Medway 011</c:v>
                </c:pt>
                <c:pt idx="191">
                  <c:v>Canterbury 003</c:v>
                </c:pt>
                <c:pt idx="192">
                  <c:v>Thanet 015</c:v>
                </c:pt>
                <c:pt idx="193">
                  <c:v>Swale 005</c:v>
                </c:pt>
                <c:pt idx="194">
                  <c:v>Medway 021</c:v>
                </c:pt>
                <c:pt idx="195">
                  <c:v>Ashford 007</c:v>
                </c:pt>
                <c:pt idx="196">
                  <c:v>Thanet 011</c:v>
                </c:pt>
                <c:pt idx="197">
                  <c:v>Medway 027</c:v>
                </c:pt>
                <c:pt idx="198">
                  <c:v>Swale 006</c:v>
                </c:pt>
                <c:pt idx="199">
                  <c:v>Shepway 003</c:v>
                </c:pt>
                <c:pt idx="200">
                  <c:v>Swale 010</c:v>
                </c:pt>
                <c:pt idx="201">
                  <c:v>Gravesham 007</c:v>
                </c:pt>
                <c:pt idx="202">
                  <c:v>Medway 012</c:v>
                </c:pt>
                <c:pt idx="203">
                  <c:v>Shepway 004</c:v>
                </c:pt>
                <c:pt idx="204">
                  <c:v>Medway 015</c:v>
                </c:pt>
                <c:pt idx="205">
                  <c:v>Ashford 008</c:v>
                </c:pt>
                <c:pt idx="206">
                  <c:v>Thanet 016</c:v>
                </c:pt>
                <c:pt idx="207">
                  <c:v>Thanet 004</c:v>
                </c:pt>
                <c:pt idx="208">
                  <c:v>Medway 022</c:v>
                </c:pt>
                <c:pt idx="209">
                  <c:v>Dover 013</c:v>
                </c:pt>
                <c:pt idx="210">
                  <c:v>Canterbury 014</c:v>
                </c:pt>
                <c:pt idx="211">
                  <c:v>Medway 020</c:v>
                </c:pt>
                <c:pt idx="212">
                  <c:v>Thanet 003</c:v>
                </c:pt>
                <c:pt idx="213">
                  <c:v>Maidstone 013</c:v>
                </c:pt>
                <c:pt idx="214">
                  <c:v>Dover 011</c:v>
                </c:pt>
                <c:pt idx="215">
                  <c:v>Thanet 001</c:v>
                </c:pt>
                <c:pt idx="216">
                  <c:v>Swale 001</c:v>
                </c:pt>
                <c:pt idx="217">
                  <c:v>Thanet 006</c:v>
                </c:pt>
                <c:pt idx="218">
                  <c:v>Thanet 013</c:v>
                </c:pt>
                <c:pt idx="219">
                  <c:v>Swale 002</c:v>
                </c:pt>
              </c:strCache>
            </c:strRef>
          </c:cat>
          <c:val>
            <c:numRef>
              <c:f>'small area income'!$E$3:$E$222</c:f>
              <c:numCache>
                <c:formatCode>"£"#,##0</c:formatCode>
                <c:ptCount val="220"/>
                <c:pt idx="0">
                  <c:v>942.30769230769226</c:v>
                </c:pt>
                <c:pt idx="1">
                  <c:v>884.61538461538464</c:v>
                </c:pt>
                <c:pt idx="2">
                  <c:v>859.61538461538464</c:v>
                </c:pt>
                <c:pt idx="3">
                  <c:v>836.53846153846155</c:v>
                </c:pt>
                <c:pt idx="4">
                  <c:v>830.76923076923072</c:v>
                </c:pt>
                <c:pt idx="5">
                  <c:v>817.30769230769226</c:v>
                </c:pt>
                <c:pt idx="6">
                  <c:v>801.92307692307691</c:v>
                </c:pt>
                <c:pt idx="7">
                  <c:v>801.92307692307691</c:v>
                </c:pt>
                <c:pt idx="8">
                  <c:v>798.07692307692309</c:v>
                </c:pt>
                <c:pt idx="9">
                  <c:v>796.15384615384619</c:v>
                </c:pt>
                <c:pt idx="10">
                  <c:v>790.38461538461536</c:v>
                </c:pt>
                <c:pt idx="11">
                  <c:v>790.38461538461536</c:v>
                </c:pt>
                <c:pt idx="12">
                  <c:v>786.53846153846155</c:v>
                </c:pt>
                <c:pt idx="13">
                  <c:v>784.61538461538464</c:v>
                </c:pt>
                <c:pt idx="14">
                  <c:v>782.69230769230774</c:v>
                </c:pt>
                <c:pt idx="15">
                  <c:v>780.76923076923072</c:v>
                </c:pt>
                <c:pt idx="16">
                  <c:v>778.84615384615381</c:v>
                </c:pt>
                <c:pt idx="17">
                  <c:v>778.84615384615381</c:v>
                </c:pt>
                <c:pt idx="18">
                  <c:v>753.84615384615381</c:v>
                </c:pt>
                <c:pt idx="19">
                  <c:v>753.84615384615381</c:v>
                </c:pt>
                <c:pt idx="20">
                  <c:v>751.92307692307691</c:v>
                </c:pt>
                <c:pt idx="21">
                  <c:v>750</c:v>
                </c:pt>
                <c:pt idx="22">
                  <c:v>746.15384615384619</c:v>
                </c:pt>
                <c:pt idx="23">
                  <c:v>744.23076923076928</c:v>
                </c:pt>
                <c:pt idx="24">
                  <c:v>742.30769230769226</c:v>
                </c:pt>
                <c:pt idx="25">
                  <c:v>740.38461538461536</c:v>
                </c:pt>
                <c:pt idx="26">
                  <c:v>738.46153846153845</c:v>
                </c:pt>
                <c:pt idx="27">
                  <c:v>738.46153846153845</c:v>
                </c:pt>
                <c:pt idx="28">
                  <c:v>732.69230769230774</c:v>
                </c:pt>
                <c:pt idx="29">
                  <c:v>730.76923076923072</c:v>
                </c:pt>
                <c:pt idx="30">
                  <c:v>728.84615384615381</c:v>
                </c:pt>
                <c:pt idx="31">
                  <c:v>728.84615384615381</c:v>
                </c:pt>
                <c:pt idx="32">
                  <c:v>726.92307692307691</c:v>
                </c:pt>
                <c:pt idx="33">
                  <c:v>726.92307692307691</c:v>
                </c:pt>
                <c:pt idx="34">
                  <c:v>725</c:v>
                </c:pt>
                <c:pt idx="35">
                  <c:v>723.07692307692309</c:v>
                </c:pt>
                <c:pt idx="36">
                  <c:v>723.07692307692309</c:v>
                </c:pt>
                <c:pt idx="37">
                  <c:v>721.15384615384619</c:v>
                </c:pt>
                <c:pt idx="38">
                  <c:v>721.15384615384619</c:v>
                </c:pt>
                <c:pt idx="39">
                  <c:v>721.15384615384619</c:v>
                </c:pt>
                <c:pt idx="40">
                  <c:v>721.15384615384619</c:v>
                </c:pt>
                <c:pt idx="41">
                  <c:v>719.23076923076928</c:v>
                </c:pt>
                <c:pt idx="42">
                  <c:v>715.38461538461536</c:v>
                </c:pt>
                <c:pt idx="43">
                  <c:v>713.46153846153845</c:v>
                </c:pt>
                <c:pt idx="44">
                  <c:v>709.61538461538464</c:v>
                </c:pt>
                <c:pt idx="45">
                  <c:v>709.61538461538464</c:v>
                </c:pt>
                <c:pt idx="46">
                  <c:v>707.69230769230774</c:v>
                </c:pt>
                <c:pt idx="47">
                  <c:v>707.69230769230774</c:v>
                </c:pt>
                <c:pt idx="48">
                  <c:v>705.76923076923072</c:v>
                </c:pt>
                <c:pt idx="49">
                  <c:v>705.76923076923072</c:v>
                </c:pt>
                <c:pt idx="50">
                  <c:v>705.76923076923072</c:v>
                </c:pt>
                <c:pt idx="51">
                  <c:v>703.84615384615381</c:v>
                </c:pt>
                <c:pt idx="52">
                  <c:v>701.92307692307691</c:v>
                </c:pt>
                <c:pt idx="53">
                  <c:v>701.92307692307691</c:v>
                </c:pt>
                <c:pt idx="54">
                  <c:v>700</c:v>
                </c:pt>
                <c:pt idx="55">
                  <c:v>700</c:v>
                </c:pt>
                <c:pt idx="56">
                  <c:v>698.07692307692309</c:v>
                </c:pt>
                <c:pt idx="57">
                  <c:v>698.07692307692309</c:v>
                </c:pt>
                <c:pt idx="58">
                  <c:v>698.07692307692309</c:v>
                </c:pt>
                <c:pt idx="59">
                  <c:v>696.15384615384619</c:v>
                </c:pt>
                <c:pt idx="60">
                  <c:v>696.15384615384619</c:v>
                </c:pt>
                <c:pt idx="61">
                  <c:v>692.30769230769226</c:v>
                </c:pt>
                <c:pt idx="62">
                  <c:v>692.30769230769226</c:v>
                </c:pt>
                <c:pt idx="63">
                  <c:v>690.38461538461536</c:v>
                </c:pt>
                <c:pt idx="64">
                  <c:v>688.46153846153845</c:v>
                </c:pt>
                <c:pt idx="65">
                  <c:v>686.53846153846155</c:v>
                </c:pt>
                <c:pt idx="66">
                  <c:v>686.53846153846155</c:v>
                </c:pt>
                <c:pt idx="67">
                  <c:v>684.61538461538464</c:v>
                </c:pt>
                <c:pt idx="68">
                  <c:v>684.61538461538464</c:v>
                </c:pt>
                <c:pt idx="69">
                  <c:v>684.61538461538464</c:v>
                </c:pt>
                <c:pt idx="70">
                  <c:v>684.61538461538464</c:v>
                </c:pt>
                <c:pt idx="71">
                  <c:v>684.61538461538464</c:v>
                </c:pt>
                <c:pt idx="72">
                  <c:v>682.69230769230774</c:v>
                </c:pt>
                <c:pt idx="73">
                  <c:v>682.69230769230774</c:v>
                </c:pt>
                <c:pt idx="74">
                  <c:v>680.76923076923072</c:v>
                </c:pt>
                <c:pt idx="75">
                  <c:v>678.84615384615381</c:v>
                </c:pt>
                <c:pt idx="76">
                  <c:v>676.92307692307691</c:v>
                </c:pt>
                <c:pt idx="77">
                  <c:v>676.92307692307691</c:v>
                </c:pt>
                <c:pt idx="78">
                  <c:v>676.92307692307691</c:v>
                </c:pt>
                <c:pt idx="79">
                  <c:v>676.92307692307691</c:v>
                </c:pt>
                <c:pt idx="80">
                  <c:v>676.92307692307691</c:v>
                </c:pt>
                <c:pt idx="81">
                  <c:v>675</c:v>
                </c:pt>
                <c:pt idx="82">
                  <c:v>675</c:v>
                </c:pt>
                <c:pt idx="83">
                  <c:v>675</c:v>
                </c:pt>
                <c:pt idx="84">
                  <c:v>675</c:v>
                </c:pt>
                <c:pt idx="85">
                  <c:v>675</c:v>
                </c:pt>
                <c:pt idx="86">
                  <c:v>673.07692307692309</c:v>
                </c:pt>
                <c:pt idx="87">
                  <c:v>673.07692307692309</c:v>
                </c:pt>
                <c:pt idx="88">
                  <c:v>669.23076923076928</c:v>
                </c:pt>
                <c:pt idx="89">
                  <c:v>669.23076923076928</c:v>
                </c:pt>
                <c:pt idx="90">
                  <c:v>669.23076923076928</c:v>
                </c:pt>
                <c:pt idx="91">
                  <c:v>667.30769230769226</c:v>
                </c:pt>
                <c:pt idx="92">
                  <c:v>667.30769230769226</c:v>
                </c:pt>
                <c:pt idx="93">
                  <c:v>667.30769230769226</c:v>
                </c:pt>
                <c:pt idx="94">
                  <c:v>667.30769230769226</c:v>
                </c:pt>
                <c:pt idx="95">
                  <c:v>665.38461538461536</c:v>
                </c:pt>
                <c:pt idx="96">
                  <c:v>665.38461538461536</c:v>
                </c:pt>
                <c:pt idx="97">
                  <c:v>663.46153846153845</c:v>
                </c:pt>
                <c:pt idx="98">
                  <c:v>663.46153846153845</c:v>
                </c:pt>
                <c:pt idx="99">
                  <c:v>663.46153846153845</c:v>
                </c:pt>
                <c:pt idx="100">
                  <c:v>663.46153846153845</c:v>
                </c:pt>
                <c:pt idx="101">
                  <c:v>659.61538461538464</c:v>
                </c:pt>
                <c:pt idx="102">
                  <c:v>659.61538461538464</c:v>
                </c:pt>
                <c:pt idx="103">
                  <c:v>659.61538461538464</c:v>
                </c:pt>
                <c:pt idx="104">
                  <c:v>657.69230769230774</c:v>
                </c:pt>
                <c:pt idx="105">
                  <c:v>657.69230769230774</c:v>
                </c:pt>
                <c:pt idx="106">
                  <c:v>655.76923076923072</c:v>
                </c:pt>
                <c:pt idx="107">
                  <c:v>655.76923076923072</c:v>
                </c:pt>
                <c:pt idx="108">
                  <c:v>655.76923076923072</c:v>
                </c:pt>
                <c:pt idx="109">
                  <c:v>653.84615384615381</c:v>
                </c:pt>
                <c:pt idx="110">
                  <c:v>653.84615384615381</c:v>
                </c:pt>
                <c:pt idx="111">
                  <c:v>653.84615384615381</c:v>
                </c:pt>
                <c:pt idx="112">
                  <c:v>653.84615384615381</c:v>
                </c:pt>
                <c:pt idx="113">
                  <c:v>651.92307692307691</c:v>
                </c:pt>
                <c:pt idx="114">
                  <c:v>651.92307692307691</c:v>
                </c:pt>
                <c:pt idx="115">
                  <c:v>651.92307692307691</c:v>
                </c:pt>
                <c:pt idx="116">
                  <c:v>650</c:v>
                </c:pt>
                <c:pt idx="117">
                  <c:v>650</c:v>
                </c:pt>
                <c:pt idx="118">
                  <c:v>648.07692307692309</c:v>
                </c:pt>
                <c:pt idx="119">
                  <c:v>648.07692307692309</c:v>
                </c:pt>
                <c:pt idx="120">
                  <c:v>648.07692307692309</c:v>
                </c:pt>
                <c:pt idx="121">
                  <c:v>646.15384615384619</c:v>
                </c:pt>
                <c:pt idx="122">
                  <c:v>644.23076923076928</c:v>
                </c:pt>
                <c:pt idx="123">
                  <c:v>644.23076923076928</c:v>
                </c:pt>
                <c:pt idx="124">
                  <c:v>642.30769230769226</c:v>
                </c:pt>
                <c:pt idx="125">
                  <c:v>642.30769230769226</c:v>
                </c:pt>
                <c:pt idx="126">
                  <c:v>642.30769230769226</c:v>
                </c:pt>
                <c:pt idx="127">
                  <c:v>642.30769230769226</c:v>
                </c:pt>
                <c:pt idx="128">
                  <c:v>642.30769230769226</c:v>
                </c:pt>
                <c:pt idx="129">
                  <c:v>640.38461538461536</c:v>
                </c:pt>
                <c:pt idx="130">
                  <c:v>640.38461538461536</c:v>
                </c:pt>
                <c:pt idx="131">
                  <c:v>638.46153846153845</c:v>
                </c:pt>
                <c:pt idx="132">
                  <c:v>636.53846153846155</c:v>
                </c:pt>
                <c:pt idx="133">
                  <c:v>634.61538461538464</c:v>
                </c:pt>
                <c:pt idx="134">
                  <c:v>634.61538461538464</c:v>
                </c:pt>
                <c:pt idx="135">
                  <c:v>632.69230769230774</c:v>
                </c:pt>
                <c:pt idx="136">
                  <c:v>630.76923076923072</c:v>
                </c:pt>
                <c:pt idx="137">
                  <c:v>628.84615384615381</c:v>
                </c:pt>
                <c:pt idx="138">
                  <c:v>628.84615384615381</c:v>
                </c:pt>
                <c:pt idx="139">
                  <c:v>626.92307692307691</c:v>
                </c:pt>
                <c:pt idx="140">
                  <c:v>625</c:v>
                </c:pt>
                <c:pt idx="141">
                  <c:v>623.07692307692309</c:v>
                </c:pt>
                <c:pt idx="142">
                  <c:v>621.15384615384619</c:v>
                </c:pt>
                <c:pt idx="143">
                  <c:v>621.15384615384619</c:v>
                </c:pt>
                <c:pt idx="144">
                  <c:v>619.23076923076928</c:v>
                </c:pt>
                <c:pt idx="145">
                  <c:v>619.23076923076928</c:v>
                </c:pt>
                <c:pt idx="146">
                  <c:v>619.23076923076928</c:v>
                </c:pt>
                <c:pt idx="147">
                  <c:v>619.23076923076928</c:v>
                </c:pt>
                <c:pt idx="148">
                  <c:v>619.23076923076928</c:v>
                </c:pt>
                <c:pt idx="149">
                  <c:v>619.23076923076928</c:v>
                </c:pt>
                <c:pt idx="150">
                  <c:v>615.38461538461536</c:v>
                </c:pt>
                <c:pt idx="151">
                  <c:v>615.38461538461536</c:v>
                </c:pt>
                <c:pt idx="152">
                  <c:v>613.46153846153845</c:v>
                </c:pt>
                <c:pt idx="153">
                  <c:v>611.53846153846155</c:v>
                </c:pt>
                <c:pt idx="154">
                  <c:v>611.53846153846155</c:v>
                </c:pt>
                <c:pt idx="155">
                  <c:v>611.53846153846155</c:v>
                </c:pt>
                <c:pt idx="156">
                  <c:v>609.61538461538464</c:v>
                </c:pt>
                <c:pt idx="157">
                  <c:v>609.61538461538464</c:v>
                </c:pt>
                <c:pt idx="158">
                  <c:v>605.76923076923072</c:v>
                </c:pt>
                <c:pt idx="159">
                  <c:v>605.76923076923072</c:v>
                </c:pt>
                <c:pt idx="160">
                  <c:v>603.84615384615381</c:v>
                </c:pt>
                <c:pt idx="161">
                  <c:v>603.84615384615381</c:v>
                </c:pt>
                <c:pt idx="162">
                  <c:v>600</c:v>
                </c:pt>
                <c:pt idx="163">
                  <c:v>600</c:v>
                </c:pt>
                <c:pt idx="164">
                  <c:v>600</c:v>
                </c:pt>
                <c:pt idx="165">
                  <c:v>600</c:v>
                </c:pt>
                <c:pt idx="166">
                  <c:v>596.15384615384619</c:v>
                </c:pt>
                <c:pt idx="167">
                  <c:v>594.23076923076928</c:v>
                </c:pt>
                <c:pt idx="168">
                  <c:v>592.30769230769226</c:v>
                </c:pt>
                <c:pt idx="169">
                  <c:v>592.30769230769226</c:v>
                </c:pt>
                <c:pt idx="170">
                  <c:v>592.30769230769226</c:v>
                </c:pt>
                <c:pt idx="171">
                  <c:v>592.30769230769226</c:v>
                </c:pt>
                <c:pt idx="172">
                  <c:v>590.38461538461536</c:v>
                </c:pt>
                <c:pt idx="173">
                  <c:v>590.38461538461536</c:v>
                </c:pt>
                <c:pt idx="174">
                  <c:v>590.38461538461536</c:v>
                </c:pt>
                <c:pt idx="175">
                  <c:v>588.46153846153845</c:v>
                </c:pt>
                <c:pt idx="176">
                  <c:v>586.53846153846155</c:v>
                </c:pt>
                <c:pt idx="177">
                  <c:v>586.53846153846155</c:v>
                </c:pt>
                <c:pt idx="178">
                  <c:v>586.53846153846155</c:v>
                </c:pt>
                <c:pt idx="179">
                  <c:v>586.53846153846155</c:v>
                </c:pt>
                <c:pt idx="180">
                  <c:v>584.61538461538464</c:v>
                </c:pt>
                <c:pt idx="181">
                  <c:v>584.61538461538464</c:v>
                </c:pt>
                <c:pt idx="182">
                  <c:v>582.69230769230774</c:v>
                </c:pt>
                <c:pt idx="183">
                  <c:v>582.69230769230774</c:v>
                </c:pt>
                <c:pt idx="184">
                  <c:v>580.76923076923072</c:v>
                </c:pt>
                <c:pt idx="185">
                  <c:v>578.84615384615381</c:v>
                </c:pt>
                <c:pt idx="186">
                  <c:v>578.84615384615381</c:v>
                </c:pt>
                <c:pt idx="187">
                  <c:v>576.92307692307691</c:v>
                </c:pt>
                <c:pt idx="188">
                  <c:v>576.92307692307691</c:v>
                </c:pt>
                <c:pt idx="189">
                  <c:v>575</c:v>
                </c:pt>
                <c:pt idx="190">
                  <c:v>573.07692307692309</c:v>
                </c:pt>
                <c:pt idx="191">
                  <c:v>573.07692307692309</c:v>
                </c:pt>
                <c:pt idx="192">
                  <c:v>573.07692307692309</c:v>
                </c:pt>
                <c:pt idx="193">
                  <c:v>571.15384615384619</c:v>
                </c:pt>
                <c:pt idx="194">
                  <c:v>569.23076923076928</c:v>
                </c:pt>
                <c:pt idx="195">
                  <c:v>567.30769230769226</c:v>
                </c:pt>
                <c:pt idx="196">
                  <c:v>567.30769230769226</c:v>
                </c:pt>
                <c:pt idx="197">
                  <c:v>565.38461538461536</c:v>
                </c:pt>
                <c:pt idx="198">
                  <c:v>565.38461538461536</c:v>
                </c:pt>
                <c:pt idx="199">
                  <c:v>563.46153846153845</c:v>
                </c:pt>
                <c:pt idx="200">
                  <c:v>563.46153846153845</c:v>
                </c:pt>
                <c:pt idx="201">
                  <c:v>557.69230769230774</c:v>
                </c:pt>
                <c:pt idx="202">
                  <c:v>555.76923076923072</c:v>
                </c:pt>
                <c:pt idx="203">
                  <c:v>551.92307692307691</c:v>
                </c:pt>
                <c:pt idx="204">
                  <c:v>551.92307692307691</c:v>
                </c:pt>
                <c:pt idx="205">
                  <c:v>550</c:v>
                </c:pt>
                <c:pt idx="206">
                  <c:v>550</c:v>
                </c:pt>
                <c:pt idx="207">
                  <c:v>548.07692307692309</c:v>
                </c:pt>
                <c:pt idx="208">
                  <c:v>546.15384615384619</c:v>
                </c:pt>
                <c:pt idx="209">
                  <c:v>542.30769230769226</c:v>
                </c:pt>
                <c:pt idx="210">
                  <c:v>542.30769230769226</c:v>
                </c:pt>
                <c:pt idx="211">
                  <c:v>540.38461538461536</c:v>
                </c:pt>
                <c:pt idx="212">
                  <c:v>538.46153846153845</c:v>
                </c:pt>
                <c:pt idx="213">
                  <c:v>530.76923076923072</c:v>
                </c:pt>
                <c:pt idx="214">
                  <c:v>526.92307692307691</c:v>
                </c:pt>
                <c:pt idx="215">
                  <c:v>526.92307692307691</c:v>
                </c:pt>
                <c:pt idx="216">
                  <c:v>525</c:v>
                </c:pt>
                <c:pt idx="217">
                  <c:v>505.76923076923077</c:v>
                </c:pt>
                <c:pt idx="218">
                  <c:v>494.23076923076923</c:v>
                </c:pt>
                <c:pt idx="219">
                  <c:v>488.46153846153845</c:v>
                </c:pt>
              </c:numCache>
            </c:numRef>
          </c:val>
          <c:extLst>
            <c:ext xmlns:c16="http://schemas.microsoft.com/office/drawing/2014/chart" uri="{C3380CC4-5D6E-409C-BE32-E72D297353CC}">
              <c16:uniqueId val="{00000000-3AF6-4509-9F5C-067B3907ECCA}"/>
            </c:ext>
          </c:extLst>
        </c:ser>
        <c:ser>
          <c:idx val="1"/>
          <c:order val="1"/>
          <c:tx>
            <c:strRef>
              <c:f>'small area income'!$Q$3</c:f>
              <c:strCache>
                <c:ptCount val="1"/>
                <c:pt idx="0">
                  <c:v>Ashford</c:v>
                </c:pt>
              </c:strCache>
            </c:strRef>
          </c:tx>
          <c:spPr>
            <a:solidFill>
              <a:schemeClr val="accent2"/>
            </a:solidFill>
            <a:ln>
              <a:noFill/>
            </a:ln>
            <a:effectLst/>
          </c:spPr>
          <c:invertIfNegative val="0"/>
          <c:cat>
            <c:strRef>
              <c:f>'small area income'!$B$3:$B$222</c:f>
              <c:strCache>
                <c:ptCount val="220"/>
                <c:pt idx="0">
                  <c:v>Sevenoaks 011</c:v>
                </c:pt>
                <c:pt idx="1">
                  <c:v>Sevenoaks 012</c:v>
                </c:pt>
                <c:pt idx="2">
                  <c:v>Tunbridge Wells 007</c:v>
                </c:pt>
                <c:pt idx="3">
                  <c:v>Tunbridge Wells 012</c:v>
                </c:pt>
                <c:pt idx="4">
                  <c:v>Sevenoaks 013</c:v>
                </c:pt>
                <c:pt idx="5">
                  <c:v>Sevenoaks 015</c:v>
                </c:pt>
                <c:pt idx="6">
                  <c:v>Dartford 002</c:v>
                </c:pt>
                <c:pt idx="7">
                  <c:v>Tonbridge and Malling 007</c:v>
                </c:pt>
                <c:pt idx="8">
                  <c:v>Tunbridge Wells 006</c:v>
                </c:pt>
                <c:pt idx="9">
                  <c:v>Sevenoaks 008</c:v>
                </c:pt>
                <c:pt idx="10">
                  <c:v>Sevenoaks 009</c:v>
                </c:pt>
                <c:pt idx="11">
                  <c:v>Tonbridge and Malling 006</c:v>
                </c:pt>
                <c:pt idx="12">
                  <c:v>Tunbridge Wells 011</c:v>
                </c:pt>
                <c:pt idx="13">
                  <c:v>Tonbridge and Malling 010</c:v>
                </c:pt>
                <c:pt idx="14">
                  <c:v>Dartford 010</c:v>
                </c:pt>
                <c:pt idx="15">
                  <c:v>Dartford 013</c:v>
                </c:pt>
                <c:pt idx="16">
                  <c:v>Maidstone 005</c:v>
                </c:pt>
                <c:pt idx="17">
                  <c:v>Gravesham 012</c:v>
                </c:pt>
                <c:pt idx="18">
                  <c:v>Tunbridge Wells 009</c:v>
                </c:pt>
                <c:pt idx="19">
                  <c:v>Tunbridge Wells 004</c:v>
                </c:pt>
                <c:pt idx="20">
                  <c:v>Tunbridge Wells 008</c:v>
                </c:pt>
                <c:pt idx="21">
                  <c:v>Tonbridge and Malling 013</c:v>
                </c:pt>
                <c:pt idx="22">
                  <c:v>Sevenoaks 010</c:v>
                </c:pt>
                <c:pt idx="23">
                  <c:v>Dartford 007</c:v>
                </c:pt>
                <c:pt idx="24">
                  <c:v>Medway 005</c:v>
                </c:pt>
                <c:pt idx="25">
                  <c:v>Medway 035</c:v>
                </c:pt>
                <c:pt idx="26">
                  <c:v>Medway 030</c:v>
                </c:pt>
                <c:pt idx="27">
                  <c:v>Maidstone 007</c:v>
                </c:pt>
                <c:pt idx="28">
                  <c:v>Gravesham 013</c:v>
                </c:pt>
                <c:pt idx="29">
                  <c:v>Maidstone 003</c:v>
                </c:pt>
                <c:pt idx="30">
                  <c:v>Maidstone 002</c:v>
                </c:pt>
                <c:pt idx="31">
                  <c:v>Dartford 008</c:v>
                </c:pt>
                <c:pt idx="32">
                  <c:v>Sevenoaks 005</c:v>
                </c:pt>
                <c:pt idx="33">
                  <c:v>Tunbridge Wells 002</c:v>
                </c:pt>
                <c:pt idx="34">
                  <c:v>Shepway 008</c:v>
                </c:pt>
                <c:pt idx="35">
                  <c:v>Maidstone 001</c:v>
                </c:pt>
                <c:pt idx="36">
                  <c:v>Sevenoaks 001</c:v>
                </c:pt>
                <c:pt idx="37">
                  <c:v>Sevenoaks 004</c:v>
                </c:pt>
                <c:pt idx="38">
                  <c:v>Sevenoaks 003</c:v>
                </c:pt>
                <c:pt idx="39">
                  <c:v>Gravesham 010</c:v>
                </c:pt>
                <c:pt idx="40">
                  <c:v>Dartford 011</c:v>
                </c:pt>
                <c:pt idx="41">
                  <c:v>Maidstone 018</c:v>
                </c:pt>
                <c:pt idx="42">
                  <c:v>Gravesham 005</c:v>
                </c:pt>
                <c:pt idx="43">
                  <c:v>Maidstone 017</c:v>
                </c:pt>
                <c:pt idx="44">
                  <c:v>Tonbridge and Malling 001</c:v>
                </c:pt>
                <c:pt idx="45">
                  <c:v>Dover 009</c:v>
                </c:pt>
                <c:pt idx="46">
                  <c:v>Medway 032</c:v>
                </c:pt>
                <c:pt idx="47">
                  <c:v>Tonbridge and Malling 012</c:v>
                </c:pt>
                <c:pt idx="48">
                  <c:v>Swale 013</c:v>
                </c:pt>
                <c:pt idx="49">
                  <c:v>Maidstone 016</c:v>
                </c:pt>
                <c:pt idx="50">
                  <c:v>Ashford 001</c:v>
                </c:pt>
                <c:pt idx="51">
                  <c:v>Canterbury 018</c:v>
                </c:pt>
                <c:pt idx="52">
                  <c:v>Medway 034</c:v>
                </c:pt>
                <c:pt idx="53">
                  <c:v>Maidstone 019</c:v>
                </c:pt>
                <c:pt idx="54">
                  <c:v>Ashford 010</c:v>
                </c:pt>
                <c:pt idx="55">
                  <c:v>Tunbridge Wells 001</c:v>
                </c:pt>
                <c:pt idx="56">
                  <c:v>Dartford 003</c:v>
                </c:pt>
                <c:pt idx="57">
                  <c:v>Tonbridge and Malling 008</c:v>
                </c:pt>
                <c:pt idx="58">
                  <c:v>Tunbridge Wells 013</c:v>
                </c:pt>
                <c:pt idx="59">
                  <c:v>Canterbury 016</c:v>
                </c:pt>
                <c:pt idx="60">
                  <c:v>Ashford 003</c:v>
                </c:pt>
                <c:pt idx="61">
                  <c:v>Medway 028</c:v>
                </c:pt>
                <c:pt idx="62">
                  <c:v>Ashford 013</c:v>
                </c:pt>
                <c:pt idx="63">
                  <c:v>Maidstone 008</c:v>
                </c:pt>
                <c:pt idx="64">
                  <c:v>Sevenoaks 016</c:v>
                </c:pt>
                <c:pt idx="65">
                  <c:v>Shepway 001</c:v>
                </c:pt>
                <c:pt idx="66">
                  <c:v>Maidstone 012</c:v>
                </c:pt>
                <c:pt idx="67">
                  <c:v>Canterbury 017</c:v>
                </c:pt>
                <c:pt idx="68">
                  <c:v>Sevenoaks 014</c:v>
                </c:pt>
                <c:pt idx="69">
                  <c:v>Canterbury 020</c:v>
                </c:pt>
                <c:pt idx="70">
                  <c:v>Canterbury 012</c:v>
                </c:pt>
                <c:pt idx="71">
                  <c:v>Tonbridge and Malling 011</c:v>
                </c:pt>
                <c:pt idx="72">
                  <c:v>Sevenoaks 007</c:v>
                </c:pt>
                <c:pt idx="73">
                  <c:v>Ashford 011</c:v>
                </c:pt>
                <c:pt idx="74">
                  <c:v>Shepway 006</c:v>
                </c:pt>
                <c:pt idx="75">
                  <c:v>Medway 023</c:v>
                </c:pt>
                <c:pt idx="76">
                  <c:v>Dartford 005</c:v>
                </c:pt>
                <c:pt idx="77">
                  <c:v>Tunbridge Wells 003</c:v>
                </c:pt>
                <c:pt idx="78">
                  <c:v>Medway 014</c:v>
                </c:pt>
                <c:pt idx="79">
                  <c:v>Maidstone 014</c:v>
                </c:pt>
                <c:pt idx="80">
                  <c:v>Maidstone 011</c:v>
                </c:pt>
                <c:pt idx="81">
                  <c:v>Maidstone 015</c:v>
                </c:pt>
                <c:pt idx="82">
                  <c:v>Canterbury 010</c:v>
                </c:pt>
                <c:pt idx="83">
                  <c:v>Medway 003</c:v>
                </c:pt>
                <c:pt idx="84">
                  <c:v>Medway 007</c:v>
                </c:pt>
                <c:pt idx="85">
                  <c:v>Tunbridge Wells 014</c:v>
                </c:pt>
                <c:pt idx="86">
                  <c:v>Tonbridge and Malling 003</c:v>
                </c:pt>
                <c:pt idx="87">
                  <c:v>Ashford 002</c:v>
                </c:pt>
                <c:pt idx="88">
                  <c:v>Tonbridge and Malling 014</c:v>
                </c:pt>
                <c:pt idx="89">
                  <c:v>Medway 029</c:v>
                </c:pt>
                <c:pt idx="90">
                  <c:v>Canterbury 008</c:v>
                </c:pt>
                <c:pt idx="91">
                  <c:v>Medway 002</c:v>
                </c:pt>
                <c:pt idx="92">
                  <c:v>Medway 036</c:v>
                </c:pt>
                <c:pt idx="93">
                  <c:v>Gravesham 008</c:v>
                </c:pt>
                <c:pt idx="94">
                  <c:v>Tonbridge and Malling 005</c:v>
                </c:pt>
                <c:pt idx="95">
                  <c:v>Canterbury 005</c:v>
                </c:pt>
                <c:pt idx="96">
                  <c:v>Dover 010</c:v>
                </c:pt>
                <c:pt idx="97">
                  <c:v>Maidstone 006</c:v>
                </c:pt>
                <c:pt idx="98">
                  <c:v>Shepway 009</c:v>
                </c:pt>
                <c:pt idx="99">
                  <c:v>Ashford 006</c:v>
                </c:pt>
                <c:pt idx="100">
                  <c:v>Swale 017</c:v>
                </c:pt>
                <c:pt idx="101">
                  <c:v>Ashford 012</c:v>
                </c:pt>
                <c:pt idx="102">
                  <c:v>Ashford 014</c:v>
                </c:pt>
                <c:pt idx="103">
                  <c:v>Tunbridge Wells 010</c:v>
                </c:pt>
                <c:pt idx="104">
                  <c:v>Dover 004</c:v>
                </c:pt>
                <c:pt idx="105">
                  <c:v>Swale 007</c:v>
                </c:pt>
                <c:pt idx="106">
                  <c:v>Dover 002</c:v>
                </c:pt>
                <c:pt idx="107">
                  <c:v>Dartford 012</c:v>
                </c:pt>
                <c:pt idx="108">
                  <c:v>Shepway 015</c:v>
                </c:pt>
                <c:pt idx="109">
                  <c:v>Canterbury 006</c:v>
                </c:pt>
                <c:pt idx="110">
                  <c:v>Dover 008</c:v>
                </c:pt>
                <c:pt idx="111">
                  <c:v>Medway 004</c:v>
                </c:pt>
                <c:pt idx="112">
                  <c:v>Ashford 004</c:v>
                </c:pt>
                <c:pt idx="113">
                  <c:v>Gravesham 009</c:v>
                </c:pt>
                <c:pt idx="114">
                  <c:v>Dover 001</c:v>
                </c:pt>
                <c:pt idx="115">
                  <c:v>Canterbury 009</c:v>
                </c:pt>
                <c:pt idx="116">
                  <c:v>Shepway 002</c:v>
                </c:pt>
                <c:pt idx="117">
                  <c:v>Medway 026</c:v>
                </c:pt>
                <c:pt idx="118">
                  <c:v>Medway 038</c:v>
                </c:pt>
                <c:pt idx="119">
                  <c:v>Tonbridge and Malling 002</c:v>
                </c:pt>
                <c:pt idx="120">
                  <c:v>Swale 008</c:v>
                </c:pt>
                <c:pt idx="121">
                  <c:v>Canterbury 007</c:v>
                </c:pt>
                <c:pt idx="122">
                  <c:v>Dover 014</c:v>
                </c:pt>
                <c:pt idx="123">
                  <c:v>Medway 033</c:v>
                </c:pt>
                <c:pt idx="124">
                  <c:v>Ashford 009</c:v>
                </c:pt>
                <c:pt idx="125">
                  <c:v>Swale 016</c:v>
                </c:pt>
                <c:pt idx="126">
                  <c:v>Thanet 010</c:v>
                </c:pt>
                <c:pt idx="127">
                  <c:v>Thanet 009</c:v>
                </c:pt>
                <c:pt idx="128">
                  <c:v>Dartford 006</c:v>
                </c:pt>
                <c:pt idx="129">
                  <c:v>Medway 037</c:v>
                </c:pt>
                <c:pt idx="130">
                  <c:v>Swale 012</c:v>
                </c:pt>
                <c:pt idx="131">
                  <c:v>Swale 009</c:v>
                </c:pt>
                <c:pt idx="132">
                  <c:v>Medway 019</c:v>
                </c:pt>
                <c:pt idx="133">
                  <c:v>Dartford 004</c:v>
                </c:pt>
                <c:pt idx="134">
                  <c:v>Maidstone 004</c:v>
                </c:pt>
                <c:pt idx="135">
                  <c:v>Medway 024</c:v>
                </c:pt>
                <c:pt idx="136">
                  <c:v>Maidstone 009</c:v>
                </c:pt>
                <c:pt idx="137">
                  <c:v>Canterbury 002</c:v>
                </c:pt>
                <c:pt idx="138">
                  <c:v>Canterbury 013</c:v>
                </c:pt>
                <c:pt idx="139">
                  <c:v>Gravesham 003</c:v>
                </c:pt>
                <c:pt idx="140">
                  <c:v>Tonbridge and Malling 009</c:v>
                </c:pt>
                <c:pt idx="141">
                  <c:v>Dartford 001</c:v>
                </c:pt>
                <c:pt idx="142">
                  <c:v>Thanet 002</c:v>
                </c:pt>
                <c:pt idx="143">
                  <c:v>Tunbridge Wells 005</c:v>
                </c:pt>
                <c:pt idx="144">
                  <c:v>Canterbury 019</c:v>
                </c:pt>
                <c:pt idx="145">
                  <c:v>Gravesham 006</c:v>
                </c:pt>
                <c:pt idx="146">
                  <c:v>Medway 017</c:v>
                </c:pt>
                <c:pt idx="147">
                  <c:v>Swale 004</c:v>
                </c:pt>
                <c:pt idx="148">
                  <c:v>Shepway 014</c:v>
                </c:pt>
                <c:pt idx="149">
                  <c:v>Medway 025</c:v>
                </c:pt>
                <c:pt idx="150">
                  <c:v>Swale 003</c:v>
                </c:pt>
                <c:pt idx="151">
                  <c:v>Medway 016</c:v>
                </c:pt>
                <c:pt idx="152">
                  <c:v>Swale 014</c:v>
                </c:pt>
                <c:pt idx="153">
                  <c:v>Swale 015</c:v>
                </c:pt>
                <c:pt idx="154">
                  <c:v>Dover 003</c:v>
                </c:pt>
                <c:pt idx="155">
                  <c:v>Maidstone 010</c:v>
                </c:pt>
                <c:pt idx="156">
                  <c:v>Thanet 017</c:v>
                </c:pt>
                <c:pt idx="157">
                  <c:v>Dartford 009</c:v>
                </c:pt>
                <c:pt idx="158">
                  <c:v>Shepway 012</c:v>
                </c:pt>
                <c:pt idx="159">
                  <c:v>Medway 013</c:v>
                </c:pt>
                <c:pt idx="160">
                  <c:v>Thanet 014</c:v>
                </c:pt>
                <c:pt idx="161">
                  <c:v>Dover 007</c:v>
                </c:pt>
                <c:pt idx="162">
                  <c:v>Shepway 005</c:v>
                </c:pt>
                <c:pt idx="163">
                  <c:v>Gravesham 004</c:v>
                </c:pt>
                <c:pt idx="164">
                  <c:v>Thanet 008</c:v>
                </c:pt>
                <c:pt idx="165">
                  <c:v>Gravesham 002</c:v>
                </c:pt>
                <c:pt idx="166">
                  <c:v>Canterbury 011</c:v>
                </c:pt>
                <c:pt idx="167">
                  <c:v>Ashford 005</c:v>
                </c:pt>
                <c:pt idx="168">
                  <c:v>Dover 005</c:v>
                </c:pt>
                <c:pt idx="169">
                  <c:v>Dover 006</c:v>
                </c:pt>
                <c:pt idx="170">
                  <c:v>Shepway 010</c:v>
                </c:pt>
                <c:pt idx="171">
                  <c:v>Gravesham 011</c:v>
                </c:pt>
                <c:pt idx="172">
                  <c:v>Swale 011</c:v>
                </c:pt>
                <c:pt idx="173">
                  <c:v>Medway 031</c:v>
                </c:pt>
                <c:pt idx="174">
                  <c:v>Gravesham 001</c:v>
                </c:pt>
                <c:pt idx="175">
                  <c:v>Medway 010</c:v>
                </c:pt>
                <c:pt idx="176">
                  <c:v>Medway 001</c:v>
                </c:pt>
                <c:pt idx="177">
                  <c:v>Medway 006</c:v>
                </c:pt>
                <c:pt idx="178">
                  <c:v>Canterbury 004</c:v>
                </c:pt>
                <c:pt idx="179">
                  <c:v>Sevenoaks 002</c:v>
                </c:pt>
                <c:pt idx="180">
                  <c:v>Shepway 013</c:v>
                </c:pt>
                <c:pt idx="181">
                  <c:v>Dover 012</c:v>
                </c:pt>
                <c:pt idx="182">
                  <c:v>Shepway 011</c:v>
                </c:pt>
                <c:pt idx="183">
                  <c:v>Medway 008</c:v>
                </c:pt>
                <c:pt idx="184">
                  <c:v>Thanet 007</c:v>
                </c:pt>
                <c:pt idx="185">
                  <c:v>Thanet 012</c:v>
                </c:pt>
                <c:pt idx="186">
                  <c:v>Medway 009</c:v>
                </c:pt>
                <c:pt idx="187">
                  <c:v>Thanet 005</c:v>
                </c:pt>
                <c:pt idx="188">
                  <c:v>Medway 018</c:v>
                </c:pt>
                <c:pt idx="189">
                  <c:v>Canterbury 001</c:v>
                </c:pt>
                <c:pt idx="190">
                  <c:v>Medway 011</c:v>
                </c:pt>
                <c:pt idx="191">
                  <c:v>Canterbury 003</c:v>
                </c:pt>
                <c:pt idx="192">
                  <c:v>Thanet 015</c:v>
                </c:pt>
                <c:pt idx="193">
                  <c:v>Swale 005</c:v>
                </c:pt>
                <c:pt idx="194">
                  <c:v>Medway 021</c:v>
                </c:pt>
                <c:pt idx="195">
                  <c:v>Ashford 007</c:v>
                </c:pt>
                <c:pt idx="196">
                  <c:v>Thanet 011</c:v>
                </c:pt>
                <c:pt idx="197">
                  <c:v>Medway 027</c:v>
                </c:pt>
                <c:pt idx="198">
                  <c:v>Swale 006</c:v>
                </c:pt>
                <c:pt idx="199">
                  <c:v>Shepway 003</c:v>
                </c:pt>
                <c:pt idx="200">
                  <c:v>Swale 010</c:v>
                </c:pt>
                <c:pt idx="201">
                  <c:v>Gravesham 007</c:v>
                </c:pt>
                <c:pt idx="202">
                  <c:v>Medway 012</c:v>
                </c:pt>
                <c:pt idx="203">
                  <c:v>Shepway 004</c:v>
                </c:pt>
                <c:pt idx="204">
                  <c:v>Medway 015</c:v>
                </c:pt>
                <c:pt idx="205">
                  <c:v>Ashford 008</c:v>
                </c:pt>
                <c:pt idx="206">
                  <c:v>Thanet 016</c:v>
                </c:pt>
                <c:pt idx="207">
                  <c:v>Thanet 004</c:v>
                </c:pt>
                <c:pt idx="208">
                  <c:v>Medway 022</c:v>
                </c:pt>
                <c:pt idx="209">
                  <c:v>Dover 013</c:v>
                </c:pt>
                <c:pt idx="210">
                  <c:v>Canterbury 014</c:v>
                </c:pt>
                <c:pt idx="211">
                  <c:v>Medway 020</c:v>
                </c:pt>
                <c:pt idx="212">
                  <c:v>Thanet 003</c:v>
                </c:pt>
                <c:pt idx="213">
                  <c:v>Maidstone 013</c:v>
                </c:pt>
                <c:pt idx="214">
                  <c:v>Dover 011</c:v>
                </c:pt>
                <c:pt idx="215">
                  <c:v>Thanet 001</c:v>
                </c:pt>
                <c:pt idx="216">
                  <c:v>Swale 001</c:v>
                </c:pt>
                <c:pt idx="217">
                  <c:v>Thanet 006</c:v>
                </c:pt>
                <c:pt idx="218">
                  <c:v>Thanet 013</c:v>
                </c:pt>
                <c:pt idx="219">
                  <c:v>Swale 002</c:v>
                </c:pt>
              </c:strCache>
            </c:strRef>
          </c:cat>
          <c:val>
            <c:numRef>
              <c:f>'small area income'!$F$3:$F$222</c:f>
              <c:numCache>
                <c:formatCode>"£"#,#00;;;</c:formatCode>
                <c:ptCount val="2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705.76923076923072</c:v>
                </c:pt>
                <c:pt idx="51">
                  <c:v>#N/A</c:v>
                </c:pt>
                <c:pt idx="52">
                  <c:v>#N/A</c:v>
                </c:pt>
                <c:pt idx="53">
                  <c:v>#N/A</c:v>
                </c:pt>
                <c:pt idx="54">
                  <c:v>700</c:v>
                </c:pt>
                <c:pt idx="55">
                  <c:v>#N/A</c:v>
                </c:pt>
                <c:pt idx="56">
                  <c:v>#N/A</c:v>
                </c:pt>
                <c:pt idx="57">
                  <c:v>#N/A</c:v>
                </c:pt>
                <c:pt idx="58">
                  <c:v>#N/A</c:v>
                </c:pt>
                <c:pt idx="59">
                  <c:v>#N/A</c:v>
                </c:pt>
                <c:pt idx="60">
                  <c:v>696.15384615384619</c:v>
                </c:pt>
                <c:pt idx="61">
                  <c:v>#N/A</c:v>
                </c:pt>
                <c:pt idx="62">
                  <c:v>692.30769230769226</c:v>
                </c:pt>
                <c:pt idx="63">
                  <c:v>#N/A</c:v>
                </c:pt>
                <c:pt idx="64">
                  <c:v>#N/A</c:v>
                </c:pt>
                <c:pt idx="65">
                  <c:v>#N/A</c:v>
                </c:pt>
                <c:pt idx="66">
                  <c:v>#N/A</c:v>
                </c:pt>
                <c:pt idx="67">
                  <c:v>#N/A</c:v>
                </c:pt>
                <c:pt idx="68">
                  <c:v>#N/A</c:v>
                </c:pt>
                <c:pt idx="69">
                  <c:v>#N/A</c:v>
                </c:pt>
                <c:pt idx="70">
                  <c:v>#N/A</c:v>
                </c:pt>
                <c:pt idx="71">
                  <c:v>#N/A</c:v>
                </c:pt>
                <c:pt idx="72">
                  <c:v>#N/A</c:v>
                </c:pt>
                <c:pt idx="73">
                  <c:v>682.69230769230774</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673.07692307692309</c:v>
                </c:pt>
                <c:pt idx="88">
                  <c:v>#N/A</c:v>
                </c:pt>
                <c:pt idx="89">
                  <c:v>#N/A</c:v>
                </c:pt>
                <c:pt idx="90">
                  <c:v>#N/A</c:v>
                </c:pt>
                <c:pt idx="91">
                  <c:v>#N/A</c:v>
                </c:pt>
                <c:pt idx="92">
                  <c:v>#N/A</c:v>
                </c:pt>
                <c:pt idx="93">
                  <c:v>#N/A</c:v>
                </c:pt>
                <c:pt idx="94">
                  <c:v>#N/A</c:v>
                </c:pt>
                <c:pt idx="95">
                  <c:v>#N/A</c:v>
                </c:pt>
                <c:pt idx="96">
                  <c:v>#N/A</c:v>
                </c:pt>
                <c:pt idx="97">
                  <c:v>#N/A</c:v>
                </c:pt>
                <c:pt idx="98">
                  <c:v>#N/A</c:v>
                </c:pt>
                <c:pt idx="99">
                  <c:v>663.46153846153845</c:v>
                </c:pt>
                <c:pt idx="100">
                  <c:v>#N/A</c:v>
                </c:pt>
                <c:pt idx="101">
                  <c:v>659.61538461538464</c:v>
                </c:pt>
                <c:pt idx="102">
                  <c:v>659.61538461538464</c:v>
                </c:pt>
                <c:pt idx="103">
                  <c:v>#N/A</c:v>
                </c:pt>
                <c:pt idx="104">
                  <c:v>#N/A</c:v>
                </c:pt>
                <c:pt idx="105">
                  <c:v>#N/A</c:v>
                </c:pt>
                <c:pt idx="106">
                  <c:v>#N/A</c:v>
                </c:pt>
                <c:pt idx="107">
                  <c:v>#N/A</c:v>
                </c:pt>
                <c:pt idx="108">
                  <c:v>#N/A</c:v>
                </c:pt>
                <c:pt idx="109">
                  <c:v>#N/A</c:v>
                </c:pt>
                <c:pt idx="110">
                  <c:v>#N/A</c:v>
                </c:pt>
                <c:pt idx="111">
                  <c:v>#N/A</c:v>
                </c:pt>
                <c:pt idx="112">
                  <c:v>653.84615384615381</c:v>
                </c:pt>
                <c:pt idx="113">
                  <c:v>#N/A</c:v>
                </c:pt>
                <c:pt idx="114">
                  <c:v>#N/A</c:v>
                </c:pt>
                <c:pt idx="115">
                  <c:v>#N/A</c:v>
                </c:pt>
                <c:pt idx="116">
                  <c:v>#N/A</c:v>
                </c:pt>
                <c:pt idx="117">
                  <c:v>#N/A</c:v>
                </c:pt>
                <c:pt idx="118">
                  <c:v>#N/A</c:v>
                </c:pt>
                <c:pt idx="119">
                  <c:v>#N/A</c:v>
                </c:pt>
                <c:pt idx="120">
                  <c:v>#N/A</c:v>
                </c:pt>
                <c:pt idx="121">
                  <c:v>#N/A</c:v>
                </c:pt>
                <c:pt idx="122">
                  <c:v>#N/A</c:v>
                </c:pt>
                <c:pt idx="123">
                  <c:v>#N/A</c:v>
                </c:pt>
                <c:pt idx="124">
                  <c:v>642.30769230769226</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594.23076923076928</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567.30769230769226</c:v>
                </c:pt>
                <c:pt idx="196">
                  <c:v>#N/A</c:v>
                </c:pt>
                <c:pt idx="197">
                  <c:v>#N/A</c:v>
                </c:pt>
                <c:pt idx="198">
                  <c:v>#N/A</c:v>
                </c:pt>
                <c:pt idx="199">
                  <c:v>#N/A</c:v>
                </c:pt>
                <c:pt idx="200">
                  <c:v>#N/A</c:v>
                </c:pt>
                <c:pt idx="201">
                  <c:v>#N/A</c:v>
                </c:pt>
                <c:pt idx="202">
                  <c:v>#N/A</c:v>
                </c:pt>
                <c:pt idx="203">
                  <c:v>#N/A</c:v>
                </c:pt>
                <c:pt idx="204">
                  <c:v>#N/A</c:v>
                </c:pt>
                <c:pt idx="205">
                  <c:v>550</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numCache>
            </c:numRef>
          </c:val>
          <c:extLst>
            <c:ext xmlns:c16="http://schemas.microsoft.com/office/drawing/2014/chart" uri="{C3380CC4-5D6E-409C-BE32-E72D297353CC}">
              <c16:uniqueId val="{00000001-3AF6-4509-9F5C-067B3907ECCA}"/>
            </c:ext>
          </c:extLst>
        </c:ser>
        <c:dLbls>
          <c:showLegendKey val="0"/>
          <c:showVal val="0"/>
          <c:showCatName val="0"/>
          <c:showSerName val="0"/>
          <c:showPercent val="0"/>
          <c:showBubbleSize val="0"/>
        </c:dLbls>
        <c:gapWidth val="0"/>
        <c:overlap val="100"/>
        <c:axId val="722032080"/>
        <c:axId val="389291160"/>
      </c:barChart>
      <c:lineChart>
        <c:grouping val="standard"/>
        <c:varyColors val="0"/>
        <c:ser>
          <c:idx val="2"/>
          <c:order val="2"/>
          <c:tx>
            <c:v>Kent &amp; Medway average</c:v>
          </c:tx>
          <c:spPr>
            <a:ln w="28575" cap="rnd">
              <a:solidFill>
                <a:schemeClr val="accent1"/>
              </a:solidFill>
              <a:prstDash val="sysDash"/>
              <a:round/>
            </a:ln>
            <a:effectLst/>
          </c:spPr>
          <c:marker>
            <c:symbol val="none"/>
          </c:marker>
          <c:dLbls>
            <c:dLbl>
              <c:idx val="193"/>
              <c:layout>
                <c:manualLayout>
                  <c:x val="-2.23463687150838E-2"/>
                  <c:y val="-5.0031269543464714E-2"/>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639-4696-8B6E-144C6408BF3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'small area income'!$G$3:$G$222</c:f>
              <c:numCache>
                <c:formatCode>"£"#,##0_);[Red]\("£"#,##0\)</c:formatCode>
                <c:ptCount val="220"/>
                <c:pt idx="0">
                  <c:v>655.86538461538407</c:v>
                </c:pt>
                <c:pt idx="1">
                  <c:v>655.86538461538407</c:v>
                </c:pt>
                <c:pt idx="2">
                  <c:v>655.86538461538407</c:v>
                </c:pt>
                <c:pt idx="3">
                  <c:v>655.86538461538407</c:v>
                </c:pt>
                <c:pt idx="4">
                  <c:v>655.86538461538407</c:v>
                </c:pt>
                <c:pt idx="5">
                  <c:v>655.86538461538407</c:v>
                </c:pt>
                <c:pt idx="6">
                  <c:v>655.86538461538407</c:v>
                </c:pt>
                <c:pt idx="7">
                  <c:v>655.86538461538407</c:v>
                </c:pt>
                <c:pt idx="8">
                  <c:v>655.86538461538407</c:v>
                </c:pt>
                <c:pt idx="9">
                  <c:v>655.86538461538407</c:v>
                </c:pt>
                <c:pt idx="10">
                  <c:v>655.86538461538407</c:v>
                </c:pt>
                <c:pt idx="11">
                  <c:v>655.86538461538407</c:v>
                </c:pt>
                <c:pt idx="12">
                  <c:v>655.86538461538407</c:v>
                </c:pt>
                <c:pt idx="13">
                  <c:v>655.86538461538407</c:v>
                </c:pt>
                <c:pt idx="14">
                  <c:v>655.86538461538407</c:v>
                </c:pt>
                <c:pt idx="15">
                  <c:v>655.86538461538407</c:v>
                </c:pt>
                <c:pt idx="16">
                  <c:v>655.86538461538407</c:v>
                </c:pt>
                <c:pt idx="17">
                  <c:v>655.86538461538407</c:v>
                </c:pt>
                <c:pt idx="18">
                  <c:v>655.86538461538407</c:v>
                </c:pt>
                <c:pt idx="19">
                  <c:v>655.86538461538407</c:v>
                </c:pt>
                <c:pt idx="20">
                  <c:v>655.86538461538407</c:v>
                </c:pt>
                <c:pt idx="21">
                  <c:v>655.86538461538407</c:v>
                </c:pt>
                <c:pt idx="22">
                  <c:v>655.86538461538407</c:v>
                </c:pt>
                <c:pt idx="23">
                  <c:v>655.86538461538407</c:v>
                </c:pt>
                <c:pt idx="24">
                  <c:v>655.86538461538407</c:v>
                </c:pt>
                <c:pt idx="25">
                  <c:v>655.86538461538407</c:v>
                </c:pt>
                <c:pt idx="26">
                  <c:v>655.86538461538407</c:v>
                </c:pt>
                <c:pt idx="27">
                  <c:v>655.86538461538407</c:v>
                </c:pt>
                <c:pt idx="28">
                  <c:v>655.86538461538407</c:v>
                </c:pt>
                <c:pt idx="29">
                  <c:v>655.86538461538407</c:v>
                </c:pt>
                <c:pt idx="30">
                  <c:v>655.86538461538407</c:v>
                </c:pt>
                <c:pt idx="31">
                  <c:v>655.86538461538407</c:v>
                </c:pt>
                <c:pt idx="32">
                  <c:v>655.86538461538407</c:v>
                </c:pt>
                <c:pt idx="33">
                  <c:v>655.86538461538407</c:v>
                </c:pt>
                <c:pt idx="34">
                  <c:v>655.86538461538407</c:v>
                </c:pt>
                <c:pt idx="35">
                  <c:v>655.86538461538407</c:v>
                </c:pt>
                <c:pt idx="36">
                  <c:v>655.86538461538407</c:v>
                </c:pt>
                <c:pt idx="37">
                  <c:v>655.86538461538407</c:v>
                </c:pt>
                <c:pt idx="38">
                  <c:v>655.86538461538407</c:v>
                </c:pt>
                <c:pt idx="39">
                  <c:v>655.86538461538407</c:v>
                </c:pt>
                <c:pt idx="40">
                  <c:v>655.86538461538407</c:v>
                </c:pt>
                <c:pt idx="41">
                  <c:v>655.86538461538407</c:v>
                </c:pt>
                <c:pt idx="42">
                  <c:v>655.86538461538407</c:v>
                </c:pt>
                <c:pt idx="43">
                  <c:v>655.86538461538407</c:v>
                </c:pt>
                <c:pt idx="44">
                  <c:v>655.86538461538407</c:v>
                </c:pt>
                <c:pt idx="45">
                  <c:v>655.86538461538407</c:v>
                </c:pt>
                <c:pt idx="46">
                  <c:v>655.86538461538407</c:v>
                </c:pt>
                <c:pt idx="47">
                  <c:v>655.86538461538407</c:v>
                </c:pt>
                <c:pt idx="48">
                  <c:v>655.86538461538407</c:v>
                </c:pt>
                <c:pt idx="49">
                  <c:v>655.86538461538407</c:v>
                </c:pt>
                <c:pt idx="50">
                  <c:v>655.86538461538407</c:v>
                </c:pt>
                <c:pt idx="51">
                  <c:v>655.86538461538407</c:v>
                </c:pt>
                <c:pt idx="52">
                  <c:v>655.86538461538407</c:v>
                </c:pt>
                <c:pt idx="53">
                  <c:v>655.86538461538407</c:v>
                </c:pt>
                <c:pt idx="54">
                  <c:v>655.86538461538407</c:v>
                </c:pt>
                <c:pt idx="55">
                  <c:v>655.86538461538407</c:v>
                </c:pt>
                <c:pt idx="56">
                  <c:v>655.86538461538407</c:v>
                </c:pt>
                <c:pt idx="57">
                  <c:v>655.86538461538407</c:v>
                </c:pt>
                <c:pt idx="58">
                  <c:v>655.86538461538407</c:v>
                </c:pt>
                <c:pt idx="59">
                  <c:v>655.86538461538407</c:v>
                </c:pt>
                <c:pt idx="60">
                  <c:v>655.86538461538407</c:v>
                </c:pt>
                <c:pt idx="61">
                  <c:v>655.86538461538407</c:v>
                </c:pt>
                <c:pt idx="62">
                  <c:v>655.86538461538407</c:v>
                </c:pt>
                <c:pt idx="63">
                  <c:v>655.86538461538407</c:v>
                </c:pt>
                <c:pt idx="64">
                  <c:v>655.86538461538407</c:v>
                </c:pt>
                <c:pt idx="65">
                  <c:v>655.86538461538407</c:v>
                </c:pt>
                <c:pt idx="66">
                  <c:v>655.86538461538407</c:v>
                </c:pt>
                <c:pt idx="67">
                  <c:v>655.86538461538407</c:v>
                </c:pt>
                <c:pt idx="68">
                  <c:v>655.86538461538407</c:v>
                </c:pt>
                <c:pt idx="69">
                  <c:v>655.86538461538407</c:v>
                </c:pt>
                <c:pt idx="70">
                  <c:v>655.86538461538407</c:v>
                </c:pt>
                <c:pt idx="71">
                  <c:v>655.86538461538407</c:v>
                </c:pt>
                <c:pt idx="72">
                  <c:v>655.86538461538407</c:v>
                </c:pt>
                <c:pt idx="73">
                  <c:v>655.86538461538407</c:v>
                </c:pt>
                <c:pt idx="74">
                  <c:v>655.86538461538407</c:v>
                </c:pt>
                <c:pt idx="75">
                  <c:v>655.86538461538407</c:v>
                </c:pt>
                <c:pt idx="76">
                  <c:v>655.86538461538407</c:v>
                </c:pt>
                <c:pt idx="77">
                  <c:v>655.86538461538407</c:v>
                </c:pt>
                <c:pt idx="78">
                  <c:v>655.86538461538407</c:v>
                </c:pt>
                <c:pt idx="79">
                  <c:v>655.86538461538407</c:v>
                </c:pt>
                <c:pt idx="80">
                  <c:v>655.86538461538407</c:v>
                </c:pt>
                <c:pt idx="81">
                  <c:v>655.86538461538407</c:v>
                </c:pt>
                <c:pt idx="82">
                  <c:v>655.86538461538407</c:v>
                </c:pt>
                <c:pt idx="83">
                  <c:v>655.86538461538407</c:v>
                </c:pt>
                <c:pt idx="84">
                  <c:v>655.86538461538407</c:v>
                </c:pt>
                <c:pt idx="85">
                  <c:v>655.86538461538407</c:v>
                </c:pt>
                <c:pt idx="86">
                  <c:v>655.86538461538407</c:v>
                </c:pt>
                <c:pt idx="87">
                  <c:v>655.86538461538407</c:v>
                </c:pt>
                <c:pt idx="88">
                  <c:v>655.86538461538407</c:v>
                </c:pt>
                <c:pt idx="89">
                  <c:v>655.86538461538407</c:v>
                </c:pt>
                <c:pt idx="90">
                  <c:v>655.86538461538407</c:v>
                </c:pt>
                <c:pt idx="91">
                  <c:v>655.86538461538407</c:v>
                </c:pt>
                <c:pt idx="92">
                  <c:v>655.86538461538407</c:v>
                </c:pt>
                <c:pt idx="93">
                  <c:v>655.86538461538407</c:v>
                </c:pt>
                <c:pt idx="94">
                  <c:v>655.86538461538407</c:v>
                </c:pt>
                <c:pt idx="95">
                  <c:v>655.86538461538407</c:v>
                </c:pt>
                <c:pt idx="96">
                  <c:v>655.86538461538407</c:v>
                </c:pt>
                <c:pt idx="97">
                  <c:v>655.86538461538407</c:v>
                </c:pt>
                <c:pt idx="98">
                  <c:v>655.86538461538407</c:v>
                </c:pt>
                <c:pt idx="99">
                  <c:v>655.86538461538407</c:v>
                </c:pt>
                <c:pt idx="100">
                  <c:v>655.86538461538407</c:v>
                </c:pt>
                <c:pt idx="101">
                  <c:v>655.86538461538407</c:v>
                </c:pt>
                <c:pt idx="102">
                  <c:v>655.86538461538407</c:v>
                </c:pt>
                <c:pt idx="103">
                  <c:v>655.86538461538407</c:v>
                </c:pt>
                <c:pt idx="104">
                  <c:v>655.86538461538407</c:v>
                </c:pt>
                <c:pt idx="105">
                  <c:v>655.86538461538407</c:v>
                </c:pt>
                <c:pt idx="106">
                  <c:v>655.86538461538407</c:v>
                </c:pt>
                <c:pt idx="107">
                  <c:v>655.86538461538407</c:v>
                </c:pt>
                <c:pt idx="108">
                  <c:v>655.86538461538407</c:v>
                </c:pt>
                <c:pt idx="109">
                  <c:v>655.86538461538407</c:v>
                </c:pt>
                <c:pt idx="110">
                  <c:v>655.86538461538407</c:v>
                </c:pt>
                <c:pt idx="111">
                  <c:v>655.86538461538407</c:v>
                </c:pt>
                <c:pt idx="112">
                  <c:v>655.86538461538407</c:v>
                </c:pt>
                <c:pt idx="113">
                  <c:v>655.86538461538407</c:v>
                </c:pt>
                <c:pt idx="114">
                  <c:v>655.86538461538407</c:v>
                </c:pt>
                <c:pt idx="115">
                  <c:v>655.86538461538407</c:v>
                </c:pt>
                <c:pt idx="116">
                  <c:v>655.86538461538407</c:v>
                </c:pt>
                <c:pt idx="117">
                  <c:v>655.86538461538407</c:v>
                </c:pt>
                <c:pt idx="118">
                  <c:v>655.86538461538407</c:v>
                </c:pt>
                <c:pt idx="119">
                  <c:v>655.86538461538407</c:v>
                </c:pt>
                <c:pt idx="120">
                  <c:v>655.86538461538407</c:v>
                </c:pt>
                <c:pt idx="121">
                  <c:v>655.86538461538407</c:v>
                </c:pt>
                <c:pt idx="122">
                  <c:v>655.86538461538407</c:v>
                </c:pt>
                <c:pt idx="123">
                  <c:v>655.86538461538407</c:v>
                </c:pt>
                <c:pt idx="124">
                  <c:v>655.86538461538407</c:v>
                </c:pt>
                <c:pt idx="125">
                  <c:v>655.86538461538407</c:v>
                </c:pt>
                <c:pt idx="126">
                  <c:v>655.86538461538407</c:v>
                </c:pt>
                <c:pt idx="127">
                  <c:v>655.86538461538407</c:v>
                </c:pt>
                <c:pt idx="128">
                  <c:v>655.86538461538407</c:v>
                </c:pt>
                <c:pt idx="129">
                  <c:v>655.86538461538407</c:v>
                </c:pt>
                <c:pt idx="130">
                  <c:v>655.86538461538407</c:v>
                </c:pt>
                <c:pt idx="131">
                  <c:v>655.86538461538407</c:v>
                </c:pt>
                <c:pt idx="132">
                  <c:v>655.86538461538407</c:v>
                </c:pt>
                <c:pt idx="133">
                  <c:v>655.86538461538407</c:v>
                </c:pt>
                <c:pt idx="134">
                  <c:v>655.86538461538407</c:v>
                </c:pt>
                <c:pt idx="135">
                  <c:v>655.86538461538407</c:v>
                </c:pt>
                <c:pt idx="136">
                  <c:v>655.86538461538407</c:v>
                </c:pt>
                <c:pt idx="137">
                  <c:v>655.86538461538407</c:v>
                </c:pt>
                <c:pt idx="138">
                  <c:v>655.86538461538407</c:v>
                </c:pt>
                <c:pt idx="139">
                  <c:v>655.86538461538407</c:v>
                </c:pt>
                <c:pt idx="140">
                  <c:v>655.86538461538407</c:v>
                </c:pt>
                <c:pt idx="141">
                  <c:v>655.86538461538407</c:v>
                </c:pt>
                <c:pt idx="142">
                  <c:v>655.86538461538407</c:v>
                </c:pt>
                <c:pt idx="143">
                  <c:v>655.86538461538407</c:v>
                </c:pt>
                <c:pt idx="144">
                  <c:v>655.86538461538407</c:v>
                </c:pt>
                <c:pt idx="145">
                  <c:v>655.86538461538407</c:v>
                </c:pt>
                <c:pt idx="146">
                  <c:v>655.86538461538407</c:v>
                </c:pt>
                <c:pt idx="147">
                  <c:v>655.86538461538407</c:v>
                </c:pt>
                <c:pt idx="148">
                  <c:v>655.86538461538407</c:v>
                </c:pt>
                <c:pt idx="149">
                  <c:v>655.86538461538407</c:v>
                </c:pt>
                <c:pt idx="150">
                  <c:v>655.86538461538407</c:v>
                </c:pt>
                <c:pt idx="151">
                  <c:v>655.86538461538407</c:v>
                </c:pt>
                <c:pt idx="152">
                  <c:v>655.86538461538407</c:v>
                </c:pt>
                <c:pt idx="153">
                  <c:v>655.86538461538407</c:v>
                </c:pt>
                <c:pt idx="154">
                  <c:v>655.86538461538407</c:v>
                </c:pt>
                <c:pt idx="155">
                  <c:v>655.86538461538407</c:v>
                </c:pt>
                <c:pt idx="156">
                  <c:v>655.86538461538407</c:v>
                </c:pt>
                <c:pt idx="157">
                  <c:v>655.86538461538407</c:v>
                </c:pt>
                <c:pt idx="158">
                  <c:v>655.86538461538407</c:v>
                </c:pt>
                <c:pt idx="159">
                  <c:v>655.86538461538407</c:v>
                </c:pt>
                <c:pt idx="160">
                  <c:v>655.86538461538407</c:v>
                </c:pt>
                <c:pt idx="161">
                  <c:v>655.86538461538407</c:v>
                </c:pt>
                <c:pt idx="162">
                  <c:v>655.86538461538407</c:v>
                </c:pt>
                <c:pt idx="163">
                  <c:v>655.86538461538407</c:v>
                </c:pt>
                <c:pt idx="164">
                  <c:v>655.86538461538407</c:v>
                </c:pt>
                <c:pt idx="165">
                  <c:v>655.86538461538407</c:v>
                </c:pt>
                <c:pt idx="166">
                  <c:v>655.86538461538407</c:v>
                </c:pt>
                <c:pt idx="167">
                  <c:v>655.86538461538407</c:v>
                </c:pt>
                <c:pt idx="168">
                  <c:v>655.86538461538407</c:v>
                </c:pt>
                <c:pt idx="169">
                  <c:v>655.86538461538407</c:v>
                </c:pt>
                <c:pt idx="170">
                  <c:v>655.86538461538407</c:v>
                </c:pt>
                <c:pt idx="171">
                  <c:v>655.86538461538407</c:v>
                </c:pt>
                <c:pt idx="172">
                  <c:v>655.86538461538407</c:v>
                </c:pt>
                <c:pt idx="173">
                  <c:v>655.86538461538407</c:v>
                </c:pt>
                <c:pt idx="174">
                  <c:v>655.86538461538407</c:v>
                </c:pt>
                <c:pt idx="175">
                  <c:v>655.86538461538407</c:v>
                </c:pt>
                <c:pt idx="176">
                  <c:v>655.86538461538407</c:v>
                </c:pt>
                <c:pt idx="177">
                  <c:v>655.86538461538407</c:v>
                </c:pt>
                <c:pt idx="178">
                  <c:v>655.86538461538407</c:v>
                </c:pt>
                <c:pt idx="179">
                  <c:v>655.86538461538407</c:v>
                </c:pt>
                <c:pt idx="180">
                  <c:v>655.86538461538407</c:v>
                </c:pt>
                <c:pt idx="181">
                  <c:v>655.86538461538407</c:v>
                </c:pt>
                <c:pt idx="182">
                  <c:v>655.86538461538407</c:v>
                </c:pt>
                <c:pt idx="183">
                  <c:v>655.86538461538407</c:v>
                </c:pt>
                <c:pt idx="184">
                  <c:v>655.86538461538407</c:v>
                </c:pt>
                <c:pt idx="185">
                  <c:v>655.86538461538407</c:v>
                </c:pt>
                <c:pt idx="186">
                  <c:v>655.86538461538407</c:v>
                </c:pt>
                <c:pt idx="187">
                  <c:v>655.86538461538407</c:v>
                </c:pt>
                <c:pt idx="188">
                  <c:v>655.86538461538407</c:v>
                </c:pt>
                <c:pt idx="189">
                  <c:v>655.86538461538407</c:v>
                </c:pt>
                <c:pt idx="190">
                  <c:v>655.86538461538407</c:v>
                </c:pt>
                <c:pt idx="191">
                  <c:v>655.86538461538407</c:v>
                </c:pt>
                <c:pt idx="192">
                  <c:v>655.86538461538407</c:v>
                </c:pt>
                <c:pt idx="193">
                  <c:v>655.86538461538407</c:v>
                </c:pt>
                <c:pt idx="194">
                  <c:v>655.86538461538407</c:v>
                </c:pt>
                <c:pt idx="195">
                  <c:v>655.86538461538407</c:v>
                </c:pt>
                <c:pt idx="196">
                  <c:v>655.86538461538407</c:v>
                </c:pt>
                <c:pt idx="197">
                  <c:v>655.86538461538407</c:v>
                </c:pt>
                <c:pt idx="198">
                  <c:v>655.86538461538407</c:v>
                </c:pt>
                <c:pt idx="199">
                  <c:v>655.86538461538407</c:v>
                </c:pt>
                <c:pt idx="200">
                  <c:v>655.86538461538407</c:v>
                </c:pt>
                <c:pt idx="201">
                  <c:v>655.86538461538407</c:v>
                </c:pt>
                <c:pt idx="202">
                  <c:v>655.86538461538407</c:v>
                </c:pt>
                <c:pt idx="203">
                  <c:v>655.86538461538407</c:v>
                </c:pt>
                <c:pt idx="204">
                  <c:v>655.86538461538407</c:v>
                </c:pt>
                <c:pt idx="205">
                  <c:v>655.86538461538407</c:v>
                </c:pt>
                <c:pt idx="206">
                  <c:v>655.86538461538407</c:v>
                </c:pt>
                <c:pt idx="207">
                  <c:v>655.86538461538407</c:v>
                </c:pt>
                <c:pt idx="208">
                  <c:v>655.86538461538407</c:v>
                </c:pt>
                <c:pt idx="209">
                  <c:v>655.86538461538407</c:v>
                </c:pt>
                <c:pt idx="210">
                  <c:v>655.86538461538407</c:v>
                </c:pt>
                <c:pt idx="211">
                  <c:v>655.86538461538407</c:v>
                </c:pt>
                <c:pt idx="212">
                  <c:v>655.86538461538407</c:v>
                </c:pt>
                <c:pt idx="213">
                  <c:v>655.86538461538407</c:v>
                </c:pt>
                <c:pt idx="214">
                  <c:v>655.86538461538407</c:v>
                </c:pt>
                <c:pt idx="215">
                  <c:v>655.86538461538407</c:v>
                </c:pt>
                <c:pt idx="216">
                  <c:v>655.86538461538407</c:v>
                </c:pt>
                <c:pt idx="217">
                  <c:v>655.86538461538407</c:v>
                </c:pt>
                <c:pt idx="218">
                  <c:v>655.86538461538407</c:v>
                </c:pt>
                <c:pt idx="219">
                  <c:v>655.86538461538407</c:v>
                </c:pt>
              </c:numCache>
            </c:numRef>
          </c:val>
          <c:smooth val="0"/>
          <c:extLst>
            <c:ext xmlns:c16="http://schemas.microsoft.com/office/drawing/2014/chart" uri="{C3380CC4-5D6E-409C-BE32-E72D297353CC}">
              <c16:uniqueId val="{00000003-3AF6-4509-9F5C-067B3907ECCA}"/>
            </c:ext>
          </c:extLst>
        </c:ser>
        <c:dLbls>
          <c:showLegendKey val="0"/>
          <c:showVal val="0"/>
          <c:showCatName val="0"/>
          <c:showSerName val="0"/>
          <c:showPercent val="0"/>
          <c:showBubbleSize val="0"/>
        </c:dLbls>
        <c:marker val="1"/>
        <c:smooth val="0"/>
        <c:axId val="722032080"/>
        <c:axId val="389291160"/>
      </c:lineChart>
      <c:catAx>
        <c:axId val="722032080"/>
        <c:scaling>
          <c:orientation val="minMax"/>
        </c:scaling>
        <c:delete val="1"/>
        <c:axPos val="b"/>
        <c:numFmt formatCode="General" sourceLinked="1"/>
        <c:majorTickMark val="none"/>
        <c:minorTickMark val="none"/>
        <c:tickLblPos val="nextTo"/>
        <c:crossAx val="389291160"/>
        <c:crosses val="autoZero"/>
        <c:auto val="1"/>
        <c:lblAlgn val="ctr"/>
        <c:lblOffset val="100"/>
        <c:noMultiLvlLbl val="0"/>
      </c:catAx>
      <c:valAx>
        <c:axId val="389291160"/>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32080"/>
        <c:crosses val="autoZero"/>
        <c:crossBetween val="between"/>
      </c:valAx>
      <c:spPr>
        <a:noFill/>
        <a:ln>
          <a:noFill/>
        </a:ln>
        <a:effectLst/>
      </c:spPr>
    </c:plotArea>
    <c:legend>
      <c:legendPos val="t"/>
      <c:legendEntry>
        <c:idx val="0"/>
        <c:delete val="1"/>
      </c:legendEntry>
      <c:layout>
        <c:manualLayout>
          <c:xMode val="edge"/>
          <c:yMode val="edge"/>
          <c:x val="0.66973489347351134"/>
          <c:y val="9.0506566604127564E-2"/>
          <c:w val="0.31788574612530973"/>
          <c:h val="0.13227046431578793"/>
        </c:manualLayout>
      </c:layout>
      <c:overlay val="0"/>
      <c:spPr>
        <a:noFill/>
        <a:ln>
          <a:noFill/>
        </a:ln>
        <a:effectLst/>
      </c:spPr>
      <c:txPr>
        <a:bodyPr rot="0" spcFirstLastPara="1" vertOverflow="ellipsis" vert="horz" wrap="square" anchor="b" anchorCtr="0"/>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Net weekly income after housing costs 2019/20 in Kent &amp; Medway MSOAs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618498804967815E-2"/>
          <c:y val="0.10439753192201819"/>
          <c:w val="0.91789732987287198"/>
          <c:h val="0.86808526982907619"/>
        </c:manualLayout>
      </c:layout>
      <c:barChart>
        <c:barDir val="col"/>
        <c:grouping val="clustered"/>
        <c:varyColors val="0"/>
        <c:ser>
          <c:idx val="0"/>
          <c:order val="0"/>
          <c:spPr>
            <a:solidFill>
              <a:schemeClr val="accent2">
                <a:lumMod val="20000"/>
                <a:lumOff val="80000"/>
              </a:schemeClr>
            </a:solidFill>
            <a:ln>
              <a:noFill/>
            </a:ln>
            <a:effectLst/>
          </c:spPr>
          <c:invertIfNegative val="0"/>
          <c:cat>
            <c:strRef>
              <c:f>'small area income'!$J$3:$J$222</c:f>
              <c:strCache>
                <c:ptCount val="220"/>
                <c:pt idx="0">
                  <c:v>Sevenoaks 011</c:v>
                </c:pt>
                <c:pt idx="1">
                  <c:v>Sevenoaks 012</c:v>
                </c:pt>
                <c:pt idx="2">
                  <c:v>Tunbridge Wells 012</c:v>
                </c:pt>
                <c:pt idx="3">
                  <c:v>Maidstone 005</c:v>
                </c:pt>
                <c:pt idx="4">
                  <c:v>Tunbridge Wells 007</c:v>
                </c:pt>
                <c:pt idx="5">
                  <c:v>Tonbridge and Malling 007</c:v>
                </c:pt>
                <c:pt idx="6">
                  <c:v>Sevenoaks 013</c:v>
                </c:pt>
                <c:pt idx="7">
                  <c:v>Sevenoaks 008</c:v>
                </c:pt>
                <c:pt idx="8">
                  <c:v>Maidstone 007</c:v>
                </c:pt>
                <c:pt idx="9">
                  <c:v>Tonbridge and Malling 010</c:v>
                </c:pt>
                <c:pt idx="10">
                  <c:v>Maidstone 003</c:v>
                </c:pt>
                <c:pt idx="11">
                  <c:v>Sevenoaks 015</c:v>
                </c:pt>
                <c:pt idx="12">
                  <c:v>Sevenoaks 009</c:v>
                </c:pt>
                <c:pt idx="13">
                  <c:v>Tunbridge Wells 006</c:v>
                </c:pt>
                <c:pt idx="14">
                  <c:v>Sevenoaks 005</c:v>
                </c:pt>
                <c:pt idx="15">
                  <c:v>Maidstone 001</c:v>
                </c:pt>
                <c:pt idx="16">
                  <c:v>Tunbridge Wells 004</c:v>
                </c:pt>
                <c:pt idx="17">
                  <c:v>Tonbridge and Malling 006</c:v>
                </c:pt>
                <c:pt idx="18">
                  <c:v>Dartford 002</c:v>
                </c:pt>
                <c:pt idx="19">
                  <c:v>Dartford 011</c:v>
                </c:pt>
                <c:pt idx="20">
                  <c:v>Medway 030</c:v>
                </c:pt>
                <c:pt idx="21">
                  <c:v>Tunbridge Wells 013</c:v>
                </c:pt>
                <c:pt idx="22">
                  <c:v>Dartford 007</c:v>
                </c:pt>
                <c:pt idx="23">
                  <c:v>Maidstone 011</c:v>
                </c:pt>
                <c:pt idx="24">
                  <c:v>Canterbury 018</c:v>
                </c:pt>
                <c:pt idx="25">
                  <c:v>Dartford 010</c:v>
                </c:pt>
                <c:pt idx="26">
                  <c:v>Shepway 008</c:v>
                </c:pt>
                <c:pt idx="27">
                  <c:v>Sevenoaks 004</c:v>
                </c:pt>
                <c:pt idx="28">
                  <c:v>Ashford 010</c:v>
                </c:pt>
                <c:pt idx="29">
                  <c:v>Maidstone 017</c:v>
                </c:pt>
                <c:pt idx="30">
                  <c:v>Tunbridge Wells 009</c:v>
                </c:pt>
                <c:pt idx="31">
                  <c:v>Dartford 013</c:v>
                </c:pt>
                <c:pt idx="32">
                  <c:v>Canterbury 017</c:v>
                </c:pt>
                <c:pt idx="33">
                  <c:v>Tunbridge Wells 011</c:v>
                </c:pt>
                <c:pt idx="34">
                  <c:v>Dover 009</c:v>
                </c:pt>
                <c:pt idx="35">
                  <c:v>Sevenoaks 001</c:v>
                </c:pt>
                <c:pt idx="36">
                  <c:v>Swale 013</c:v>
                </c:pt>
                <c:pt idx="37">
                  <c:v>Maidstone 018</c:v>
                </c:pt>
                <c:pt idx="38">
                  <c:v>Tonbridge and Malling 001</c:v>
                </c:pt>
                <c:pt idx="39">
                  <c:v>Tunbridge Wells 002</c:v>
                </c:pt>
                <c:pt idx="40">
                  <c:v>Gravesham 013</c:v>
                </c:pt>
                <c:pt idx="41">
                  <c:v>Medway 032</c:v>
                </c:pt>
                <c:pt idx="42">
                  <c:v>Maidstone 019</c:v>
                </c:pt>
                <c:pt idx="43">
                  <c:v>Sevenoaks 003</c:v>
                </c:pt>
                <c:pt idx="44">
                  <c:v>Maidstone 014</c:v>
                </c:pt>
                <c:pt idx="45">
                  <c:v>Maidstone 002</c:v>
                </c:pt>
                <c:pt idx="46">
                  <c:v>Gravesham 012</c:v>
                </c:pt>
                <c:pt idx="47">
                  <c:v>Medway 023</c:v>
                </c:pt>
                <c:pt idx="48">
                  <c:v>Canterbury 012</c:v>
                </c:pt>
                <c:pt idx="49">
                  <c:v>Maidstone 012</c:v>
                </c:pt>
                <c:pt idx="50">
                  <c:v>Dover 010</c:v>
                </c:pt>
                <c:pt idx="51">
                  <c:v>Ashford 003</c:v>
                </c:pt>
                <c:pt idx="52">
                  <c:v>Medway 035</c:v>
                </c:pt>
                <c:pt idx="53">
                  <c:v>Tonbridge and Malling 014</c:v>
                </c:pt>
                <c:pt idx="54">
                  <c:v>Ashford 002</c:v>
                </c:pt>
                <c:pt idx="55">
                  <c:v>Maidstone 015</c:v>
                </c:pt>
                <c:pt idx="56">
                  <c:v>Ashford 001</c:v>
                </c:pt>
                <c:pt idx="57">
                  <c:v>Thanet 009</c:v>
                </c:pt>
                <c:pt idx="58">
                  <c:v>Canterbury 005</c:v>
                </c:pt>
                <c:pt idx="59">
                  <c:v>Tonbridge and Malling 011</c:v>
                </c:pt>
                <c:pt idx="60">
                  <c:v>Medway 028</c:v>
                </c:pt>
                <c:pt idx="61">
                  <c:v>Sevenoaks 007</c:v>
                </c:pt>
                <c:pt idx="62">
                  <c:v>Tonbridge and Malling 013</c:v>
                </c:pt>
                <c:pt idx="63">
                  <c:v>Tonbridge and Malling 012</c:v>
                </c:pt>
                <c:pt idx="64">
                  <c:v>Dartford 008</c:v>
                </c:pt>
                <c:pt idx="65">
                  <c:v>Maidstone 016</c:v>
                </c:pt>
                <c:pt idx="66">
                  <c:v>Canterbury 010</c:v>
                </c:pt>
                <c:pt idx="67">
                  <c:v>Swale 008</c:v>
                </c:pt>
                <c:pt idx="68">
                  <c:v>Tunbridge Wells 014</c:v>
                </c:pt>
                <c:pt idx="69">
                  <c:v>Maidstone 008</c:v>
                </c:pt>
                <c:pt idx="70">
                  <c:v>Gravesham 010</c:v>
                </c:pt>
                <c:pt idx="71">
                  <c:v>Tunbridge Wells 001</c:v>
                </c:pt>
                <c:pt idx="72">
                  <c:v>Dartford 003</c:v>
                </c:pt>
                <c:pt idx="73">
                  <c:v>Sevenoaks 016</c:v>
                </c:pt>
                <c:pt idx="74">
                  <c:v>Sevenoaks 010</c:v>
                </c:pt>
                <c:pt idx="75">
                  <c:v>Medway 003</c:v>
                </c:pt>
                <c:pt idx="76">
                  <c:v>Shepway 006</c:v>
                </c:pt>
                <c:pt idx="77">
                  <c:v>Medway 036</c:v>
                </c:pt>
                <c:pt idx="78">
                  <c:v>Dover 002</c:v>
                </c:pt>
                <c:pt idx="79">
                  <c:v>Medway 005</c:v>
                </c:pt>
                <c:pt idx="80">
                  <c:v>Shepway 001</c:v>
                </c:pt>
                <c:pt idx="81">
                  <c:v>Canterbury 009</c:v>
                </c:pt>
                <c:pt idx="82">
                  <c:v>Ashford 013</c:v>
                </c:pt>
                <c:pt idx="83">
                  <c:v>Sevenoaks 014</c:v>
                </c:pt>
                <c:pt idx="84">
                  <c:v>Gravesham 005</c:v>
                </c:pt>
                <c:pt idx="85">
                  <c:v>Dover 001</c:v>
                </c:pt>
                <c:pt idx="86">
                  <c:v>Canterbury 016</c:v>
                </c:pt>
                <c:pt idx="87">
                  <c:v>Canterbury 008</c:v>
                </c:pt>
                <c:pt idx="88">
                  <c:v>Dover 014</c:v>
                </c:pt>
                <c:pt idx="89">
                  <c:v>Tunbridge Wells 003</c:v>
                </c:pt>
                <c:pt idx="90">
                  <c:v>Ashford 011</c:v>
                </c:pt>
                <c:pt idx="91">
                  <c:v>Ashford 012</c:v>
                </c:pt>
                <c:pt idx="92">
                  <c:v>Canterbury 002</c:v>
                </c:pt>
                <c:pt idx="93">
                  <c:v>Thanet 010</c:v>
                </c:pt>
                <c:pt idx="94">
                  <c:v>Tonbridge and Malling 005</c:v>
                </c:pt>
                <c:pt idx="95">
                  <c:v>Ashford 009</c:v>
                </c:pt>
                <c:pt idx="96">
                  <c:v>Thanet 017</c:v>
                </c:pt>
                <c:pt idx="97">
                  <c:v>Ashford 014</c:v>
                </c:pt>
                <c:pt idx="98">
                  <c:v>Shepway 009</c:v>
                </c:pt>
                <c:pt idx="99">
                  <c:v>Swale 009</c:v>
                </c:pt>
                <c:pt idx="100">
                  <c:v>Tunbridge Wells 008</c:v>
                </c:pt>
                <c:pt idx="101">
                  <c:v>Swale 017</c:v>
                </c:pt>
                <c:pt idx="102">
                  <c:v>Dover 008</c:v>
                </c:pt>
                <c:pt idx="103">
                  <c:v>Tonbridge and Malling 003</c:v>
                </c:pt>
                <c:pt idx="104">
                  <c:v>Swale 016</c:v>
                </c:pt>
                <c:pt idx="105">
                  <c:v>Medway 029</c:v>
                </c:pt>
                <c:pt idx="106">
                  <c:v>Canterbury 007</c:v>
                </c:pt>
                <c:pt idx="107">
                  <c:v>Swale 012</c:v>
                </c:pt>
                <c:pt idx="108">
                  <c:v>Ashford 006</c:v>
                </c:pt>
                <c:pt idx="109">
                  <c:v>Dover 004</c:v>
                </c:pt>
                <c:pt idx="110">
                  <c:v>Thanet 008</c:v>
                </c:pt>
                <c:pt idx="111">
                  <c:v>Gravesham 009</c:v>
                </c:pt>
                <c:pt idx="112">
                  <c:v>Canterbury 006</c:v>
                </c:pt>
                <c:pt idx="113">
                  <c:v>Ashford 004</c:v>
                </c:pt>
                <c:pt idx="114">
                  <c:v>Tonbridge and Malling 008</c:v>
                </c:pt>
                <c:pt idx="115">
                  <c:v>Medway 026</c:v>
                </c:pt>
                <c:pt idx="116">
                  <c:v>Gravesham 008</c:v>
                </c:pt>
                <c:pt idx="117">
                  <c:v>Medway 034</c:v>
                </c:pt>
                <c:pt idx="118">
                  <c:v>Medway 002</c:v>
                </c:pt>
                <c:pt idx="119">
                  <c:v>Thanet 002</c:v>
                </c:pt>
                <c:pt idx="120">
                  <c:v>Shepway 002</c:v>
                </c:pt>
                <c:pt idx="121">
                  <c:v>Medway 033</c:v>
                </c:pt>
                <c:pt idx="122">
                  <c:v>Medway 038</c:v>
                </c:pt>
                <c:pt idx="123">
                  <c:v>Swale 007</c:v>
                </c:pt>
                <c:pt idx="124">
                  <c:v>Medway 014</c:v>
                </c:pt>
                <c:pt idx="125">
                  <c:v>Medway 024</c:v>
                </c:pt>
                <c:pt idx="126">
                  <c:v>Dover 007</c:v>
                </c:pt>
                <c:pt idx="127">
                  <c:v>Dartford 012</c:v>
                </c:pt>
                <c:pt idx="128">
                  <c:v>Dartford 005</c:v>
                </c:pt>
                <c:pt idx="129">
                  <c:v>Swale 015</c:v>
                </c:pt>
                <c:pt idx="130">
                  <c:v>Dover 003</c:v>
                </c:pt>
                <c:pt idx="131">
                  <c:v>Canterbury 020</c:v>
                </c:pt>
                <c:pt idx="132">
                  <c:v>Medway 019</c:v>
                </c:pt>
                <c:pt idx="133">
                  <c:v>Swale 014</c:v>
                </c:pt>
                <c:pt idx="134">
                  <c:v>Tonbridge and Malling 009</c:v>
                </c:pt>
                <c:pt idx="135">
                  <c:v>Thanet 014</c:v>
                </c:pt>
                <c:pt idx="136">
                  <c:v>Medway 004</c:v>
                </c:pt>
                <c:pt idx="137">
                  <c:v>Dover 005</c:v>
                </c:pt>
                <c:pt idx="138">
                  <c:v>Medway 007</c:v>
                </c:pt>
                <c:pt idx="139">
                  <c:v>Shepway 010</c:v>
                </c:pt>
                <c:pt idx="140">
                  <c:v>Medway 017</c:v>
                </c:pt>
                <c:pt idx="141">
                  <c:v>Medway 037</c:v>
                </c:pt>
                <c:pt idx="142">
                  <c:v>Maidstone 006</c:v>
                </c:pt>
                <c:pt idx="143">
                  <c:v>Tonbridge and Malling 002</c:v>
                </c:pt>
                <c:pt idx="144">
                  <c:v>Swale 004</c:v>
                </c:pt>
                <c:pt idx="145">
                  <c:v>Canterbury 004</c:v>
                </c:pt>
                <c:pt idx="146">
                  <c:v>Gravesham 006</c:v>
                </c:pt>
                <c:pt idx="147">
                  <c:v>Dartford 001</c:v>
                </c:pt>
                <c:pt idx="148">
                  <c:v>Canterbury 011</c:v>
                </c:pt>
                <c:pt idx="149">
                  <c:v>Tunbridge Wells 010</c:v>
                </c:pt>
                <c:pt idx="150">
                  <c:v>Dover 006</c:v>
                </c:pt>
                <c:pt idx="151">
                  <c:v>Swale 003</c:v>
                </c:pt>
                <c:pt idx="152">
                  <c:v>Medway 016</c:v>
                </c:pt>
                <c:pt idx="153">
                  <c:v>Medway 025</c:v>
                </c:pt>
                <c:pt idx="154">
                  <c:v>Gravesham 003</c:v>
                </c:pt>
                <c:pt idx="155">
                  <c:v>Shepway 012</c:v>
                </c:pt>
                <c:pt idx="156">
                  <c:v>Canterbury 003</c:v>
                </c:pt>
                <c:pt idx="157">
                  <c:v>Thanet 011</c:v>
                </c:pt>
                <c:pt idx="158">
                  <c:v>Maidstone 010</c:v>
                </c:pt>
                <c:pt idx="159">
                  <c:v>Thanet 005</c:v>
                </c:pt>
                <c:pt idx="160">
                  <c:v>Thanet 012</c:v>
                </c:pt>
                <c:pt idx="161">
                  <c:v>Shepway 015</c:v>
                </c:pt>
                <c:pt idx="162">
                  <c:v>Tunbridge Wells 005</c:v>
                </c:pt>
                <c:pt idx="163">
                  <c:v>Maidstone 009</c:v>
                </c:pt>
                <c:pt idx="164">
                  <c:v>Thanet 007</c:v>
                </c:pt>
                <c:pt idx="165">
                  <c:v>Swale 011</c:v>
                </c:pt>
                <c:pt idx="166">
                  <c:v>Shepway 011</c:v>
                </c:pt>
                <c:pt idx="167">
                  <c:v>Dartford 004</c:v>
                </c:pt>
                <c:pt idx="168">
                  <c:v>Medway 013</c:v>
                </c:pt>
                <c:pt idx="169">
                  <c:v>Medway 001</c:v>
                </c:pt>
                <c:pt idx="170">
                  <c:v>Maidstone 004</c:v>
                </c:pt>
                <c:pt idx="171">
                  <c:v>Sevenoaks 002</c:v>
                </c:pt>
                <c:pt idx="172">
                  <c:v>Thanet 015</c:v>
                </c:pt>
                <c:pt idx="173">
                  <c:v>Shepway 005</c:v>
                </c:pt>
                <c:pt idx="174">
                  <c:v>Shepway 013</c:v>
                </c:pt>
                <c:pt idx="175">
                  <c:v>Dover 012</c:v>
                </c:pt>
                <c:pt idx="176">
                  <c:v>Ashford 005</c:v>
                </c:pt>
                <c:pt idx="177">
                  <c:v>Dartford 006</c:v>
                </c:pt>
                <c:pt idx="178">
                  <c:v>Dartford 009</c:v>
                </c:pt>
                <c:pt idx="179">
                  <c:v>Medway 031</c:v>
                </c:pt>
                <c:pt idx="180">
                  <c:v>Swale 006</c:v>
                </c:pt>
                <c:pt idx="181">
                  <c:v>Canterbury 013</c:v>
                </c:pt>
                <c:pt idx="182">
                  <c:v>Medway 010</c:v>
                </c:pt>
                <c:pt idx="183">
                  <c:v>Swale 005</c:v>
                </c:pt>
                <c:pt idx="184">
                  <c:v>Canterbury 019</c:v>
                </c:pt>
                <c:pt idx="185">
                  <c:v>Medway 021</c:v>
                </c:pt>
                <c:pt idx="186">
                  <c:v>Medway 008</c:v>
                </c:pt>
                <c:pt idx="187">
                  <c:v>Medway 006</c:v>
                </c:pt>
                <c:pt idx="188">
                  <c:v>Gravesham 004</c:v>
                </c:pt>
                <c:pt idx="189">
                  <c:v>Shepway 003</c:v>
                </c:pt>
                <c:pt idx="190">
                  <c:v>Medway 011</c:v>
                </c:pt>
                <c:pt idx="191">
                  <c:v>Medway 009</c:v>
                </c:pt>
                <c:pt idx="192">
                  <c:v>Canterbury 001</c:v>
                </c:pt>
                <c:pt idx="193">
                  <c:v>Gravesham 011</c:v>
                </c:pt>
                <c:pt idx="194">
                  <c:v>Gravesham 007</c:v>
                </c:pt>
                <c:pt idx="195">
                  <c:v>Gravesham 001</c:v>
                </c:pt>
                <c:pt idx="196">
                  <c:v>Ashford 007</c:v>
                </c:pt>
                <c:pt idx="197">
                  <c:v>Thanet 004</c:v>
                </c:pt>
                <c:pt idx="198">
                  <c:v>Medway 027</c:v>
                </c:pt>
                <c:pt idx="199">
                  <c:v>Medway 018</c:v>
                </c:pt>
                <c:pt idx="200">
                  <c:v>Dover 011</c:v>
                </c:pt>
                <c:pt idx="201">
                  <c:v>Shepway 004</c:v>
                </c:pt>
                <c:pt idx="202">
                  <c:v>Medway 022</c:v>
                </c:pt>
                <c:pt idx="203">
                  <c:v>Swale 010</c:v>
                </c:pt>
                <c:pt idx="204">
                  <c:v>Ashford 008</c:v>
                </c:pt>
                <c:pt idx="205">
                  <c:v>Thanet 016</c:v>
                </c:pt>
                <c:pt idx="206">
                  <c:v>Maidstone 013</c:v>
                </c:pt>
                <c:pt idx="207">
                  <c:v>Shepway 014</c:v>
                </c:pt>
                <c:pt idx="208">
                  <c:v>Thanet 003</c:v>
                </c:pt>
                <c:pt idx="209">
                  <c:v>Medway 012</c:v>
                </c:pt>
                <c:pt idx="210">
                  <c:v>Dover 013</c:v>
                </c:pt>
                <c:pt idx="211">
                  <c:v>Medway 020</c:v>
                </c:pt>
                <c:pt idx="212">
                  <c:v>Medway 015</c:v>
                </c:pt>
                <c:pt idx="213">
                  <c:v>Swale 001</c:v>
                </c:pt>
                <c:pt idx="214">
                  <c:v>Canterbury 014</c:v>
                </c:pt>
                <c:pt idx="215">
                  <c:v>Thanet 006</c:v>
                </c:pt>
                <c:pt idx="216">
                  <c:v>Gravesham 002</c:v>
                </c:pt>
                <c:pt idx="217">
                  <c:v>Thanet 013</c:v>
                </c:pt>
                <c:pt idx="218">
                  <c:v>Thanet 001</c:v>
                </c:pt>
                <c:pt idx="219">
                  <c:v>Swale 002</c:v>
                </c:pt>
              </c:strCache>
            </c:strRef>
          </c:cat>
          <c:val>
            <c:numRef>
              <c:f>'small area income'!$M$3:$M$222</c:f>
              <c:numCache>
                <c:formatCode>"£"#,##0</c:formatCode>
                <c:ptCount val="220"/>
                <c:pt idx="0">
                  <c:v>898.07692307692309</c:v>
                </c:pt>
                <c:pt idx="1">
                  <c:v>844.23076923076928</c:v>
                </c:pt>
                <c:pt idx="2">
                  <c:v>788.46153846153845</c:v>
                </c:pt>
                <c:pt idx="3">
                  <c:v>776.92307692307691</c:v>
                </c:pt>
                <c:pt idx="4">
                  <c:v>746.15384615384619</c:v>
                </c:pt>
                <c:pt idx="5">
                  <c:v>746.15384615384619</c:v>
                </c:pt>
                <c:pt idx="6">
                  <c:v>742.30769230769226</c:v>
                </c:pt>
                <c:pt idx="7">
                  <c:v>738.46153846153845</c:v>
                </c:pt>
                <c:pt idx="8">
                  <c:v>734.61538461538464</c:v>
                </c:pt>
                <c:pt idx="9">
                  <c:v>723.07692307692309</c:v>
                </c:pt>
                <c:pt idx="10">
                  <c:v>721.15384615384619</c:v>
                </c:pt>
                <c:pt idx="11">
                  <c:v>719.23076923076928</c:v>
                </c:pt>
                <c:pt idx="12">
                  <c:v>715.38461538461536</c:v>
                </c:pt>
                <c:pt idx="13">
                  <c:v>713.46153846153845</c:v>
                </c:pt>
                <c:pt idx="14">
                  <c:v>709.61538461538464</c:v>
                </c:pt>
                <c:pt idx="15">
                  <c:v>705.76923076923072</c:v>
                </c:pt>
                <c:pt idx="16">
                  <c:v>705.76923076923072</c:v>
                </c:pt>
                <c:pt idx="17">
                  <c:v>701.92307692307691</c:v>
                </c:pt>
                <c:pt idx="18">
                  <c:v>700</c:v>
                </c:pt>
                <c:pt idx="19">
                  <c:v>698.07692307692309</c:v>
                </c:pt>
                <c:pt idx="20">
                  <c:v>696.15384615384619</c:v>
                </c:pt>
                <c:pt idx="21">
                  <c:v>694.23076923076928</c:v>
                </c:pt>
                <c:pt idx="22">
                  <c:v>692.30769230769226</c:v>
                </c:pt>
                <c:pt idx="23">
                  <c:v>688.46153846153845</c:v>
                </c:pt>
                <c:pt idx="24">
                  <c:v>686.53846153846155</c:v>
                </c:pt>
                <c:pt idx="25">
                  <c:v>684.61538461538464</c:v>
                </c:pt>
                <c:pt idx="26">
                  <c:v>682.69230769230774</c:v>
                </c:pt>
                <c:pt idx="27">
                  <c:v>678.84615384615381</c:v>
                </c:pt>
                <c:pt idx="28">
                  <c:v>678.84615384615381</c:v>
                </c:pt>
                <c:pt idx="29">
                  <c:v>678.84615384615381</c:v>
                </c:pt>
                <c:pt idx="30">
                  <c:v>676.92307692307691</c:v>
                </c:pt>
                <c:pt idx="31">
                  <c:v>676.92307692307691</c:v>
                </c:pt>
                <c:pt idx="32">
                  <c:v>676.92307692307691</c:v>
                </c:pt>
                <c:pt idx="33">
                  <c:v>675</c:v>
                </c:pt>
                <c:pt idx="34">
                  <c:v>675</c:v>
                </c:pt>
                <c:pt idx="35">
                  <c:v>673.07692307692309</c:v>
                </c:pt>
                <c:pt idx="36">
                  <c:v>673.07692307692309</c:v>
                </c:pt>
                <c:pt idx="37">
                  <c:v>673.07692307692309</c:v>
                </c:pt>
                <c:pt idx="38">
                  <c:v>671.15384615384619</c:v>
                </c:pt>
                <c:pt idx="39">
                  <c:v>667.30769230769226</c:v>
                </c:pt>
                <c:pt idx="40">
                  <c:v>665.38461538461536</c:v>
                </c:pt>
                <c:pt idx="41">
                  <c:v>663.46153846153845</c:v>
                </c:pt>
                <c:pt idx="42">
                  <c:v>663.46153846153845</c:v>
                </c:pt>
                <c:pt idx="43">
                  <c:v>661.53846153846155</c:v>
                </c:pt>
                <c:pt idx="44">
                  <c:v>661.53846153846155</c:v>
                </c:pt>
                <c:pt idx="45">
                  <c:v>659.61538461538464</c:v>
                </c:pt>
                <c:pt idx="46">
                  <c:v>657.69230769230774</c:v>
                </c:pt>
                <c:pt idx="47">
                  <c:v>655.76923076923072</c:v>
                </c:pt>
                <c:pt idx="48">
                  <c:v>655.76923076923072</c:v>
                </c:pt>
                <c:pt idx="49">
                  <c:v>653.84615384615381</c:v>
                </c:pt>
                <c:pt idx="50">
                  <c:v>653.84615384615381</c:v>
                </c:pt>
                <c:pt idx="51">
                  <c:v>653.84615384615381</c:v>
                </c:pt>
                <c:pt idx="52">
                  <c:v>651.92307692307691</c:v>
                </c:pt>
                <c:pt idx="53">
                  <c:v>651.92307692307691</c:v>
                </c:pt>
                <c:pt idx="54">
                  <c:v>651.92307692307691</c:v>
                </c:pt>
                <c:pt idx="55">
                  <c:v>650</c:v>
                </c:pt>
                <c:pt idx="56">
                  <c:v>650</c:v>
                </c:pt>
                <c:pt idx="57">
                  <c:v>650</c:v>
                </c:pt>
                <c:pt idx="58">
                  <c:v>648.07692307692309</c:v>
                </c:pt>
                <c:pt idx="59">
                  <c:v>648.07692307692309</c:v>
                </c:pt>
                <c:pt idx="60">
                  <c:v>648.07692307692309</c:v>
                </c:pt>
                <c:pt idx="61">
                  <c:v>648.07692307692309</c:v>
                </c:pt>
                <c:pt idx="62">
                  <c:v>646.15384615384619</c:v>
                </c:pt>
                <c:pt idx="63">
                  <c:v>646.15384615384619</c:v>
                </c:pt>
                <c:pt idx="64">
                  <c:v>646.15384615384619</c:v>
                </c:pt>
                <c:pt idx="65">
                  <c:v>642.30769230769226</c:v>
                </c:pt>
                <c:pt idx="66">
                  <c:v>642.30769230769226</c:v>
                </c:pt>
                <c:pt idx="67">
                  <c:v>640.38461538461536</c:v>
                </c:pt>
                <c:pt idx="68">
                  <c:v>640.38461538461536</c:v>
                </c:pt>
                <c:pt idx="69">
                  <c:v>640.38461538461536</c:v>
                </c:pt>
                <c:pt idx="70">
                  <c:v>638.46153846153845</c:v>
                </c:pt>
                <c:pt idx="71">
                  <c:v>638.46153846153845</c:v>
                </c:pt>
                <c:pt idx="72">
                  <c:v>638.46153846153845</c:v>
                </c:pt>
                <c:pt idx="73">
                  <c:v>636.53846153846155</c:v>
                </c:pt>
                <c:pt idx="74">
                  <c:v>636.53846153846155</c:v>
                </c:pt>
                <c:pt idx="75">
                  <c:v>634.61538461538464</c:v>
                </c:pt>
                <c:pt idx="76">
                  <c:v>632.69230769230774</c:v>
                </c:pt>
                <c:pt idx="77">
                  <c:v>630.76923076923072</c:v>
                </c:pt>
                <c:pt idx="78">
                  <c:v>628.84615384615381</c:v>
                </c:pt>
                <c:pt idx="79">
                  <c:v>626.92307692307691</c:v>
                </c:pt>
                <c:pt idx="80">
                  <c:v>625</c:v>
                </c:pt>
                <c:pt idx="81">
                  <c:v>625</c:v>
                </c:pt>
                <c:pt idx="82">
                  <c:v>625</c:v>
                </c:pt>
                <c:pt idx="83">
                  <c:v>623.07692307692309</c:v>
                </c:pt>
                <c:pt idx="84">
                  <c:v>623.07692307692309</c:v>
                </c:pt>
                <c:pt idx="85">
                  <c:v>623.07692307692309</c:v>
                </c:pt>
                <c:pt idx="86">
                  <c:v>617.30769230769226</c:v>
                </c:pt>
                <c:pt idx="87">
                  <c:v>617.30769230769226</c:v>
                </c:pt>
                <c:pt idx="88">
                  <c:v>617.30769230769226</c:v>
                </c:pt>
                <c:pt idx="89">
                  <c:v>615.38461538461536</c:v>
                </c:pt>
                <c:pt idx="90">
                  <c:v>609.61538461538464</c:v>
                </c:pt>
                <c:pt idx="91">
                  <c:v>609.61538461538464</c:v>
                </c:pt>
                <c:pt idx="92">
                  <c:v>609.61538461538464</c:v>
                </c:pt>
                <c:pt idx="93">
                  <c:v>609.61538461538464</c:v>
                </c:pt>
                <c:pt idx="94">
                  <c:v>607.69230769230774</c:v>
                </c:pt>
                <c:pt idx="95">
                  <c:v>607.69230769230774</c:v>
                </c:pt>
                <c:pt idx="96">
                  <c:v>605.76923076923072</c:v>
                </c:pt>
                <c:pt idx="97">
                  <c:v>605.76923076923072</c:v>
                </c:pt>
                <c:pt idx="98">
                  <c:v>605.76923076923072</c:v>
                </c:pt>
                <c:pt idx="99">
                  <c:v>605.76923076923072</c:v>
                </c:pt>
                <c:pt idx="100">
                  <c:v>603.84615384615381</c:v>
                </c:pt>
                <c:pt idx="101">
                  <c:v>603.84615384615381</c:v>
                </c:pt>
                <c:pt idx="102">
                  <c:v>603.84615384615381</c:v>
                </c:pt>
                <c:pt idx="103">
                  <c:v>603.84615384615381</c:v>
                </c:pt>
                <c:pt idx="104">
                  <c:v>603.84615384615381</c:v>
                </c:pt>
                <c:pt idx="105">
                  <c:v>601.92307692307691</c:v>
                </c:pt>
                <c:pt idx="106">
                  <c:v>601.92307692307691</c:v>
                </c:pt>
                <c:pt idx="107">
                  <c:v>601.92307692307691</c:v>
                </c:pt>
                <c:pt idx="108">
                  <c:v>600</c:v>
                </c:pt>
                <c:pt idx="109">
                  <c:v>600</c:v>
                </c:pt>
                <c:pt idx="110">
                  <c:v>596.15384615384619</c:v>
                </c:pt>
                <c:pt idx="111">
                  <c:v>592.30769230769226</c:v>
                </c:pt>
                <c:pt idx="112">
                  <c:v>592.30769230769226</c:v>
                </c:pt>
                <c:pt idx="113">
                  <c:v>592.30769230769226</c:v>
                </c:pt>
                <c:pt idx="114">
                  <c:v>590.38461538461536</c:v>
                </c:pt>
                <c:pt idx="115">
                  <c:v>590.38461538461536</c:v>
                </c:pt>
                <c:pt idx="116">
                  <c:v>588.46153846153845</c:v>
                </c:pt>
                <c:pt idx="117">
                  <c:v>586.53846153846155</c:v>
                </c:pt>
                <c:pt idx="118">
                  <c:v>586.53846153846155</c:v>
                </c:pt>
                <c:pt idx="119">
                  <c:v>584.61538461538464</c:v>
                </c:pt>
                <c:pt idx="120">
                  <c:v>584.61538461538464</c:v>
                </c:pt>
                <c:pt idx="121">
                  <c:v>582.69230769230774</c:v>
                </c:pt>
                <c:pt idx="122">
                  <c:v>580.76923076923072</c:v>
                </c:pt>
                <c:pt idx="123">
                  <c:v>580.76923076923072</c:v>
                </c:pt>
                <c:pt idx="124">
                  <c:v>578.84615384615381</c:v>
                </c:pt>
                <c:pt idx="125">
                  <c:v>578.84615384615381</c:v>
                </c:pt>
                <c:pt idx="126">
                  <c:v>578.84615384615381</c:v>
                </c:pt>
                <c:pt idx="127">
                  <c:v>578.84615384615381</c:v>
                </c:pt>
                <c:pt idx="128">
                  <c:v>576.92307692307691</c:v>
                </c:pt>
                <c:pt idx="129">
                  <c:v>576.92307692307691</c:v>
                </c:pt>
                <c:pt idx="130">
                  <c:v>575</c:v>
                </c:pt>
                <c:pt idx="131">
                  <c:v>575</c:v>
                </c:pt>
                <c:pt idx="132">
                  <c:v>571.15384615384619</c:v>
                </c:pt>
                <c:pt idx="133">
                  <c:v>571.15384615384619</c:v>
                </c:pt>
                <c:pt idx="134">
                  <c:v>571.15384615384619</c:v>
                </c:pt>
                <c:pt idx="135">
                  <c:v>567.30769230769226</c:v>
                </c:pt>
                <c:pt idx="136">
                  <c:v>567.30769230769226</c:v>
                </c:pt>
                <c:pt idx="137">
                  <c:v>565.38461538461536</c:v>
                </c:pt>
                <c:pt idx="138">
                  <c:v>563.46153846153845</c:v>
                </c:pt>
                <c:pt idx="139">
                  <c:v>561.53846153846155</c:v>
                </c:pt>
                <c:pt idx="140">
                  <c:v>561.53846153846155</c:v>
                </c:pt>
                <c:pt idx="141">
                  <c:v>559.61538461538464</c:v>
                </c:pt>
                <c:pt idx="142">
                  <c:v>559.61538461538464</c:v>
                </c:pt>
                <c:pt idx="143">
                  <c:v>559.61538461538464</c:v>
                </c:pt>
                <c:pt idx="144">
                  <c:v>559.61538461538464</c:v>
                </c:pt>
                <c:pt idx="145">
                  <c:v>555.76923076923072</c:v>
                </c:pt>
                <c:pt idx="146">
                  <c:v>551.92307692307691</c:v>
                </c:pt>
                <c:pt idx="147">
                  <c:v>551.92307692307691</c:v>
                </c:pt>
                <c:pt idx="148">
                  <c:v>548.07692307692309</c:v>
                </c:pt>
                <c:pt idx="149">
                  <c:v>548.07692307692309</c:v>
                </c:pt>
                <c:pt idx="150">
                  <c:v>548.07692307692309</c:v>
                </c:pt>
                <c:pt idx="151">
                  <c:v>546.15384615384619</c:v>
                </c:pt>
                <c:pt idx="152">
                  <c:v>542.30769230769226</c:v>
                </c:pt>
                <c:pt idx="153">
                  <c:v>542.30769230769226</c:v>
                </c:pt>
                <c:pt idx="154">
                  <c:v>540.38461538461536</c:v>
                </c:pt>
                <c:pt idx="155">
                  <c:v>538.46153846153845</c:v>
                </c:pt>
                <c:pt idx="156">
                  <c:v>538.46153846153845</c:v>
                </c:pt>
                <c:pt idx="157">
                  <c:v>538.46153846153845</c:v>
                </c:pt>
                <c:pt idx="158">
                  <c:v>538.46153846153845</c:v>
                </c:pt>
                <c:pt idx="159">
                  <c:v>536.53846153846155</c:v>
                </c:pt>
                <c:pt idx="160">
                  <c:v>536.53846153846155</c:v>
                </c:pt>
                <c:pt idx="161">
                  <c:v>532.69230769230774</c:v>
                </c:pt>
                <c:pt idx="162">
                  <c:v>532.69230769230774</c:v>
                </c:pt>
                <c:pt idx="163">
                  <c:v>528.84615384615381</c:v>
                </c:pt>
                <c:pt idx="164">
                  <c:v>528.84615384615381</c:v>
                </c:pt>
                <c:pt idx="165">
                  <c:v>526.92307692307691</c:v>
                </c:pt>
                <c:pt idx="166">
                  <c:v>526.92307692307691</c:v>
                </c:pt>
                <c:pt idx="167">
                  <c:v>526.92307692307691</c:v>
                </c:pt>
                <c:pt idx="168">
                  <c:v>523.07692307692309</c:v>
                </c:pt>
                <c:pt idx="169">
                  <c:v>521.15384615384619</c:v>
                </c:pt>
                <c:pt idx="170">
                  <c:v>521.15384615384619</c:v>
                </c:pt>
                <c:pt idx="171">
                  <c:v>519.23076923076928</c:v>
                </c:pt>
                <c:pt idx="172">
                  <c:v>519.23076923076928</c:v>
                </c:pt>
                <c:pt idx="173">
                  <c:v>517.30769230769226</c:v>
                </c:pt>
                <c:pt idx="174">
                  <c:v>513.46153846153845</c:v>
                </c:pt>
                <c:pt idx="175">
                  <c:v>513.46153846153845</c:v>
                </c:pt>
                <c:pt idx="176">
                  <c:v>511.53846153846155</c:v>
                </c:pt>
                <c:pt idx="177">
                  <c:v>511.53846153846155</c:v>
                </c:pt>
                <c:pt idx="178">
                  <c:v>509.61538461538464</c:v>
                </c:pt>
                <c:pt idx="179">
                  <c:v>507.69230769230768</c:v>
                </c:pt>
                <c:pt idx="180">
                  <c:v>505.76923076923077</c:v>
                </c:pt>
                <c:pt idx="181">
                  <c:v>501.92307692307691</c:v>
                </c:pt>
                <c:pt idx="182">
                  <c:v>501.92307692307691</c:v>
                </c:pt>
                <c:pt idx="183">
                  <c:v>501.92307692307691</c:v>
                </c:pt>
                <c:pt idx="184">
                  <c:v>500</c:v>
                </c:pt>
                <c:pt idx="185">
                  <c:v>500</c:v>
                </c:pt>
                <c:pt idx="186">
                  <c:v>500</c:v>
                </c:pt>
                <c:pt idx="187">
                  <c:v>498.07692307692309</c:v>
                </c:pt>
                <c:pt idx="188">
                  <c:v>498.07692307692309</c:v>
                </c:pt>
                <c:pt idx="189">
                  <c:v>496.15384615384613</c:v>
                </c:pt>
                <c:pt idx="190">
                  <c:v>490.38461538461536</c:v>
                </c:pt>
                <c:pt idx="191">
                  <c:v>490.38461538461536</c:v>
                </c:pt>
                <c:pt idx="192">
                  <c:v>484.61538461538464</c:v>
                </c:pt>
                <c:pt idx="193">
                  <c:v>480.76923076923077</c:v>
                </c:pt>
                <c:pt idx="194">
                  <c:v>480.76923076923077</c:v>
                </c:pt>
                <c:pt idx="195">
                  <c:v>480.76923076923077</c:v>
                </c:pt>
                <c:pt idx="196">
                  <c:v>478.84615384615387</c:v>
                </c:pt>
                <c:pt idx="197">
                  <c:v>478.84615384615387</c:v>
                </c:pt>
                <c:pt idx="198">
                  <c:v>476.92307692307691</c:v>
                </c:pt>
                <c:pt idx="199">
                  <c:v>475</c:v>
                </c:pt>
                <c:pt idx="200">
                  <c:v>473.07692307692309</c:v>
                </c:pt>
                <c:pt idx="201">
                  <c:v>471.15384615384613</c:v>
                </c:pt>
                <c:pt idx="202">
                  <c:v>471.15384615384613</c:v>
                </c:pt>
                <c:pt idx="203">
                  <c:v>465.38461538461536</c:v>
                </c:pt>
                <c:pt idx="204">
                  <c:v>465.38461538461536</c:v>
                </c:pt>
                <c:pt idx="205">
                  <c:v>465.38461538461536</c:v>
                </c:pt>
                <c:pt idx="206">
                  <c:v>463.46153846153845</c:v>
                </c:pt>
                <c:pt idx="207">
                  <c:v>455.76923076923077</c:v>
                </c:pt>
                <c:pt idx="208">
                  <c:v>455.76923076923077</c:v>
                </c:pt>
                <c:pt idx="209">
                  <c:v>451.92307692307691</c:v>
                </c:pt>
                <c:pt idx="210">
                  <c:v>451.92307692307691</c:v>
                </c:pt>
                <c:pt idx="211">
                  <c:v>450</c:v>
                </c:pt>
                <c:pt idx="212">
                  <c:v>442.30769230769232</c:v>
                </c:pt>
                <c:pt idx="213">
                  <c:v>442.30769230769232</c:v>
                </c:pt>
                <c:pt idx="214">
                  <c:v>440.38461538461536</c:v>
                </c:pt>
                <c:pt idx="215">
                  <c:v>440.38461538461536</c:v>
                </c:pt>
                <c:pt idx="216">
                  <c:v>436.53846153846155</c:v>
                </c:pt>
                <c:pt idx="217">
                  <c:v>423.07692307692309</c:v>
                </c:pt>
                <c:pt idx="218">
                  <c:v>423.07692307692309</c:v>
                </c:pt>
                <c:pt idx="219">
                  <c:v>409.61538461538464</c:v>
                </c:pt>
              </c:numCache>
            </c:numRef>
          </c:val>
          <c:extLst>
            <c:ext xmlns:c16="http://schemas.microsoft.com/office/drawing/2014/chart" uri="{C3380CC4-5D6E-409C-BE32-E72D297353CC}">
              <c16:uniqueId val="{00000000-7B94-4350-B8BC-FAC52DB8E826}"/>
            </c:ext>
          </c:extLst>
        </c:ser>
        <c:ser>
          <c:idx val="1"/>
          <c:order val="1"/>
          <c:tx>
            <c:strRef>
              <c:f>'small area income'!$Q$3</c:f>
              <c:strCache>
                <c:ptCount val="1"/>
                <c:pt idx="0">
                  <c:v>Ashford</c:v>
                </c:pt>
              </c:strCache>
            </c:strRef>
          </c:tx>
          <c:spPr>
            <a:solidFill>
              <a:schemeClr val="accent2"/>
            </a:solidFill>
            <a:ln>
              <a:noFill/>
            </a:ln>
            <a:effectLst/>
          </c:spPr>
          <c:invertIfNegative val="0"/>
          <c:cat>
            <c:strRef>
              <c:f>'small area income'!$J$3:$J$222</c:f>
              <c:strCache>
                <c:ptCount val="220"/>
                <c:pt idx="0">
                  <c:v>Sevenoaks 011</c:v>
                </c:pt>
                <c:pt idx="1">
                  <c:v>Sevenoaks 012</c:v>
                </c:pt>
                <c:pt idx="2">
                  <c:v>Tunbridge Wells 012</c:v>
                </c:pt>
                <c:pt idx="3">
                  <c:v>Maidstone 005</c:v>
                </c:pt>
                <c:pt idx="4">
                  <c:v>Tunbridge Wells 007</c:v>
                </c:pt>
                <c:pt idx="5">
                  <c:v>Tonbridge and Malling 007</c:v>
                </c:pt>
                <c:pt idx="6">
                  <c:v>Sevenoaks 013</c:v>
                </c:pt>
                <c:pt idx="7">
                  <c:v>Sevenoaks 008</c:v>
                </c:pt>
                <c:pt idx="8">
                  <c:v>Maidstone 007</c:v>
                </c:pt>
                <c:pt idx="9">
                  <c:v>Tonbridge and Malling 010</c:v>
                </c:pt>
                <c:pt idx="10">
                  <c:v>Maidstone 003</c:v>
                </c:pt>
                <c:pt idx="11">
                  <c:v>Sevenoaks 015</c:v>
                </c:pt>
                <c:pt idx="12">
                  <c:v>Sevenoaks 009</c:v>
                </c:pt>
                <c:pt idx="13">
                  <c:v>Tunbridge Wells 006</c:v>
                </c:pt>
                <c:pt idx="14">
                  <c:v>Sevenoaks 005</c:v>
                </c:pt>
                <c:pt idx="15">
                  <c:v>Maidstone 001</c:v>
                </c:pt>
                <c:pt idx="16">
                  <c:v>Tunbridge Wells 004</c:v>
                </c:pt>
                <c:pt idx="17">
                  <c:v>Tonbridge and Malling 006</c:v>
                </c:pt>
                <c:pt idx="18">
                  <c:v>Dartford 002</c:v>
                </c:pt>
                <c:pt idx="19">
                  <c:v>Dartford 011</c:v>
                </c:pt>
                <c:pt idx="20">
                  <c:v>Medway 030</c:v>
                </c:pt>
                <c:pt idx="21">
                  <c:v>Tunbridge Wells 013</c:v>
                </c:pt>
                <c:pt idx="22">
                  <c:v>Dartford 007</c:v>
                </c:pt>
                <c:pt idx="23">
                  <c:v>Maidstone 011</c:v>
                </c:pt>
                <c:pt idx="24">
                  <c:v>Canterbury 018</c:v>
                </c:pt>
                <c:pt idx="25">
                  <c:v>Dartford 010</c:v>
                </c:pt>
                <c:pt idx="26">
                  <c:v>Shepway 008</c:v>
                </c:pt>
                <c:pt idx="27">
                  <c:v>Sevenoaks 004</c:v>
                </c:pt>
                <c:pt idx="28">
                  <c:v>Ashford 010</c:v>
                </c:pt>
                <c:pt idx="29">
                  <c:v>Maidstone 017</c:v>
                </c:pt>
                <c:pt idx="30">
                  <c:v>Tunbridge Wells 009</c:v>
                </c:pt>
                <c:pt idx="31">
                  <c:v>Dartford 013</c:v>
                </c:pt>
                <c:pt idx="32">
                  <c:v>Canterbury 017</c:v>
                </c:pt>
                <c:pt idx="33">
                  <c:v>Tunbridge Wells 011</c:v>
                </c:pt>
                <c:pt idx="34">
                  <c:v>Dover 009</c:v>
                </c:pt>
                <c:pt idx="35">
                  <c:v>Sevenoaks 001</c:v>
                </c:pt>
                <c:pt idx="36">
                  <c:v>Swale 013</c:v>
                </c:pt>
                <c:pt idx="37">
                  <c:v>Maidstone 018</c:v>
                </c:pt>
                <c:pt idx="38">
                  <c:v>Tonbridge and Malling 001</c:v>
                </c:pt>
                <c:pt idx="39">
                  <c:v>Tunbridge Wells 002</c:v>
                </c:pt>
                <c:pt idx="40">
                  <c:v>Gravesham 013</c:v>
                </c:pt>
                <c:pt idx="41">
                  <c:v>Medway 032</c:v>
                </c:pt>
                <c:pt idx="42">
                  <c:v>Maidstone 019</c:v>
                </c:pt>
                <c:pt idx="43">
                  <c:v>Sevenoaks 003</c:v>
                </c:pt>
                <c:pt idx="44">
                  <c:v>Maidstone 014</c:v>
                </c:pt>
                <c:pt idx="45">
                  <c:v>Maidstone 002</c:v>
                </c:pt>
                <c:pt idx="46">
                  <c:v>Gravesham 012</c:v>
                </c:pt>
                <c:pt idx="47">
                  <c:v>Medway 023</c:v>
                </c:pt>
                <c:pt idx="48">
                  <c:v>Canterbury 012</c:v>
                </c:pt>
                <c:pt idx="49">
                  <c:v>Maidstone 012</c:v>
                </c:pt>
                <c:pt idx="50">
                  <c:v>Dover 010</c:v>
                </c:pt>
                <c:pt idx="51">
                  <c:v>Ashford 003</c:v>
                </c:pt>
                <c:pt idx="52">
                  <c:v>Medway 035</c:v>
                </c:pt>
                <c:pt idx="53">
                  <c:v>Tonbridge and Malling 014</c:v>
                </c:pt>
                <c:pt idx="54">
                  <c:v>Ashford 002</c:v>
                </c:pt>
                <c:pt idx="55">
                  <c:v>Maidstone 015</c:v>
                </c:pt>
                <c:pt idx="56">
                  <c:v>Ashford 001</c:v>
                </c:pt>
                <c:pt idx="57">
                  <c:v>Thanet 009</c:v>
                </c:pt>
                <c:pt idx="58">
                  <c:v>Canterbury 005</c:v>
                </c:pt>
                <c:pt idx="59">
                  <c:v>Tonbridge and Malling 011</c:v>
                </c:pt>
                <c:pt idx="60">
                  <c:v>Medway 028</c:v>
                </c:pt>
                <c:pt idx="61">
                  <c:v>Sevenoaks 007</c:v>
                </c:pt>
                <c:pt idx="62">
                  <c:v>Tonbridge and Malling 013</c:v>
                </c:pt>
                <c:pt idx="63">
                  <c:v>Tonbridge and Malling 012</c:v>
                </c:pt>
                <c:pt idx="64">
                  <c:v>Dartford 008</c:v>
                </c:pt>
                <c:pt idx="65">
                  <c:v>Maidstone 016</c:v>
                </c:pt>
                <c:pt idx="66">
                  <c:v>Canterbury 010</c:v>
                </c:pt>
                <c:pt idx="67">
                  <c:v>Swale 008</c:v>
                </c:pt>
                <c:pt idx="68">
                  <c:v>Tunbridge Wells 014</c:v>
                </c:pt>
                <c:pt idx="69">
                  <c:v>Maidstone 008</c:v>
                </c:pt>
                <c:pt idx="70">
                  <c:v>Gravesham 010</c:v>
                </c:pt>
                <c:pt idx="71">
                  <c:v>Tunbridge Wells 001</c:v>
                </c:pt>
                <c:pt idx="72">
                  <c:v>Dartford 003</c:v>
                </c:pt>
                <c:pt idx="73">
                  <c:v>Sevenoaks 016</c:v>
                </c:pt>
                <c:pt idx="74">
                  <c:v>Sevenoaks 010</c:v>
                </c:pt>
                <c:pt idx="75">
                  <c:v>Medway 003</c:v>
                </c:pt>
                <c:pt idx="76">
                  <c:v>Shepway 006</c:v>
                </c:pt>
                <c:pt idx="77">
                  <c:v>Medway 036</c:v>
                </c:pt>
                <c:pt idx="78">
                  <c:v>Dover 002</c:v>
                </c:pt>
                <c:pt idx="79">
                  <c:v>Medway 005</c:v>
                </c:pt>
                <c:pt idx="80">
                  <c:v>Shepway 001</c:v>
                </c:pt>
                <c:pt idx="81">
                  <c:v>Canterbury 009</c:v>
                </c:pt>
                <c:pt idx="82">
                  <c:v>Ashford 013</c:v>
                </c:pt>
                <c:pt idx="83">
                  <c:v>Sevenoaks 014</c:v>
                </c:pt>
                <c:pt idx="84">
                  <c:v>Gravesham 005</c:v>
                </c:pt>
                <c:pt idx="85">
                  <c:v>Dover 001</c:v>
                </c:pt>
                <c:pt idx="86">
                  <c:v>Canterbury 016</c:v>
                </c:pt>
                <c:pt idx="87">
                  <c:v>Canterbury 008</c:v>
                </c:pt>
                <c:pt idx="88">
                  <c:v>Dover 014</c:v>
                </c:pt>
                <c:pt idx="89">
                  <c:v>Tunbridge Wells 003</c:v>
                </c:pt>
                <c:pt idx="90">
                  <c:v>Ashford 011</c:v>
                </c:pt>
                <c:pt idx="91">
                  <c:v>Ashford 012</c:v>
                </c:pt>
                <c:pt idx="92">
                  <c:v>Canterbury 002</c:v>
                </c:pt>
                <c:pt idx="93">
                  <c:v>Thanet 010</c:v>
                </c:pt>
                <c:pt idx="94">
                  <c:v>Tonbridge and Malling 005</c:v>
                </c:pt>
                <c:pt idx="95">
                  <c:v>Ashford 009</c:v>
                </c:pt>
                <c:pt idx="96">
                  <c:v>Thanet 017</c:v>
                </c:pt>
                <c:pt idx="97">
                  <c:v>Ashford 014</c:v>
                </c:pt>
                <c:pt idx="98">
                  <c:v>Shepway 009</c:v>
                </c:pt>
                <c:pt idx="99">
                  <c:v>Swale 009</c:v>
                </c:pt>
                <c:pt idx="100">
                  <c:v>Tunbridge Wells 008</c:v>
                </c:pt>
                <c:pt idx="101">
                  <c:v>Swale 017</c:v>
                </c:pt>
                <c:pt idx="102">
                  <c:v>Dover 008</c:v>
                </c:pt>
                <c:pt idx="103">
                  <c:v>Tonbridge and Malling 003</c:v>
                </c:pt>
                <c:pt idx="104">
                  <c:v>Swale 016</c:v>
                </c:pt>
                <c:pt idx="105">
                  <c:v>Medway 029</c:v>
                </c:pt>
                <c:pt idx="106">
                  <c:v>Canterbury 007</c:v>
                </c:pt>
                <c:pt idx="107">
                  <c:v>Swale 012</c:v>
                </c:pt>
                <c:pt idx="108">
                  <c:v>Ashford 006</c:v>
                </c:pt>
                <c:pt idx="109">
                  <c:v>Dover 004</c:v>
                </c:pt>
                <c:pt idx="110">
                  <c:v>Thanet 008</c:v>
                </c:pt>
                <c:pt idx="111">
                  <c:v>Gravesham 009</c:v>
                </c:pt>
                <c:pt idx="112">
                  <c:v>Canterbury 006</c:v>
                </c:pt>
                <c:pt idx="113">
                  <c:v>Ashford 004</c:v>
                </c:pt>
                <c:pt idx="114">
                  <c:v>Tonbridge and Malling 008</c:v>
                </c:pt>
                <c:pt idx="115">
                  <c:v>Medway 026</c:v>
                </c:pt>
                <c:pt idx="116">
                  <c:v>Gravesham 008</c:v>
                </c:pt>
                <c:pt idx="117">
                  <c:v>Medway 034</c:v>
                </c:pt>
                <c:pt idx="118">
                  <c:v>Medway 002</c:v>
                </c:pt>
                <c:pt idx="119">
                  <c:v>Thanet 002</c:v>
                </c:pt>
                <c:pt idx="120">
                  <c:v>Shepway 002</c:v>
                </c:pt>
                <c:pt idx="121">
                  <c:v>Medway 033</c:v>
                </c:pt>
                <c:pt idx="122">
                  <c:v>Medway 038</c:v>
                </c:pt>
                <c:pt idx="123">
                  <c:v>Swale 007</c:v>
                </c:pt>
                <c:pt idx="124">
                  <c:v>Medway 014</c:v>
                </c:pt>
                <c:pt idx="125">
                  <c:v>Medway 024</c:v>
                </c:pt>
                <c:pt idx="126">
                  <c:v>Dover 007</c:v>
                </c:pt>
                <c:pt idx="127">
                  <c:v>Dartford 012</c:v>
                </c:pt>
                <c:pt idx="128">
                  <c:v>Dartford 005</c:v>
                </c:pt>
                <c:pt idx="129">
                  <c:v>Swale 015</c:v>
                </c:pt>
                <c:pt idx="130">
                  <c:v>Dover 003</c:v>
                </c:pt>
                <c:pt idx="131">
                  <c:v>Canterbury 020</c:v>
                </c:pt>
                <c:pt idx="132">
                  <c:v>Medway 019</c:v>
                </c:pt>
                <c:pt idx="133">
                  <c:v>Swale 014</c:v>
                </c:pt>
                <c:pt idx="134">
                  <c:v>Tonbridge and Malling 009</c:v>
                </c:pt>
                <c:pt idx="135">
                  <c:v>Thanet 014</c:v>
                </c:pt>
                <c:pt idx="136">
                  <c:v>Medway 004</c:v>
                </c:pt>
                <c:pt idx="137">
                  <c:v>Dover 005</c:v>
                </c:pt>
                <c:pt idx="138">
                  <c:v>Medway 007</c:v>
                </c:pt>
                <c:pt idx="139">
                  <c:v>Shepway 010</c:v>
                </c:pt>
                <c:pt idx="140">
                  <c:v>Medway 017</c:v>
                </c:pt>
                <c:pt idx="141">
                  <c:v>Medway 037</c:v>
                </c:pt>
                <c:pt idx="142">
                  <c:v>Maidstone 006</c:v>
                </c:pt>
                <c:pt idx="143">
                  <c:v>Tonbridge and Malling 002</c:v>
                </c:pt>
                <c:pt idx="144">
                  <c:v>Swale 004</c:v>
                </c:pt>
                <c:pt idx="145">
                  <c:v>Canterbury 004</c:v>
                </c:pt>
                <c:pt idx="146">
                  <c:v>Gravesham 006</c:v>
                </c:pt>
                <c:pt idx="147">
                  <c:v>Dartford 001</c:v>
                </c:pt>
                <c:pt idx="148">
                  <c:v>Canterbury 011</c:v>
                </c:pt>
                <c:pt idx="149">
                  <c:v>Tunbridge Wells 010</c:v>
                </c:pt>
                <c:pt idx="150">
                  <c:v>Dover 006</c:v>
                </c:pt>
                <c:pt idx="151">
                  <c:v>Swale 003</c:v>
                </c:pt>
                <c:pt idx="152">
                  <c:v>Medway 016</c:v>
                </c:pt>
                <c:pt idx="153">
                  <c:v>Medway 025</c:v>
                </c:pt>
                <c:pt idx="154">
                  <c:v>Gravesham 003</c:v>
                </c:pt>
                <c:pt idx="155">
                  <c:v>Shepway 012</c:v>
                </c:pt>
                <c:pt idx="156">
                  <c:v>Canterbury 003</c:v>
                </c:pt>
                <c:pt idx="157">
                  <c:v>Thanet 011</c:v>
                </c:pt>
                <c:pt idx="158">
                  <c:v>Maidstone 010</c:v>
                </c:pt>
                <c:pt idx="159">
                  <c:v>Thanet 005</c:v>
                </c:pt>
                <c:pt idx="160">
                  <c:v>Thanet 012</c:v>
                </c:pt>
                <c:pt idx="161">
                  <c:v>Shepway 015</c:v>
                </c:pt>
                <c:pt idx="162">
                  <c:v>Tunbridge Wells 005</c:v>
                </c:pt>
                <c:pt idx="163">
                  <c:v>Maidstone 009</c:v>
                </c:pt>
                <c:pt idx="164">
                  <c:v>Thanet 007</c:v>
                </c:pt>
                <c:pt idx="165">
                  <c:v>Swale 011</c:v>
                </c:pt>
                <c:pt idx="166">
                  <c:v>Shepway 011</c:v>
                </c:pt>
                <c:pt idx="167">
                  <c:v>Dartford 004</c:v>
                </c:pt>
                <c:pt idx="168">
                  <c:v>Medway 013</c:v>
                </c:pt>
                <c:pt idx="169">
                  <c:v>Medway 001</c:v>
                </c:pt>
                <c:pt idx="170">
                  <c:v>Maidstone 004</c:v>
                </c:pt>
                <c:pt idx="171">
                  <c:v>Sevenoaks 002</c:v>
                </c:pt>
                <c:pt idx="172">
                  <c:v>Thanet 015</c:v>
                </c:pt>
                <c:pt idx="173">
                  <c:v>Shepway 005</c:v>
                </c:pt>
                <c:pt idx="174">
                  <c:v>Shepway 013</c:v>
                </c:pt>
                <c:pt idx="175">
                  <c:v>Dover 012</c:v>
                </c:pt>
                <c:pt idx="176">
                  <c:v>Ashford 005</c:v>
                </c:pt>
                <c:pt idx="177">
                  <c:v>Dartford 006</c:v>
                </c:pt>
                <c:pt idx="178">
                  <c:v>Dartford 009</c:v>
                </c:pt>
                <c:pt idx="179">
                  <c:v>Medway 031</c:v>
                </c:pt>
                <c:pt idx="180">
                  <c:v>Swale 006</c:v>
                </c:pt>
                <c:pt idx="181">
                  <c:v>Canterbury 013</c:v>
                </c:pt>
                <c:pt idx="182">
                  <c:v>Medway 010</c:v>
                </c:pt>
                <c:pt idx="183">
                  <c:v>Swale 005</c:v>
                </c:pt>
                <c:pt idx="184">
                  <c:v>Canterbury 019</c:v>
                </c:pt>
                <c:pt idx="185">
                  <c:v>Medway 021</c:v>
                </c:pt>
                <c:pt idx="186">
                  <c:v>Medway 008</c:v>
                </c:pt>
                <c:pt idx="187">
                  <c:v>Medway 006</c:v>
                </c:pt>
                <c:pt idx="188">
                  <c:v>Gravesham 004</c:v>
                </c:pt>
                <c:pt idx="189">
                  <c:v>Shepway 003</c:v>
                </c:pt>
                <c:pt idx="190">
                  <c:v>Medway 011</c:v>
                </c:pt>
                <c:pt idx="191">
                  <c:v>Medway 009</c:v>
                </c:pt>
                <c:pt idx="192">
                  <c:v>Canterbury 001</c:v>
                </c:pt>
                <c:pt idx="193">
                  <c:v>Gravesham 011</c:v>
                </c:pt>
                <c:pt idx="194">
                  <c:v>Gravesham 007</c:v>
                </c:pt>
                <c:pt idx="195">
                  <c:v>Gravesham 001</c:v>
                </c:pt>
                <c:pt idx="196">
                  <c:v>Ashford 007</c:v>
                </c:pt>
                <c:pt idx="197">
                  <c:v>Thanet 004</c:v>
                </c:pt>
                <c:pt idx="198">
                  <c:v>Medway 027</c:v>
                </c:pt>
                <c:pt idx="199">
                  <c:v>Medway 018</c:v>
                </c:pt>
                <c:pt idx="200">
                  <c:v>Dover 011</c:v>
                </c:pt>
                <c:pt idx="201">
                  <c:v>Shepway 004</c:v>
                </c:pt>
                <c:pt idx="202">
                  <c:v>Medway 022</c:v>
                </c:pt>
                <c:pt idx="203">
                  <c:v>Swale 010</c:v>
                </c:pt>
                <c:pt idx="204">
                  <c:v>Ashford 008</c:v>
                </c:pt>
                <c:pt idx="205">
                  <c:v>Thanet 016</c:v>
                </c:pt>
                <c:pt idx="206">
                  <c:v>Maidstone 013</c:v>
                </c:pt>
                <c:pt idx="207">
                  <c:v>Shepway 014</c:v>
                </c:pt>
                <c:pt idx="208">
                  <c:v>Thanet 003</c:v>
                </c:pt>
                <c:pt idx="209">
                  <c:v>Medway 012</c:v>
                </c:pt>
                <c:pt idx="210">
                  <c:v>Dover 013</c:v>
                </c:pt>
                <c:pt idx="211">
                  <c:v>Medway 020</c:v>
                </c:pt>
                <c:pt idx="212">
                  <c:v>Medway 015</c:v>
                </c:pt>
                <c:pt idx="213">
                  <c:v>Swale 001</c:v>
                </c:pt>
                <c:pt idx="214">
                  <c:v>Canterbury 014</c:v>
                </c:pt>
                <c:pt idx="215">
                  <c:v>Thanet 006</c:v>
                </c:pt>
                <c:pt idx="216">
                  <c:v>Gravesham 002</c:v>
                </c:pt>
                <c:pt idx="217">
                  <c:v>Thanet 013</c:v>
                </c:pt>
                <c:pt idx="218">
                  <c:v>Thanet 001</c:v>
                </c:pt>
                <c:pt idx="219">
                  <c:v>Swale 002</c:v>
                </c:pt>
              </c:strCache>
            </c:strRef>
          </c:cat>
          <c:val>
            <c:numRef>
              <c:f>'small area income'!$N$3:$N$222</c:f>
              <c:numCache>
                <c:formatCode>"£"#,#00;;;</c:formatCode>
                <c:ptCount val="2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678.84615384615381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653.84615384615381</c:v>
                </c:pt>
                <c:pt idx="52">
                  <c:v>0</c:v>
                </c:pt>
                <c:pt idx="53">
                  <c:v>0</c:v>
                </c:pt>
                <c:pt idx="54">
                  <c:v>651.92307692307691</c:v>
                </c:pt>
                <c:pt idx="55">
                  <c:v>0</c:v>
                </c:pt>
                <c:pt idx="56">
                  <c:v>650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625</c:v>
                </c:pt>
                <c:pt idx="83">
                  <c:v>0</c:v>
                </c:pt>
                <c:pt idx="84">
                  <c:v>0</c:v>
                </c:pt>
                <c:pt idx="85">
                  <c:v>0</c:v>
                </c:pt>
                <c:pt idx="86">
                  <c:v>0</c:v>
                </c:pt>
                <c:pt idx="87">
                  <c:v>0</c:v>
                </c:pt>
                <c:pt idx="88">
                  <c:v>0</c:v>
                </c:pt>
                <c:pt idx="89">
                  <c:v>0</c:v>
                </c:pt>
                <c:pt idx="90">
                  <c:v>609.61538461538464</c:v>
                </c:pt>
                <c:pt idx="91">
                  <c:v>609.61538461538464</c:v>
                </c:pt>
                <c:pt idx="92">
                  <c:v>0</c:v>
                </c:pt>
                <c:pt idx="93">
                  <c:v>0</c:v>
                </c:pt>
                <c:pt idx="94">
                  <c:v>0</c:v>
                </c:pt>
                <c:pt idx="95">
                  <c:v>607.69230769230774</c:v>
                </c:pt>
                <c:pt idx="96">
                  <c:v>0</c:v>
                </c:pt>
                <c:pt idx="97">
                  <c:v>605.76923076923072</c:v>
                </c:pt>
                <c:pt idx="98">
                  <c:v>0</c:v>
                </c:pt>
                <c:pt idx="99">
                  <c:v>0</c:v>
                </c:pt>
                <c:pt idx="100">
                  <c:v>0</c:v>
                </c:pt>
                <c:pt idx="101">
                  <c:v>0</c:v>
                </c:pt>
                <c:pt idx="102">
                  <c:v>0</c:v>
                </c:pt>
                <c:pt idx="103">
                  <c:v>0</c:v>
                </c:pt>
                <c:pt idx="104">
                  <c:v>0</c:v>
                </c:pt>
                <c:pt idx="105">
                  <c:v>0</c:v>
                </c:pt>
                <c:pt idx="106">
                  <c:v>0</c:v>
                </c:pt>
                <c:pt idx="107">
                  <c:v>0</c:v>
                </c:pt>
                <c:pt idx="108">
                  <c:v>600</c:v>
                </c:pt>
                <c:pt idx="109">
                  <c:v>0</c:v>
                </c:pt>
                <c:pt idx="110">
                  <c:v>0</c:v>
                </c:pt>
                <c:pt idx="111">
                  <c:v>0</c:v>
                </c:pt>
                <c:pt idx="112">
                  <c:v>0</c:v>
                </c:pt>
                <c:pt idx="113">
                  <c:v>592.30769230769226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511.53846153846155</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478.84615384615387</c:v>
                </c:pt>
                <c:pt idx="197">
                  <c:v>0</c:v>
                </c:pt>
                <c:pt idx="198">
                  <c:v>0</c:v>
                </c:pt>
                <c:pt idx="199">
                  <c:v>0</c:v>
                </c:pt>
                <c:pt idx="200">
                  <c:v>0</c:v>
                </c:pt>
                <c:pt idx="201">
                  <c:v>0</c:v>
                </c:pt>
                <c:pt idx="202">
                  <c:v>0</c:v>
                </c:pt>
                <c:pt idx="203">
                  <c:v>0</c:v>
                </c:pt>
                <c:pt idx="204">
                  <c:v>465.38461538461536</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numCache>
            </c:numRef>
          </c:val>
          <c:extLst>
            <c:ext xmlns:c16="http://schemas.microsoft.com/office/drawing/2014/chart" uri="{C3380CC4-5D6E-409C-BE32-E72D297353CC}">
              <c16:uniqueId val="{00000001-7B94-4350-B8BC-FAC52DB8E826}"/>
            </c:ext>
          </c:extLst>
        </c:ser>
        <c:dLbls>
          <c:showLegendKey val="0"/>
          <c:showVal val="0"/>
          <c:showCatName val="0"/>
          <c:showSerName val="0"/>
          <c:showPercent val="0"/>
          <c:showBubbleSize val="0"/>
        </c:dLbls>
        <c:gapWidth val="0"/>
        <c:overlap val="100"/>
        <c:axId val="722032080"/>
        <c:axId val="389291160"/>
      </c:barChart>
      <c:lineChart>
        <c:grouping val="standard"/>
        <c:varyColors val="0"/>
        <c:ser>
          <c:idx val="2"/>
          <c:order val="2"/>
          <c:tx>
            <c:v>Kent &amp; Medway average</c:v>
          </c:tx>
          <c:spPr>
            <a:ln w="28575" cap="rnd">
              <a:solidFill>
                <a:schemeClr val="accent1"/>
              </a:solidFill>
              <a:prstDash val="sysDash"/>
              <a:round/>
            </a:ln>
            <a:effectLst/>
          </c:spPr>
          <c:marker>
            <c:symbol val="none"/>
          </c:marker>
          <c:dLbls>
            <c:dLbl>
              <c:idx val="147"/>
              <c:layout>
                <c:manualLayout>
                  <c:x val="-2.7932960893854886E-2"/>
                  <c:y val="-5.7535959974984369E-2"/>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30E-493F-85AB-902E0F76E0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'small area income'!$O$3:$O$222</c:f>
              <c:numCache>
                <c:formatCode>"£"#,##0_);[Red]\("£"#,##0\)</c:formatCode>
                <c:ptCount val="220"/>
                <c:pt idx="0">
                  <c:v>591.96678321678326</c:v>
                </c:pt>
                <c:pt idx="1">
                  <c:v>591.96678321678326</c:v>
                </c:pt>
                <c:pt idx="2">
                  <c:v>591.96678321678326</c:v>
                </c:pt>
                <c:pt idx="3">
                  <c:v>591.96678321678326</c:v>
                </c:pt>
                <c:pt idx="4">
                  <c:v>591.96678321678326</c:v>
                </c:pt>
                <c:pt idx="5">
                  <c:v>591.96678321678326</c:v>
                </c:pt>
                <c:pt idx="6">
                  <c:v>591.96678321678326</c:v>
                </c:pt>
                <c:pt idx="7">
                  <c:v>591.96678321678326</c:v>
                </c:pt>
                <c:pt idx="8">
                  <c:v>591.96678321678326</c:v>
                </c:pt>
                <c:pt idx="9">
                  <c:v>591.96678321678326</c:v>
                </c:pt>
                <c:pt idx="10">
                  <c:v>591.96678321678326</c:v>
                </c:pt>
                <c:pt idx="11">
                  <c:v>591.96678321678326</c:v>
                </c:pt>
                <c:pt idx="12">
                  <c:v>591.96678321678326</c:v>
                </c:pt>
                <c:pt idx="13">
                  <c:v>591.96678321678326</c:v>
                </c:pt>
                <c:pt idx="14">
                  <c:v>591.96678321678326</c:v>
                </c:pt>
                <c:pt idx="15">
                  <c:v>591.96678321678326</c:v>
                </c:pt>
                <c:pt idx="16">
                  <c:v>591.96678321678326</c:v>
                </c:pt>
                <c:pt idx="17">
                  <c:v>591.96678321678326</c:v>
                </c:pt>
                <c:pt idx="18">
                  <c:v>591.96678321678326</c:v>
                </c:pt>
                <c:pt idx="19">
                  <c:v>591.96678321678326</c:v>
                </c:pt>
                <c:pt idx="20">
                  <c:v>591.96678321678326</c:v>
                </c:pt>
                <c:pt idx="21">
                  <c:v>591.96678321678326</c:v>
                </c:pt>
                <c:pt idx="22">
                  <c:v>591.96678321678326</c:v>
                </c:pt>
                <c:pt idx="23">
                  <c:v>591.96678321678326</c:v>
                </c:pt>
                <c:pt idx="24">
                  <c:v>591.96678321678326</c:v>
                </c:pt>
                <c:pt idx="25">
                  <c:v>591.96678321678326</c:v>
                </c:pt>
                <c:pt idx="26">
                  <c:v>591.96678321678326</c:v>
                </c:pt>
                <c:pt idx="27">
                  <c:v>591.96678321678326</c:v>
                </c:pt>
                <c:pt idx="28">
                  <c:v>591.96678321678326</c:v>
                </c:pt>
                <c:pt idx="29">
                  <c:v>591.96678321678326</c:v>
                </c:pt>
                <c:pt idx="30">
                  <c:v>591.96678321678326</c:v>
                </c:pt>
                <c:pt idx="31">
                  <c:v>591.96678321678326</c:v>
                </c:pt>
                <c:pt idx="32">
                  <c:v>591.96678321678326</c:v>
                </c:pt>
                <c:pt idx="33">
                  <c:v>591.96678321678326</c:v>
                </c:pt>
                <c:pt idx="34">
                  <c:v>591.96678321678326</c:v>
                </c:pt>
                <c:pt idx="35">
                  <c:v>591.96678321678326</c:v>
                </c:pt>
                <c:pt idx="36">
                  <c:v>591.96678321678326</c:v>
                </c:pt>
                <c:pt idx="37">
                  <c:v>591.96678321678326</c:v>
                </c:pt>
                <c:pt idx="38">
                  <c:v>591.96678321678326</c:v>
                </c:pt>
                <c:pt idx="39">
                  <c:v>591.96678321678326</c:v>
                </c:pt>
                <c:pt idx="40">
                  <c:v>591.96678321678326</c:v>
                </c:pt>
                <c:pt idx="41">
                  <c:v>591.96678321678326</c:v>
                </c:pt>
                <c:pt idx="42">
                  <c:v>591.96678321678326</c:v>
                </c:pt>
                <c:pt idx="43">
                  <c:v>591.96678321678326</c:v>
                </c:pt>
                <c:pt idx="44">
                  <c:v>591.96678321678326</c:v>
                </c:pt>
                <c:pt idx="45">
                  <c:v>591.96678321678326</c:v>
                </c:pt>
                <c:pt idx="46">
                  <c:v>591.96678321678326</c:v>
                </c:pt>
                <c:pt idx="47">
                  <c:v>591.96678321678326</c:v>
                </c:pt>
                <c:pt idx="48">
                  <c:v>591.96678321678326</c:v>
                </c:pt>
                <c:pt idx="49">
                  <c:v>591.96678321678326</c:v>
                </c:pt>
                <c:pt idx="50">
                  <c:v>591.96678321678326</c:v>
                </c:pt>
                <c:pt idx="51">
                  <c:v>591.96678321678326</c:v>
                </c:pt>
                <c:pt idx="52">
                  <c:v>591.96678321678326</c:v>
                </c:pt>
                <c:pt idx="53">
                  <c:v>591.96678321678326</c:v>
                </c:pt>
                <c:pt idx="54">
                  <c:v>591.96678321678326</c:v>
                </c:pt>
                <c:pt idx="55">
                  <c:v>591.96678321678326</c:v>
                </c:pt>
                <c:pt idx="56">
                  <c:v>591.96678321678326</c:v>
                </c:pt>
                <c:pt idx="57">
                  <c:v>591.96678321678326</c:v>
                </c:pt>
                <c:pt idx="58">
                  <c:v>591.96678321678326</c:v>
                </c:pt>
                <c:pt idx="59">
                  <c:v>591.96678321678326</c:v>
                </c:pt>
                <c:pt idx="60">
                  <c:v>591.96678321678326</c:v>
                </c:pt>
                <c:pt idx="61">
                  <c:v>591.96678321678326</c:v>
                </c:pt>
                <c:pt idx="62">
                  <c:v>591.96678321678326</c:v>
                </c:pt>
                <c:pt idx="63">
                  <c:v>591.96678321678326</c:v>
                </c:pt>
                <c:pt idx="64">
                  <c:v>591.96678321678326</c:v>
                </c:pt>
                <c:pt idx="65">
                  <c:v>591.96678321678326</c:v>
                </c:pt>
                <c:pt idx="66">
                  <c:v>591.96678321678326</c:v>
                </c:pt>
                <c:pt idx="67">
                  <c:v>591.96678321678326</c:v>
                </c:pt>
                <c:pt idx="68">
                  <c:v>591.96678321678326</c:v>
                </c:pt>
                <c:pt idx="69">
                  <c:v>591.96678321678326</c:v>
                </c:pt>
                <c:pt idx="70">
                  <c:v>591.96678321678326</c:v>
                </c:pt>
                <c:pt idx="71">
                  <c:v>591.96678321678326</c:v>
                </c:pt>
                <c:pt idx="72">
                  <c:v>591.96678321678326</c:v>
                </c:pt>
                <c:pt idx="73">
                  <c:v>591.96678321678326</c:v>
                </c:pt>
                <c:pt idx="74">
                  <c:v>591.96678321678326</c:v>
                </c:pt>
                <c:pt idx="75">
                  <c:v>591.96678321678326</c:v>
                </c:pt>
                <c:pt idx="76">
                  <c:v>591.96678321678326</c:v>
                </c:pt>
                <c:pt idx="77">
                  <c:v>591.96678321678326</c:v>
                </c:pt>
                <c:pt idx="78">
                  <c:v>591.96678321678326</c:v>
                </c:pt>
                <c:pt idx="79">
                  <c:v>591.96678321678326</c:v>
                </c:pt>
                <c:pt idx="80">
                  <c:v>591.96678321678326</c:v>
                </c:pt>
                <c:pt idx="81">
                  <c:v>591.96678321678326</c:v>
                </c:pt>
                <c:pt idx="82">
                  <c:v>591.96678321678326</c:v>
                </c:pt>
                <c:pt idx="83">
                  <c:v>591.96678321678326</c:v>
                </c:pt>
                <c:pt idx="84">
                  <c:v>591.96678321678326</c:v>
                </c:pt>
                <c:pt idx="85">
                  <c:v>591.96678321678326</c:v>
                </c:pt>
                <c:pt idx="86">
                  <c:v>591.96678321678326</c:v>
                </c:pt>
                <c:pt idx="87">
                  <c:v>591.96678321678326</c:v>
                </c:pt>
                <c:pt idx="88">
                  <c:v>591.96678321678326</c:v>
                </c:pt>
                <c:pt idx="89">
                  <c:v>591.96678321678326</c:v>
                </c:pt>
                <c:pt idx="90">
                  <c:v>591.96678321678326</c:v>
                </c:pt>
                <c:pt idx="91">
                  <c:v>591.96678321678326</c:v>
                </c:pt>
                <c:pt idx="92">
                  <c:v>591.96678321678326</c:v>
                </c:pt>
                <c:pt idx="93">
                  <c:v>591.96678321678326</c:v>
                </c:pt>
                <c:pt idx="94">
                  <c:v>591.96678321678326</c:v>
                </c:pt>
                <c:pt idx="95">
                  <c:v>591.96678321678326</c:v>
                </c:pt>
                <c:pt idx="96">
                  <c:v>591.96678321678326</c:v>
                </c:pt>
                <c:pt idx="97">
                  <c:v>591.96678321678326</c:v>
                </c:pt>
                <c:pt idx="98">
                  <c:v>591.96678321678326</c:v>
                </c:pt>
                <c:pt idx="99">
                  <c:v>591.96678321678326</c:v>
                </c:pt>
                <c:pt idx="100">
                  <c:v>591.96678321678326</c:v>
                </c:pt>
                <c:pt idx="101">
                  <c:v>591.96678321678326</c:v>
                </c:pt>
                <c:pt idx="102">
                  <c:v>591.96678321678326</c:v>
                </c:pt>
                <c:pt idx="103">
                  <c:v>591.96678321678326</c:v>
                </c:pt>
                <c:pt idx="104">
                  <c:v>591.96678321678326</c:v>
                </c:pt>
                <c:pt idx="105">
                  <c:v>591.96678321678326</c:v>
                </c:pt>
                <c:pt idx="106">
                  <c:v>591.96678321678326</c:v>
                </c:pt>
                <c:pt idx="107">
                  <c:v>591.96678321678326</c:v>
                </c:pt>
                <c:pt idx="108">
                  <c:v>591.96678321678326</c:v>
                </c:pt>
                <c:pt idx="109">
                  <c:v>591.96678321678326</c:v>
                </c:pt>
                <c:pt idx="110">
                  <c:v>591.96678321678326</c:v>
                </c:pt>
                <c:pt idx="111">
                  <c:v>591.96678321678326</c:v>
                </c:pt>
                <c:pt idx="112">
                  <c:v>591.96678321678326</c:v>
                </c:pt>
                <c:pt idx="113">
                  <c:v>591.96678321678326</c:v>
                </c:pt>
                <c:pt idx="114">
                  <c:v>591.96678321678326</c:v>
                </c:pt>
                <c:pt idx="115">
                  <c:v>591.96678321678326</c:v>
                </c:pt>
                <c:pt idx="116">
                  <c:v>591.96678321678326</c:v>
                </c:pt>
                <c:pt idx="117">
                  <c:v>591.96678321678326</c:v>
                </c:pt>
                <c:pt idx="118">
                  <c:v>591.96678321678326</c:v>
                </c:pt>
                <c:pt idx="119">
                  <c:v>591.96678321678326</c:v>
                </c:pt>
                <c:pt idx="120">
                  <c:v>591.96678321678326</c:v>
                </c:pt>
                <c:pt idx="121">
                  <c:v>591.96678321678326</c:v>
                </c:pt>
                <c:pt idx="122">
                  <c:v>591.96678321678326</c:v>
                </c:pt>
                <c:pt idx="123">
                  <c:v>591.96678321678326</c:v>
                </c:pt>
                <c:pt idx="124">
                  <c:v>591.96678321678326</c:v>
                </c:pt>
                <c:pt idx="125">
                  <c:v>591.96678321678326</c:v>
                </c:pt>
                <c:pt idx="126">
                  <c:v>591.96678321678326</c:v>
                </c:pt>
                <c:pt idx="127">
                  <c:v>591.96678321678326</c:v>
                </c:pt>
                <c:pt idx="128">
                  <c:v>591.96678321678326</c:v>
                </c:pt>
                <c:pt idx="129">
                  <c:v>591.96678321678326</c:v>
                </c:pt>
                <c:pt idx="130">
                  <c:v>591.96678321678326</c:v>
                </c:pt>
                <c:pt idx="131">
                  <c:v>591.96678321678326</c:v>
                </c:pt>
                <c:pt idx="132">
                  <c:v>591.96678321678326</c:v>
                </c:pt>
                <c:pt idx="133">
                  <c:v>591.96678321678326</c:v>
                </c:pt>
                <c:pt idx="134">
                  <c:v>591.96678321678326</c:v>
                </c:pt>
                <c:pt idx="135">
                  <c:v>591.96678321678326</c:v>
                </c:pt>
                <c:pt idx="136">
                  <c:v>591.96678321678326</c:v>
                </c:pt>
                <c:pt idx="137">
                  <c:v>591.96678321678326</c:v>
                </c:pt>
                <c:pt idx="138">
                  <c:v>591.96678321678326</c:v>
                </c:pt>
                <c:pt idx="139">
                  <c:v>591.96678321678326</c:v>
                </c:pt>
                <c:pt idx="140">
                  <c:v>591.96678321678326</c:v>
                </c:pt>
                <c:pt idx="141">
                  <c:v>591.96678321678326</c:v>
                </c:pt>
                <c:pt idx="142">
                  <c:v>591.96678321678326</c:v>
                </c:pt>
                <c:pt idx="143">
                  <c:v>591.96678321678326</c:v>
                </c:pt>
                <c:pt idx="144">
                  <c:v>591.96678321678326</c:v>
                </c:pt>
                <c:pt idx="145">
                  <c:v>591.96678321678326</c:v>
                </c:pt>
                <c:pt idx="146">
                  <c:v>591.96678321678326</c:v>
                </c:pt>
                <c:pt idx="147">
                  <c:v>591.96678321678326</c:v>
                </c:pt>
                <c:pt idx="148">
                  <c:v>591.96678321678326</c:v>
                </c:pt>
                <c:pt idx="149">
                  <c:v>591.96678321678326</c:v>
                </c:pt>
                <c:pt idx="150">
                  <c:v>591.96678321678326</c:v>
                </c:pt>
                <c:pt idx="151">
                  <c:v>591.96678321678326</c:v>
                </c:pt>
                <c:pt idx="152">
                  <c:v>591.96678321678326</c:v>
                </c:pt>
                <c:pt idx="153">
                  <c:v>591.96678321678326</c:v>
                </c:pt>
                <c:pt idx="154">
                  <c:v>591.96678321678326</c:v>
                </c:pt>
                <c:pt idx="155">
                  <c:v>591.96678321678326</c:v>
                </c:pt>
                <c:pt idx="156">
                  <c:v>591.96678321678326</c:v>
                </c:pt>
                <c:pt idx="157">
                  <c:v>591.96678321678326</c:v>
                </c:pt>
                <c:pt idx="158">
                  <c:v>591.96678321678326</c:v>
                </c:pt>
                <c:pt idx="159">
                  <c:v>591.96678321678326</c:v>
                </c:pt>
                <c:pt idx="160">
                  <c:v>591.96678321678326</c:v>
                </c:pt>
                <c:pt idx="161">
                  <c:v>591.96678321678326</c:v>
                </c:pt>
                <c:pt idx="162">
                  <c:v>591.96678321678326</c:v>
                </c:pt>
                <c:pt idx="163">
                  <c:v>591.96678321678326</c:v>
                </c:pt>
                <c:pt idx="164">
                  <c:v>591.96678321678326</c:v>
                </c:pt>
                <c:pt idx="165">
                  <c:v>591.96678321678326</c:v>
                </c:pt>
                <c:pt idx="166">
                  <c:v>591.96678321678326</c:v>
                </c:pt>
                <c:pt idx="167">
                  <c:v>591.96678321678326</c:v>
                </c:pt>
                <c:pt idx="168">
                  <c:v>591.96678321678326</c:v>
                </c:pt>
                <c:pt idx="169">
                  <c:v>591.96678321678326</c:v>
                </c:pt>
                <c:pt idx="170">
                  <c:v>591.96678321678326</c:v>
                </c:pt>
                <c:pt idx="171">
                  <c:v>591.96678321678326</c:v>
                </c:pt>
                <c:pt idx="172">
                  <c:v>591.96678321678326</c:v>
                </c:pt>
                <c:pt idx="173">
                  <c:v>591.96678321678326</c:v>
                </c:pt>
                <c:pt idx="174">
                  <c:v>591.96678321678326</c:v>
                </c:pt>
                <c:pt idx="175">
                  <c:v>591.96678321678326</c:v>
                </c:pt>
                <c:pt idx="176">
                  <c:v>591.96678321678326</c:v>
                </c:pt>
                <c:pt idx="177">
                  <c:v>591.96678321678326</c:v>
                </c:pt>
                <c:pt idx="178">
                  <c:v>591.96678321678326</c:v>
                </c:pt>
                <c:pt idx="179">
                  <c:v>591.96678321678326</c:v>
                </c:pt>
                <c:pt idx="180">
                  <c:v>591.96678321678326</c:v>
                </c:pt>
                <c:pt idx="181">
                  <c:v>591.96678321678326</c:v>
                </c:pt>
                <c:pt idx="182">
                  <c:v>591.96678321678326</c:v>
                </c:pt>
                <c:pt idx="183">
                  <c:v>591.96678321678326</c:v>
                </c:pt>
                <c:pt idx="184">
                  <c:v>591.96678321678326</c:v>
                </c:pt>
                <c:pt idx="185">
                  <c:v>591.96678321678326</c:v>
                </c:pt>
                <c:pt idx="186">
                  <c:v>591.96678321678326</c:v>
                </c:pt>
                <c:pt idx="187">
                  <c:v>591.96678321678326</c:v>
                </c:pt>
                <c:pt idx="188">
                  <c:v>591.96678321678326</c:v>
                </c:pt>
                <c:pt idx="189">
                  <c:v>591.96678321678326</c:v>
                </c:pt>
                <c:pt idx="190">
                  <c:v>591.96678321678326</c:v>
                </c:pt>
                <c:pt idx="191">
                  <c:v>591.96678321678326</c:v>
                </c:pt>
                <c:pt idx="192">
                  <c:v>591.96678321678326</c:v>
                </c:pt>
                <c:pt idx="193">
                  <c:v>591.96678321678326</c:v>
                </c:pt>
                <c:pt idx="194">
                  <c:v>591.96678321678326</c:v>
                </c:pt>
                <c:pt idx="195">
                  <c:v>591.96678321678326</c:v>
                </c:pt>
                <c:pt idx="196">
                  <c:v>591.96678321678326</c:v>
                </c:pt>
                <c:pt idx="197">
                  <c:v>591.96678321678326</c:v>
                </c:pt>
                <c:pt idx="198">
                  <c:v>591.96678321678326</c:v>
                </c:pt>
                <c:pt idx="199">
                  <c:v>591.96678321678326</c:v>
                </c:pt>
                <c:pt idx="200">
                  <c:v>591.96678321678326</c:v>
                </c:pt>
                <c:pt idx="201">
                  <c:v>591.96678321678326</c:v>
                </c:pt>
                <c:pt idx="202">
                  <c:v>591.96678321678326</c:v>
                </c:pt>
                <c:pt idx="203">
                  <c:v>591.96678321678326</c:v>
                </c:pt>
                <c:pt idx="204">
                  <c:v>591.96678321678326</c:v>
                </c:pt>
                <c:pt idx="205">
                  <c:v>591.96678321678326</c:v>
                </c:pt>
                <c:pt idx="206">
                  <c:v>591.96678321678326</c:v>
                </c:pt>
                <c:pt idx="207">
                  <c:v>591.96678321678326</c:v>
                </c:pt>
                <c:pt idx="208">
                  <c:v>591.96678321678326</c:v>
                </c:pt>
                <c:pt idx="209">
                  <c:v>591.96678321678326</c:v>
                </c:pt>
                <c:pt idx="210">
                  <c:v>591.96678321678326</c:v>
                </c:pt>
                <c:pt idx="211">
                  <c:v>591.96678321678326</c:v>
                </c:pt>
                <c:pt idx="212">
                  <c:v>591.96678321678326</c:v>
                </c:pt>
                <c:pt idx="213">
                  <c:v>591.96678321678326</c:v>
                </c:pt>
                <c:pt idx="214">
                  <c:v>591.96678321678326</c:v>
                </c:pt>
                <c:pt idx="215">
                  <c:v>591.96678321678326</c:v>
                </c:pt>
                <c:pt idx="216">
                  <c:v>591.96678321678326</c:v>
                </c:pt>
                <c:pt idx="217">
                  <c:v>591.96678321678326</c:v>
                </c:pt>
                <c:pt idx="218">
                  <c:v>591.96678321678326</c:v>
                </c:pt>
                <c:pt idx="219">
                  <c:v>591.96678321678326</c:v>
                </c:pt>
              </c:numCache>
            </c:numRef>
          </c:val>
          <c:smooth val="0"/>
          <c:extLst>
            <c:ext xmlns:c16="http://schemas.microsoft.com/office/drawing/2014/chart" uri="{C3380CC4-5D6E-409C-BE32-E72D297353CC}">
              <c16:uniqueId val="{00000003-7B94-4350-B8BC-FAC52DB8E826}"/>
            </c:ext>
          </c:extLst>
        </c:ser>
        <c:dLbls>
          <c:showLegendKey val="0"/>
          <c:showVal val="0"/>
          <c:showCatName val="0"/>
          <c:showSerName val="0"/>
          <c:showPercent val="0"/>
          <c:showBubbleSize val="0"/>
        </c:dLbls>
        <c:marker val="1"/>
        <c:smooth val="0"/>
        <c:axId val="722032080"/>
        <c:axId val="389291160"/>
      </c:lineChart>
      <c:catAx>
        <c:axId val="722032080"/>
        <c:scaling>
          <c:orientation val="minMax"/>
        </c:scaling>
        <c:delete val="1"/>
        <c:axPos val="b"/>
        <c:numFmt formatCode="General" sourceLinked="1"/>
        <c:majorTickMark val="none"/>
        <c:minorTickMark val="none"/>
        <c:tickLblPos val="nextTo"/>
        <c:crossAx val="389291160"/>
        <c:crosses val="autoZero"/>
        <c:auto val="1"/>
        <c:lblAlgn val="ctr"/>
        <c:lblOffset val="100"/>
        <c:noMultiLvlLbl val="0"/>
      </c:catAx>
      <c:valAx>
        <c:axId val="389291160"/>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32080"/>
        <c:crosses val="autoZero"/>
        <c:crossBetween val="between"/>
      </c:valAx>
      <c:spPr>
        <a:noFill/>
        <a:ln>
          <a:noFill/>
        </a:ln>
        <a:effectLst/>
      </c:spPr>
    </c:plotArea>
    <c:legend>
      <c:legendPos val="t"/>
      <c:legendEntry>
        <c:idx val="0"/>
        <c:delete val="1"/>
      </c:legendEntry>
      <c:layout>
        <c:manualLayout>
          <c:xMode val="edge"/>
          <c:yMode val="edge"/>
          <c:x val="0.68857637208756728"/>
          <c:y val="0.11279549718574111"/>
          <c:w val="0.29696271206322672"/>
          <c:h val="0.1097563930212287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Households!$D$320</c:f>
          <c:strCache>
            <c:ptCount val="1"/>
            <c:pt idx="0">
              <c:v>Total repossessions per 1,000 households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2"/>
            <c:invertIfNegative val="0"/>
            <c:bubble3D val="0"/>
            <c:spPr>
              <a:solidFill>
                <a:schemeClr val="accent1">
                  <a:lumMod val="50000"/>
                </a:schemeClr>
              </a:solidFill>
              <a:ln>
                <a:noFill/>
              </a:ln>
              <a:effectLst/>
            </c:spPr>
            <c:extLst>
              <c:ext xmlns:c16="http://schemas.microsoft.com/office/drawing/2014/chart" uri="{C3380CC4-5D6E-409C-BE32-E72D297353CC}">
                <c16:uniqueId val="{00000002-D52E-4EB2-A86C-63B5822EF044}"/>
              </c:ext>
            </c:extLst>
          </c:dPt>
          <c:cat>
            <c:strRef>
              <c:f>Households!$B$321:$B$334</c:f>
              <c:strCache>
                <c:ptCount val="14"/>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strCache>
            </c:strRef>
          </c:cat>
          <c:val>
            <c:numRef>
              <c:f>Households!$D$321:$D$334</c:f>
              <c:numCache>
                <c:formatCode>0.00</c:formatCode>
                <c:ptCount val="14"/>
                <c:pt idx="0">
                  <c:v>0.20615624783543349</c:v>
                </c:pt>
                <c:pt idx="1">
                  <c:v>0.20201058978332384</c:v>
                </c:pt>
                <c:pt idx="2">
                  <c:v>0.42418921057144715</c:v>
                </c:pt>
                <c:pt idx="3">
                  <c:v>0.21482244444968315</c:v>
                </c:pt>
                <c:pt idx="4">
                  <c:v>0.23675748705620553</c:v>
                </c:pt>
                <c:pt idx="5">
                  <c:v>0.60334223549974542</c:v>
                </c:pt>
                <c:pt idx="6">
                  <c:v>0.1998697508969067</c:v>
                </c:pt>
                <c:pt idx="7">
                  <c:v>0.21432790602021881</c:v>
                </c:pt>
                <c:pt idx="8">
                  <c:v>0.39207526161182443</c:v>
                </c:pt>
                <c:pt idx="9">
                  <c:v>0.31251104405999292</c:v>
                </c:pt>
                <c:pt idx="10">
                  <c:v>0.12361505523866378</c:v>
                </c:pt>
                <c:pt idx="11">
                  <c:v>0.21294230818822693</c:v>
                </c:pt>
                <c:pt idx="12">
                  <c:v>0.27036778501585718</c:v>
                </c:pt>
                <c:pt idx="13">
                  <c:v>0.72486676973690611</c:v>
                </c:pt>
              </c:numCache>
            </c:numRef>
          </c:val>
          <c:extLst>
            <c:ext xmlns:c16="http://schemas.microsoft.com/office/drawing/2014/chart" uri="{C3380CC4-5D6E-409C-BE32-E72D297353CC}">
              <c16:uniqueId val="{00000000-D52E-4EB2-A86C-63B5822EF044}"/>
            </c:ext>
          </c:extLst>
        </c:ser>
        <c:dLbls>
          <c:showLegendKey val="0"/>
          <c:showVal val="0"/>
          <c:showCatName val="0"/>
          <c:showSerName val="0"/>
          <c:showPercent val="0"/>
          <c:showBubbleSize val="0"/>
        </c:dLbls>
        <c:gapWidth val="219"/>
        <c:overlap val="-27"/>
        <c:axId val="1805238031"/>
        <c:axId val="1805215983"/>
      </c:barChart>
      <c:catAx>
        <c:axId val="1805238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15983"/>
        <c:crosses val="autoZero"/>
        <c:auto val="1"/>
        <c:lblAlgn val="ctr"/>
        <c:lblOffset val="100"/>
        <c:noMultiLvlLbl val="0"/>
      </c:catAx>
      <c:valAx>
        <c:axId val="18052159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8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repossessions!$AR$1</c:f>
          <c:strCache>
            <c:ptCount val="1"/>
            <c:pt idx="0">
              <c:v>Repossessions in Ashford</c:v>
            </c:pt>
          </c:strCache>
        </c:strRef>
      </c:tx>
      <c:layout>
        <c:manualLayout>
          <c:xMode val="edge"/>
          <c:yMode val="edge"/>
          <c:x val="0.34703365454096219"/>
          <c:y val="1.063829787234042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765266686246811E-2"/>
          <c:y val="4.3692307692307683E-2"/>
          <c:w val="0.91718381561097051"/>
          <c:h val="0.63570555219059144"/>
        </c:manualLayout>
      </c:layout>
      <c:barChart>
        <c:barDir val="col"/>
        <c:grouping val="stacked"/>
        <c:varyColors val="0"/>
        <c:ser>
          <c:idx val="0"/>
          <c:order val="0"/>
          <c:tx>
            <c:strRef>
              <c:f>repossessions!$AR$4</c:f>
              <c:strCache>
                <c:ptCount val="1"/>
                <c:pt idx="0">
                  <c:v>Social Landlord repossessions</c:v>
                </c:pt>
              </c:strCache>
            </c:strRef>
          </c:tx>
          <c:spPr>
            <a:solidFill>
              <a:schemeClr val="accent1"/>
            </a:solidFill>
            <a:ln>
              <a:noFill/>
            </a:ln>
            <a:effectLst/>
          </c:spPr>
          <c:invertIfNegative val="0"/>
          <c:cat>
            <c:multiLvlStrRef>
              <c:f>repossessions!$AS$2:$CH$3</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repossessions!$AS$4:$CH$4</c:f>
              <c:numCache>
                <c:formatCode>General</c:formatCode>
                <c:ptCount val="42"/>
                <c:pt idx="0">
                  <c:v>12</c:v>
                </c:pt>
                <c:pt idx="1">
                  <c:v>4</c:v>
                </c:pt>
                <c:pt idx="2">
                  <c:v>5</c:v>
                </c:pt>
                <c:pt idx="3">
                  <c:v>8</c:v>
                </c:pt>
                <c:pt idx="4">
                  <c:v>7</c:v>
                </c:pt>
                <c:pt idx="5">
                  <c:v>6</c:v>
                </c:pt>
                <c:pt idx="6">
                  <c:v>6</c:v>
                </c:pt>
                <c:pt idx="7">
                  <c:v>4</c:v>
                </c:pt>
                <c:pt idx="8">
                  <c:v>3</c:v>
                </c:pt>
                <c:pt idx="9">
                  <c:v>9</c:v>
                </c:pt>
                <c:pt idx="10">
                  <c:v>7</c:v>
                </c:pt>
                <c:pt idx="11">
                  <c:v>7</c:v>
                </c:pt>
                <c:pt idx="12">
                  <c:v>10</c:v>
                </c:pt>
                <c:pt idx="13">
                  <c:v>6</c:v>
                </c:pt>
                <c:pt idx="14">
                  <c:v>5</c:v>
                </c:pt>
                <c:pt idx="15">
                  <c:v>4</c:v>
                </c:pt>
                <c:pt idx="16">
                  <c:v>3</c:v>
                </c:pt>
                <c:pt idx="17">
                  <c:v>10</c:v>
                </c:pt>
                <c:pt idx="18">
                  <c:v>5</c:v>
                </c:pt>
                <c:pt idx="19">
                  <c:v>3</c:v>
                </c:pt>
                <c:pt idx="20">
                  <c:v>8</c:v>
                </c:pt>
                <c:pt idx="21">
                  <c:v>0</c:v>
                </c:pt>
                <c:pt idx="22">
                  <c:v>0</c:v>
                </c:pt>
                <c:pt idx="23">
                  <c:v>3</c:v>
                </c:pt>
                <c:pt idx="24">
                  <c:v>0</c:v>
                </c:pt>
                <c:pt idx="25">
                  <c:v>2</c:v>
                </c:pt>
                <c:pt idx="26">
                  <c:v>4</c:v>
                </c:pt>
                <c:pt idx="27">
                  <c:v>0</c:v>
                </c:pt>
                <c:pt idx="28">
                  <c:v>1</c:v>
                </c:pt>
                <c:pt idx="29">
                  <c:v>2</c:v>
                </c:pt>
                <c:pt idx="30">
                  <c:v>2</c:v>
                </c:pt>
                <c:pt idx="31">
                  <c:v>1</c:v>
                </c:pt>
                <c:pt idx="32">
                  <c:v>1</c:v>
                </c:pt>
                <c:pt idx="33">
                  <c:v>3</c:v>
                </c:pt>
                <c:pt idx="34">
                  <c:v>2</c:v>
                </c:pt>
                <c:pt idx="35">
                  <c:v>7</c:v>
                </c:pt>
                <c:pt idx="36">
                  <c:v>5</c:v>
                </c:pt>
                <c:pt idx="37">
                  <c:v>3</c:v>
                </c:pt>
                <c:pt idx="38">
                  <c:v>2</c:v>
                </c:pt>
                <c:pt idx="39">
                  <c:v>1</c:v>
                </c:pt>
                <c:pt idx="40">
                  <c:v>4</c:v>
                </c:pt>
              </c:numCache>
            </c:numRef>
          </c:val>
          <c:extLst>
            <c:ext xmlns:c16="http://schemas.microsoft.com/office/drawing/2014/chart" uri="{C3380CC4-5D6E-409C-BE32-E72D297353CC}">
              <c16:uniqueId val="{00000000-AF66-4356-9B6B-389CD0E71A17}"/>
            </c:ext>
          </c:extLst>
        </c:ser>
        <c:ser>
          <c:idx val="1"/>
          <c:order val="1"/>
          <c:tx>
            <c:strRef>
              <c:f>repossessions!$AR$5</c:f>
              <c:strCache>
                <c:ptCount val="1"/>
                <c:pt idx="0">
                  <c:v>Private Landlord repossessions</c:v>
                </c:pt>
              </c:strCache>
            </c:strRef>
          </c:tx>
          <c:spPr>
            <a:solidFill>
              <a:schemeClr val="accent2"/>
            </a:solidFill>
            <a:ln>
              <a:noFill/>
            </a:ln>
            <a:effectLst/>
          </c:spPr>
          <c:invertIfNegative val="0"/>
          <c:cat>
            <c:multiLvlStrRef>
              <c:f>repossessions!$AS$2:$CH$3</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repossessions!$AS$5:$CH$5</c:f>
              <c:numCache>
                <c:formatCode>General</c:formatCode>
                <c:ptCount val="42"/>
                <c:pt idx="0">
                  <c:v>1</c:v>
                </c:pt>
                <c:pt idx="1">
                  <c:v>0</c:v>
                </c:pt>
                <c:pt idx="2">
                  <c:v>3</c:v>
                </c:pt>
                <c:pt idx="3">
                  <c:v>3</c:v>
                </c:pt>
                <c:pt idx="4">
                  <c:v>2</c:v>
                </c:pt>
                <c:pt idx="5">
                  <c:v>0</c:v>
                </c:pt>
                <c:pt idx="6">
                  <c:v>1</c:v>
                </c:pt>
                <c:pt idx="7">
                  <c:v>4</c:v>
                </c:pt>
                <c:pt idx="8">
                  <c:v>5</c:v>
                </c:pt>
                <c:pt idx="9">
                  <c:v>5</c:v>
                </c:pt>
                <c:pt idx="10">
                  <c:v>2</c:v>
                </c:pt>
                <c:pt idx="11">
                  <c:v>2</c:v>
                </c:pt>
                <c:pt idx="12">
                  <c:v>3</c:v>
                </c:pt>
                <c:pt idx="13">
                  <c:v>7</c:v>
                </c:pt>
                <c:pt idx="14">
                  <c:v>4</c:v>
                </c:pt>
                <c:pt idx="15">
                  <c:v>0</c:v>
                </c:pt>
                <c:pt idx="16">
                  <c:v>3</c:v>
                </c:pt>
                <c:pt idx="17">
                  <c:v>5</c:v>
                </c:pt>
                <c:pt idx="18">
                  <c:v>3</c:v>
                </c:pt>
                <c:pt idx="19">
                  <c:v>2</c:v>
                </c:pt>
                <c:pt idx="20">
                  <c:v>4</c:v>
                </c:pt>
                <c:pt idx="21">
                  <c:v>0</c:v>
                </c:pt>
                <c:pt idx="22">
                  <c:v>0</c:v>
                </c:pt>
                <c:pt idx="23">
                  <c:v>2</c:v>
                </c:pt>
                <c:pt idx="24">
                  <c:v>0</c:v>
                </c:pt>
                <c:pt idx="25">
                  <c:v>2</c:v>
                </c:pt>
                <c:pt idx="26">
                  <c:v>2</c:v>
                </c:pt>
                <c:pt idx="27">
                  <c:v>2</c:v>
                </c:pt>
                <c:pt idx="28">
                  <c:v>6</c:v>
                </c:pt>
                <c:pt idx="29">
                  <c:v>4</c:v>
                </c:pt>
                <c:pt idx="30">
                  <c:v>0</c:v>
                </c:pt>
                <c:pt idx="31">
                  <c:v>2</c:v>
                </c:pt>
                <c:pt idx="32">
                  <c:v>8</c:v>
                </c:pt>
                <c:pt idx="33">
                  <c:v>3</c:v>
                </c:pt>
                <c:pt idx="34">
                  <c:v>2</c:v>
                </c:pt>
                <c:pt idx="35">
                  <c:v>4</c:v>
                </c:pt>
                <c:pt idx="36">
                  <c:v>5</c:v>
                </c:pt>
                <c:pt idx="37">
                  <c:v>3</c:v>
                </c:pt>
                <c:pt idx="38">
                  <c:v>4</c:v>
                </c:pt>
                <c:pt idx="39">
                  <c:v>5</c:v>
                </c:pt>
                <c:pt idx="40">
                  <c:v>5</c:v>
                </c:pt>
              </c:numCache>
            </c:numRef>
          </c:val>
          <c:extLst>
            <c:ext xmlns:c16="http://schemas.microsoft.com/office/drawing/2014/chart" uri="{C3380CC4-5D6E-409C-BE32-E72D297353CC}">
              <c16:uniqueId val="{00000001-AF66-4356-9B6B-389CD0E71A17}"/>
            </c:ext>
          </c:extLst>
        </c:ser>
        <c:ser>
          <c:idx val="2"/>
          <c:order val="2"/>
          <c:tx>
            <c:strRef>
              <c:f>repossessions!$AR$6</c:f>
              <c:strCache>
                <c:ptCount val="1"/>
                <c:pt idx="0">
                  <c:v>Accelerated Landlord repossessions</c:v>
                </c:pt>
              </c:strCache>
            </c:strRef>
          </c:tx>
          <c:spPr>
            <a:solidFill>
              <a:schemeClr val="accent3"/>
            </a:solidFill>
            <a:ln>
              <a:noFill/>
            </a:ln>
            <a:effectLst/>
          </c:spPr>
          <c:invertIfNegative val="0"/>
          <c:cat>
            <c:multiLvlStrRef>
              <c:f>repossessions!$AS$2:$CH$3</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repossessions!$AS$6:$CH$6</c:f>
              <c:numCache>
                <c:formatCode>General</c:formatCode>
                <c:ptCount val="42"/>
                <c:pt idx="0">
                  <c:v>7</c:v>
                </c:pt>
                <c:pt idx="1">
                  <c:v>8</c:v>
                </c:pt>
                <c:pt idx="2">
                  <c:v>10</c:v>
                </c:pt>
                <c:pt idx="3">
                  <c:v>10</c:v>
                </c:pt>
                <c:pt idx="4">
                  <c:v>4</c:v>
                </c:pt>
                <c:pt idx="5">
                  <c:v>4</c:v>
                </c:pt>
                <c:pt idx="6">
                  <c:v>10</c:v>
                </c:pt>
                <c:pt idx="7">
                  <c:v>3</c:v>
                </c:pt>
                <c:pt idx="8">
                  <c:v>3</c:v>
                </c:pt>
                <c:pt idx="9">
                  <c:v>4</c:v>
                </c:pt>
                <c:pt idx="10">
                  <c:v>6</c:v>
                </c:pt>
                <c:pt idx="11">
                  <c:v>5</c:v>
                </c:pt>
                <c:pt idx="12">
                  <c:v>8</c:v>
                </c:pt>
                <c:pt idx="13">
                  <c:v>0</c:v>
                </c:pt>
                <c:pt idx="14">
                  <c:v>3</c:v>
                </c:pt>
                <c:pt idx="15">
                  <c:v>2</c:v>
                </c:pt>
                <c:pt idx="16">
                  <c:v>6</c:v>
                </c:pt>
                <c:pt idx="17">
                  <c:v>6</c:v>
                </c:pt>
                <c:pt idx="18">
                  <c:v>2</c:v>
                </c:pt>
                <c:pt idx="19">
                  <c:v>4</c:v>
                </c:pt>
                <c:pt idx="20">
                  <c:v>0</c:v>
                </c:pt>
                <c:pt idx="21">
                  <c:v>0</c:v>
                </c:pt>
                <c:pt idx="22">
                  <c:v>0</c:v>
                </c:pt>
                <c:pt idx="23">
                  <c:v>0</c:v>
                </c:pt>
                <c:pt idx="24">
                  <c:v>0</c:v>
                </c:pt>
                <c:pt idx="25">
                  <c:v>6</c:v>
                </c:pt>
                <c:pt idx="26">
                  <c:v>1</c:v>
                </c:pt>
                <c:pt idx="27">
                  <c:v>0</c:v>
                </c:pt>
                <c:pt idx="28">
                  <c:v>5</c:v>
                </c:pt>
                <c:pt idx="29">
                  <c:v>2</c:v>
                </c:pt>
                <c:pt idx="30">
                  <c:v>4</c:v>
                </c:pt>
                <c:pt idx="31">
                  <c:v>5</c:v>
                </c:pt>
                <c:pt idx="32">
                  <c:v>3</c:v>
                </c:pt>
                <c:pt idx="33">
                  <c:v>1</c:v>
                </c:pt>
                <c:pt idx="34">
                  <c:v>0</c:v>
                </c:pt>
                <c:pt idx="35">
                  <c:v>4</c:v>
                </c:pt>
                <c:pt idx="36">
                  <c:v>3</c:v>
                </c:pt>
                <c:pt idx="37">
                  <c:v>1</c:v>
                </c:pt>
                <c:pt idx="38">
                  <c:v>2</c:v>
                </c:pt>
                <c:pt idx="39">
                  <c:v>0</c:v>
                </c:pt>
                <c:pt idx="40">
                  <c:v>3</c:v>
                </c:pt>
              </c:numCache>
            </c:numRef>
          </c:val>
          <c:extLst>
            <c:ext xmlns:c16="http://schemas.microsoft.com/office/drawing/2014/chart" uri="{C3380CC4-5D6E-409C-BE32-E72D297353CC}">
              <c16:uniqueId val="{00000002-AF66-4356-9B6B-389CD0E71A17}"/>
            </c:ext>
          </c:extLst>
        </c:ser>
        <c:ser>
          <c:idx val="3"/>
          <c:order val="3"/>
          <c:tx>
            <c:strRef>
              <c:f>repossessions!$AR$7</c:f>
              <c:strCache>
                <c:ptCount val="1"/>
                <c:pt idx="0">
                  <c:v>Mortgage repossessions</c:v>
                </c:pt>
              </c:strCache>
            </c:strRef>
          </c:tx>
          <c:spPr>
            <a:solidFill>
              <a:schemeClr val="accent4"/>
            </a:solidFill>
            <a:ln>
              <a:noFill/>
            </a:ln>
            <a:effectLst/>
          </c:spPr>
          <c:invertIfNegative val="0"/>
          <c:cat>
            <c:multiLvlStrRef>
              <c:f>repossessions!$AS$2:$CH$3</c:f>
              <c:multiLvlStrCache>
                <c:ptCount val="4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repossessions!$AS$7:$CH$7</c:f>
              <c:numCache>
                <c:formatCode>General</c:formatCode>
                <c:ptCount val="42"/>
                <c:pt idx="0">
                  <c:v>3</c:v>
                </c:pt>
                <c:pt idx="1">
                  <c:v>0</c:v>
                </c:pt>
                <c:pt idx="2">
                  <c:v>0</c:v>
                </c:pt>
                <c:pt idx="3">
                  <c:v>1</c:v>
                </c:pt>
                <c:pt idx="4">
                  <c:v>0</c:v>
                </c:pt>
                <c:pt idx="5">
                  <c:v>0</c:v>
                </c:pt>
                <c:pt idx="6">
                  <c:v>1</c:v>
                </c:pt>
                <c:pt idx="7">
                  <c:v>2</c:v>
                </c:pt>
                <c:pt idx="8">
                  <c:v>3</c:v>
                </c:pt>
                <c:pt idx="9">
                  <c:v>2</c:v>
                </c:pt>
                <c:pt idx="10">
                  <c:v>0</c:v>
                </c:pt>
                <c:pt idx="11">
                  <c:v>0</c:v>
                </c:pt>
                <c:pt idx="12">
                  <c:v>4</c:v>
                </c:pt>
                <c:pt idx="13">
                  <c:v>1</c:v>
                </c:pt>
                <c:pt idx="14">
                  <c:v>2</c:v>
                </c:pt>
                <c:pt idx="15">
                  <c:v>3</c:v>
                </c:pt>
                <c:pt idx="16">
                  <c:v>3</c:v>
                </c:pt>
                <c:pt idx="17">
                  <c:v>0</c:v>
                </c:pt>
                <c:pt idx="18">
                  <c:v>1</c:v>
                </c:pt>
                <c:pt idx="19">
                  <c:v>3</c:v>
                </c:pt>
                <c:pt idx="20">
                  <c:v>1</c:v>
                </c:pt>
                <c:pt idx="21">
                  <c:v>0</c:v>
                </c:pt>
                <c:pt idx="22">
                  <c:v>0</c:v>
                </c:pt>
                <c:pt idx="23">
                  <c:v>0</c:v>
                </c:pt>
                <c:pt idx="24">
                  <c:v>0</c:v>
                </c:pt>
                <c:pt idx="25">
                  <c:v>0</c:v>
                </c:pt>
                <c:pt idx="26">
                  <c:v>0</c:v>
                </c:pt>
                <c:pt idx="27">
                  <c:v>0</c:v>
                </c:pt>
                <c:pt idx="28">
                  <c:v>0</c:v>
                </c:pt>
                <c:pt idx="29">
                  <c:v>1</c:v>
                </c:pt>
                <c:pt idx="30">
                  <c:v>1</c:v>
                </c:pt>
                <c:pt idx="31">
                  <c:v>2</c:v>
                </c:pt>
                <c:pt idx="32">
                  <c:v>0</c:v>
                </c:pt>
                <c:pt idx="33">
                  <c:v>2</c:v>
                </c:pt>
                <c:pt idx="34">
                  <c:v>1</c:v>
                </c:pt>
                <c:pt idx="35">
                  <c:v>2</c:v>
                </c:pt>
                <c:pt idx="36">
                  <c:v>3</c:v>
                </c:pt>
                <c:pt idx="37">
                  <c:v>0</c:v>
                </c:pt>
                <c:pt idx="38">
                  <c:v>6</c:v>
                </c:pt>
                <c:pt idx="39">
                  <c:v>1</c:v>
                </c:pt>
                <c:pt idx="40">
                  <c:v>0</c:v>
                </c:pt>
              </c:numCache>
            </c:numRef>
          </c:val>
          <c:extLst>
            <c:ext xmlns:c16="http://schemas.microsoft.com/office/drawing/2014/chart" uri="{C3380CC4-5D6E-409C-BE32-E72D297353CC}">
              <c16:uniqueId val="{00000003-AF66-4356-9B6B-389CD0E71A17}"/>
            </c:ext>
          </c:extLst>
        </c:ser>
        <c:dLbls>
          <c:showLegendKey val="0"/>
          <c:showVal val="0"/>
          <c:showCatName val="0"/>
          <c:showSerName val="0"/>
          <c:showPercent val="0"/>
          <c:showBubbleSize val="0"/>
        </c:dLbls>
        <c:gapWidth val="150"/>
        <c:overlap val="100"/>
        <c:axId val="1805156079"/>
        <c:axId val="1805134863"/>
      </c:barChart>
      <c:catAx>
        <c:axId val="1805156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134863"/>
        <c:crosses val="autoZero"/>
        <c:auto val="1"/>
        <c:lblAlgn val="ctr"/>
        <c:lblOffset val="100"/>
        <c:noMultiLvlLbl val="0"/>
      </c:catAx>
      <c:valAx>
        <c:axId val="18051348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156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Homelessness - Households assessed as owed a duty 2023/24</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Prevention Duty</c:v>
          </c:tx>
          <c:spPr>
            <a:solidFill>
              <a:schemeClr val="accent1">
                <a:lumMod val="40000"/>
                <a:lumOff val="60000"/>
              </a:schemeClr>
            </a:solidFill>
            <a:ln>
              <a:noFill/>
            </a:ln>
            <a:effectLst/>
          </c:spPr>
          <c:invertIfNegative val="0"/>
          <c:cat>
            <c:strRef>
              <c:f>Homelessness!$L$51:$L$63</c:f>
              <c:strCache>
                <c:ptCount val="13"/>
                <c:pt idx="0">
                  <c:v>Ashford</c:v>
                </c:pt>
                <c:pt idx="1">
                  <c:v>Canterbury </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 U.A.</c:v>
                </c:pt>
              </c:strCache>
            </c:strRef>
          </c:cat>
          <c:val>
            <c:numRef>
              <c:f>Homelessness!$M$51:$M$63</c:f>
              <c:numCache>
                <c:formatCode>General</c:formatCode>
                <c:ptCount val="13"/>
                <c:pt idx="0">
                  <c:v>415</c:v>
                </c:pt>
                <c:pt idx="1">
                  <c:v>0</c:v>
                </c:pt>
                <c:pt idx="2">
                  <c:v>312</c:v>
                </c:pt>
                <c:pt idx="3">
                  <c:v>224</c:v>
                </c:pt>
                <c:pt idx="4">
                  <c:v>253</c:v>
                </c:pt>
                <c:pt idx="5">
                  <c:v>271</c:v>
                </c:pt>
                <c:pt idx="6">
                  <c:v>607</c:v>
                </c:pt>
                <c:pt idx="7">
                  <c:v>201</c:v>
                </c:pt>
                <c:pt idx="8">
                  <c:v>260</c:v>
                </c:pt>
                <c:pt idx="9">
                  <c:v>391</c:v>
                </c:pt>
                <c:pt idx="10">
                  <c:v>271</c:v>
                </c:pt>
                <c:pt idx="11">
                  <c:v>263</c:v>
                </c:pt>
                <c:pt idx="12">
                  <c:v>1047</c:v>
                </c:pt>
              </c:numCache>
            </c:numRef>
          </c:val>
          <c:extLst>
            <c:ext xmlns:c16="http://schemas.microsoft.com/office/drawing/2014/chart" uri="{C3380CC4-5D6E-409C-BE32-E72D297353CC}">
              <c16:uniqueId val="{00000000-BAB2-4FBE-BF91-A4C98DFC25D1}"/>
            </c:ext>
          </c:extLst>
        </c:ser>
        <c:ser>
          <c:idx val="1"/>
          <c:order val="1"/>
          <c:tx>
            <c:v>Relief Duty</c:v>
          </c:tx>
          <c:spPr>
            <a:solidFill>
              <a:schemeClr val="accent1"/>
            </a:solidFill>
            <a:ln>
              <a:noFill/>
            </a:ln>
            <a:effectLst/>
          </c:spPr>
          <c:invertIfNegative val="0"/>
          <c:cat>
            <c:strRef>
              <c:f>Homelessness!$L$51:$L$63</c:f>
              <c:strCache>
                <c:ptCount val="13"/>
                <c:pt idx="0">
                  <c:v>Ashford</c:v>
                </c:pt>
                <c:pt idx="1">
                  <c:v>Canterbury </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 U.A.</c:v>
                </c:pt>
              </c:strCache>
            </c:strRef>
          </c:cat>
          <c:val>
            <c:numRef>
              <c:f>Homelessness!$N$51:$N$63</c:f>
              <c:numCache>
                <c:formatCode>General</c:formatCode>
                <c:ptCount val="13"/>
                <c:pt idx="0">
                  <c:v>448</c:v>
                </c:pt>
                <c:pt idx="1">
                  <c:v>0</c:v>
                </c:pt>
                <c:pt idx="2">
                  <c:v>294</c:v>
                </c:pt>
                <c:pt idx="3">
                  <c:v>330</c:v>
                </c:pt>
                <c:pt idx="4">
                  <c:v>221</c:v>
                </c:pt>
                <c:pt idx="5">
                  <c:v>290</c:v>
                </c:pt>
                <c:pt idx="6">
                  <c:v>510</c:v>
                </c:pt>
                <c:pt idx="7">
                  <c:v>156</c:v>
                </c:pt>
                <c:pt idx="8">
                  <c:v>337</c:v>
                </c:pt>
                <c:pt idx="9">
                  <c:v>430</c:v>
                </c:pt>
                <c:pt idx="10">
                  <c:v>226</c:v>
                </c:pt>
                <c:pt idx="11">
                  <c:v>196</c:v>
                </c:pt>
                <c:pt idx="12">
                  <c:v>845</c:v>
                </c:pt>
              </c:numCache>
            </c:numRef>
          </c:val>
          <c:extLst>
            <c:ext xmlns:c16="http://schemas.microsoft.com/office/drawing/2014/chart" uri="{C3380CC4-5D6E-409C-BE32-E72D297353CC}">
              <c16:uniqueId val="{00000001-BAB2-4FBE-BF91-A4C98DFC25D1}"/>
            </c:ext>
          </c:extLst>
        </c:ser>
        <c:dLbls>
          <c:showLegendKey val="0"/>
          <c:showVal val="0"/>
          <c:showCatName val="0"/>
          <c:showSerName val="0"/>
          <c:showPercent val="0"/>
          <c:showBubbleSize val="0"/>
        </c:dLbls>
        <c:gapWidth val="150"/>
        <c:overlap val="100"/>
        <c:axId val="844897456"/>
        <c:axId val="844900408"/>
      </c:barChart>
      <c:catAx>
        <c:axId val="84489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900408"/>
        <c:crosses val="autoZero"/>
        <c:auto val="1"/>
        <c:lblAlgn val="ctr"/>
        <c:lblOffset val="100"/>
        <c:noMultiLvlLbl val="0"/>
      </c:catAx>
      <c:valAx>
        <c:axId val="844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89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Total assessments on homelessness made per 1,000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strRef>
              <c:f>Households!$B$149:$B$162</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Households!$D$149:$D$162</c:f>
              <c:numCache>
                <c:formatCode>#,##0.0</c:formatCode>
                <c:ptCount val="14"/>
                <c:pt idx="0">
                  <c:v>27.231336021131657</c:v>
                </c:pt>
                <c:pt idx="1">
                  <c:v>0</c:v>
                </c:pt>
                <c:pt idx="2">
                  <c:v>14.963869726310618</c:v>
                </c:pt>
                <c:pt idx="3">
                  <c:v>22.04670205249905</c:v>
                </c:pt>
                <c:pt idx="4">
                  <c:v>18.669070041200705</c:v>
                </c:pt>
                <c:pt idx="5">
                  <c:v>22.153960718607465</c:v>
                </c:pt>
                <c:pt idx="6">
                  <c:v>23.321497740477728</c:v>
                </c:pt>
                <c:pt idx="7">
                  <c:v>11.347156351663857</c:v>
                </c:pt>
                <c:pt idx="8">
                  <c:v>9.7535699590045262</c:v>
                </c:pt>
                <c:pt idx="9">
                  <c:v>20.683965801709913</c:v>
                </c:pt>
                <c:pt idx="10">
                  <c:v>17.975604536700192</c:v>
                </c:pt>
                <c:pt idx="11">
                  <c:v>15.690172689354073</c:v>
                </c:pt>
                <c:pt idx="12">
                  <c:v>16.783008845469872</c:v>
                </c:pt>
                <c:pt idx="13">
                  <c:v>31.545464901288984</c:v>
                </c:pt>
              </c:numCache>
            </c:numRef>
          </c:val>
          <c:extLst>
            <c:ext xmlns:c16="http://schemas.microsoft.com/office/drawing/2014/chart" uri="{C3380CC4-5D6E-409C-BE32-E72D297353CC}">
              <c16:uniqueId val="{00000003-926C-4849-A33F-89FA72D8D4AD}"/>
            </c:ext>
          </c:extLst>
        </c:ser>
        <c:dLbls>
          <c:showLegendKey val="0"/>
          <c:showVal val="0"/>
          <c:showCatName val="0"/>
          <c:showSerName val="0"/>
          <c:showPercent val="0"/>
          <c:showBubbleSize val="0"/>
        </c:dLbls>
        <c:gapWidth val="150"/>
        <c:overlap val="100"/>
        <c:axId val="844897456"/>
        <c:axId val="844900408"/>
      </c:barChart>
      <c:catAx>
        <c:axId val="84489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900408"/>
        <c:crosses val="autoZero"/>
        <c:auto val="1"/>
        <c:lblAlgn val="ctr"/>
        <c:lblOffset val="100"/>
        <c:noMultiLvlLbl val="0"/>
      </c:catAx>
      <c:valAx>
        <c:axId val="844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897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Households!$C$193</c:f>
          <c:strCache>
            <c:ptCount val="1"/>
            <c:pt idx="0">
              <c:v>% households experiencing struggle with food insecurity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10901811229052"/>
          <c:y val="0.20610021786492375"/>
          <c:w val="0.8133172099520839"/>
          <c:h val="0.46822705985281254"/>
        </c:manualLayout>
      </c:layout>
      <c:barChart>
        <c:barDir val="col"/>
        <c:grouping val="clustered"/>
        <c:varyColors val="0"/>
        <c:ser>
          <c:idx val="2"/>
          <c:order val="0"/>
          <c:spPr>
            <a:solidFill>
              <a:schemeClr val="accent1">
                <a:lumMod val="40000"/>
                <a:lumOff val="60000"/>
              </a:schemeClr>
            </a:solidFill>
            <a:ln>
              <a:noFill/>
            </a:ln>
            <a:effectLst/>
          </c:spPr>
          <c:invertIfNegative val="0"/>
          <c:cat>
            <c:strRef>
              <c:f>Households!$B$194:$B$205</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Households!$C$194:$C$205</c:f>
              <c:numCache>
                <c:formatCode>0.0%</c:formatCode>
                <c:ptCount val="12"/>
                <c:pt idx="0">
                  <c:v>0.18460000000000001</c:v>
                </c:pt>
                <c:pt idx="1">
                  <c:v>0.105</c:v>
                </c:pt>
                <c:pt idx="2">
                  <c:v>0.111</c:v>
                </c:pt>
                <c:pt idx="3">
                  <c:v>0.11810000000000001</c:v>
                </c:pt>
                <c:pt idx="4">
                  <c:v>6.9500000000000006E-2</c:v>
                </c:pt>
                <c:pt idx="5">
                  <c:v>0.1143</c:v>
                </c:pt>
                <c:pt idx="6">
                  <c:v>8.7799999999999989E-2</c:v>
                </c:pt>
                <c:pt idx="7">
                  <c:v>7.5899999999999995E-2</c:v>
                </c:pt>
                <c:pt idx="8">
                  <c:v>0.15490000000000001</c:v>
                </c:pt>
                <c:pt idx="9">
                  <c:v>0.22889999999999999</c:v>
                </c:pt>
                <c:pt idx="10">
                  <c:v>9.3100000000000002E-2</c:v>
                </c:pt>
                <c:pt idx="11">
                  <c:v>0.1106</c:v>
                </c:pt>
              </c:numCache>
            </c:numRef>
          </c:val>
          <c:extLst>
            <c:ext xmlns:c16="http://schemas.microsoft.com/office/drawing/2014/chart" uri="{C3380CC4-5D6E-409C-BE32-E72D297353CC}">
              <c16:uniqueId val="{00000002-52E9-4D45-BB67-E98645ABC551}"/>
            </c:ext>
          </c:extLst>
        </c:ser>
        <c:dLbls>
          <c:showLegendKey val="0"/>
          <c:showVal val="0"/>
          <c:showCatName val="0"/>
          <c:showSerName val="0"/>
          <c:showPercent val="0"/>
          <c:showBubbleSize val="0"/>
        </c:dLbls>
        <c:gapWidth val="219"/>
        <c:overlap val="-27"/>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Households!$D$193</c:f>
          <c:strCache>
            <c:ptCount val="1"/>
            <c:pt idx="0">
              <c:v>% households worried about their food security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cat>
            <c:strRef>
              <c:f>Households!$B$194:$B$205</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Households!$D$194:$D$205</c:f>
              <c:numCache>
                <c:formatCode>0.0%</c:formatCode>
                <c:ptCount val="12"/>
                <c:pt idx="0">
                  <c:v>0.1149</c:v>
                </c:pt>
                <c:pt idx="1">
                  <c:v>0.11289999999999999</c:v>
                </c:pt>
                <c:pt idx="2">
                  <c:v>0.12839999999999999</c:v>
                </c:pt>
                <c:pt idx="3">
                  <c:v>0.11470000000000001</c:v>
                </c:pt>
                <c:pt idx="4">
                  <c:v>0.10779999999999999</c:v>
                </c:pt>
                <c:pt idx="5">
                  <c:v>0.1198</c:v>
                </c:pt>
                <c:pt idx="6">
                  <c:v>9.6999999999999989E-2</c:v>
                </c:pt>
                <c:pt idx="7">
                  <c:v>8.6999999999999994E-2</c:v>
                </c:pt>
                <c:pt idx="8">
                  <c:v>0.15710000000000002</c:v>
                </c:pt>
                <c:pt idx="9">
                  <c:v>0.21629999999999999</c:v>
                </c:pt>
                <c:pt idx="10">
                  <c:v>9.74E-2</c:v>
                </c:pt>
                <c:pt idx="11">
                  <c:v>9.3000000000000013E-2</c:v>
                </c:pt>
              </c:numCache>
            </c:numRef>
          </c:val>
          <c:extLst>
            <c:ext xmlns:c16="http://schemas.microsoft.com/office/drawing/2014/chart" uri="{C3380CC4-5D6E-409C-BE32-E72D297353CC}">
              <c16:uniqueId val="{00000001-52E9-4D45-BB67-E98645ABC551}"/>
            </c:ext>
          </c:extLst>
        </c:ser>
        <c:dLbls>
          <c:showLegendKey val="0"/>
          <c:showVal val="0"/>
          <c:showCatName val="0"/>
          <c:showSerName val="0"/>
          <c:showPercent val="0"/>
          <c:showBubbleSize val="0"/>
        </c:dLbls>
        <c:gapWidth val="219"/>
        <c:overlap val="-27"/>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Households!$E$193</c:f>
          <c:strCache>
            <c:ptCount val="1"/>
            <c:pt idx="0">
              <c:v>% households experiencing hunger</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spPr>
            <a:solidFill>
              <a:schemeClr val="accent2">
                <a:lumMod val="75000"/>
              </a:schemeClr>
            </a:solidFill>
            <a:ln>
              <a:noFill/>
            </a:ln>
            <a:effectLst/>
          </c:spPr>
          <c:invertIfNegative val="0"/>
          <c:cat>
            <c:strRef>
              <c:f>Households!$B$194:$B$205</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Households!$E$194:$E$205</c:f>
              <c:numCache>
                <c:formatCode>0.0%</c:formatCode>
                <c:ptCount val="12"/>
                <c:pt idx="0">
                  <c:v>7.2000000000000008E-2</c:v>
                </c:pt>
                <c:pt idx="1">
                  <c:v>3.8100000000000002E-2</c:v>
                </c:pt>
                <c:pt idx="2">
                  <c:v>2.86E-2</c:v>
                </c:pt>
                <c:pt idx="3">
                  <c:v>4.9699999999999994E-2</c:v>
                </c:pt>
                <c:pt idx="4">
                  <c:v>2.12E-2</c:v>
                </c:pt>
                <c:pt idx="5">
                  <c:v>4.0599999999999997E-2</c:v>
                </c:pt>
                <c:pt idx="6">
                  <c:v>4.1799999999999997E-2</c:v>
                </c:pt>
                <c:pt idx="7">
                  <c:v>2.6099999999999998E-2</c:v>
                </c:pt>
                <c:pt idx="8">
                  <c:v>5.1900000000000002E-2</c:v>
                </c:pt>
                <c:pt idx="9">
                  <c:v>8.2799999999999999E-2</c:v>
                </c:pt>
                <c:pt idx="10">
                  <c:v>3.6000000000000004E-2</c:v>
                </c:pt>
                <c:pt idx="11">
                  <c:v>5.7500000000000002E-2</c:v>
                </c:pt>
              </c:numCache>
            </c:numRef>
          </c:val>
          <c:extLst>
            <c:ext xmlns:c16="http://schemas.microsoft.com/office/drawing/2014/chart" uri="{C3380CC4-5D6E-409C-BE32-E72D297353CC}">
              <c16:uniqueId val="{00000002-52E9-4D45-BB67-E98645ABC551}"/>
            </c:ext>
          </c:extLst>
        </c:ser>
        <c:dLbls>
          <c:showLegendKey val="0"/>
          <c:showVal val="0"/>
          <c:showCatName val="0"/>
          <c:showSerName val="0"/>
          <c:showPercent val="0"/>
          <c:showBubbleSize val="0"/>
        </c:dLbls>
        <c:gapWidth val="219"/>
        <c:overlap val="-27"/>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 households experiencing struggle with food insecurity in the South East</a:t>
            </a:r>
          </a:p>
        </c:rich>
      </c:tx>
      <c:layout>
        <c:manualLayout>
          <c:xMode val="edge"/>
          <c:yMode val="edge"/>
          <c:x val="0.14447014853278958"/>
          <c:y val="3.05010893246187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10901811229054"/>
          <c:y val="0.17252843394575679"/>
          <c:w val="0.8133172099520839"/>
          <c:h val="0.53023414904934019"/>
        </c:manualLayout>
      </c:layout>
      <c:barChart>
        <c:barDir val="col"/>
        <c:grouping val="clustered"/>
        <c:varyColors val="0"/>
        <c:ser>
          <c:idx val="2"/>
          <c:order val="0"/>
          <c:spPr>
            <a:solidFill>
              <a:schemeClr val="accent1">
                <a:lumMod val="40000"/>
                <a:lumOff val="60000"/>
              </a:schemeClr>
            </a:solidFill>
            <a:ln>
              <a:noFill/>
            </a:ln>
            <a:effectLst/>
          </c:spPr>
          <c:invertIfNegative val="0"/>
          <c:cat>
            <c:strRef>
              <c:f>'Food Poverty'!$D$24:$D$74</c:f>
              <c:strCache>
                <c:ptCount val="2"/>
                <c:pt idx="1">
                  <c:v>Ashford</c:v>
                </c:pt>
              </c:strCache>
            </c:strRef>
          </c:cat>
          <c:val>
            <c:numRef>
              <c:f>'Food Poverty'!$B$24:$B$74</c:f>
              <c:numCache>
                <c:formatCode>0.0%</c:formatCode>
                <c:ptCount val="51"/>
                <c:pt idx="0">
                  <c:v>0.22889999999999999</c:v>
                </c:pt>
                <c:pt idx="1">
                  <c:v>0.18460000000000001</c:v>
                </c:pt>
                <c:pt idx="2">
                  <c:v>0.17489999999999997</c:v>
                </c:pt>
                <c:pt idx="3">
                  <c:v>0.15490000000000001</c:v>
                </c:pt>
                <c:pt idx="4">
                  <c:v>0.15179999999999999</c:v>
                </c:pt>
                <c:pt idx="5">
                  <c:v>0.12869999999999998</c:v>
                </c:pt>
                <c:pt idx="6">
                  <c:v>0.1244</c:v>
                </c:pt>
                <c:pt idx="7">
                  <c:v>0.11890000000000001</c:v>
                </c:pt>
                <c:pt idx="8">
                  <c:v>0.1188</c:v>
                </c:pt>
                <c:pt idx="9">
                  <c:v>0.11810000000000001</c:v>
                </c:pt>
                <c:pt idx="10">
                  <c:v>0.11810000000000001</c:v>
                </c:pt>
                <c:pt idx="11">
                  <c:v>0.1157</c:v>
                </c:pt>
                <c:pt idx="12">
                  <c:v>0.1143</c:v>
                </c:pt>
                <c:pt idx="13">
                  <c:v>0.11359999999999999</c:v>
                </c:pt>
                <c:pt idx="14">
                  <c:v>0.111</c:v>
                </c:pt>
                <c:pt idx="15">
                  <c:v>0.1108</c:v>
                </c:pt>
                <c:pt idx="16">
                  <c:v>0.1106</c:v>
                </c:pt>
                <c:pt idx="17">
                  <c:v>0.10970000000000001</c:v>
                </c:pt>
                <c:pt idx="18">
                  <c:v>0.1081</c:v>
                </c:pt>
                <c:pt idx="19">
                  <c:v>0.1075</c:v>
                </c:pt>
                <c:pt idx="20">
                  <c:v>0.1065</c:v>
                </c:pt>
                <c:pt idx="21">
                  <c:v>0.1057</c:v>
                </c:pt>
                <c:pt idx="22">
                  <c:v>0.105</c:v>
                </c:pt>
                <c:pt idx="23">
                  <c:v>9.9600000000000008E-2</c:v>
                </c:pt>
                <c:pt idx="24">
                  <c:v>9.8800000000000013E-2</c:v>
                </c:pt>
                <c:pt idx="25">
                  <c:v>9.6999999999999989E-2</c:v>
                </c:pt>
                <c:pt idx="26">
                  <c:v>9.4600000000000004E-2</c:v>
                </c:pt>
                <c:pt idx="27">
                  <c:v>9.3100000000000002E-2</c:v>
                </c:pt>
                <c:pt idx="28">
                  <c:v>9.3100000000000002E-2</c:v>
                </c:pt>
                <c:pt idx="29">
                  <c:v>9.0200000000000002E-2</c:v>
                </c:pt>
                <c:pt idx="30">
                  <c:v>9.0200000000000002E-2</c:v>
                </c:pt>
                <c:pt idx="31">
                  <c:v>9.01E-2</c:v>
                </c:pt>
                <c:pt idx="32">
                  <c:v>8.9700000000000002E-2</c:v>
                </c:pt>
                <c:pt idx="33">
                  <c:v>8.9499999999999996E-2</c:v>
                </c:pt>
                <c:pt idx="34">
                  <c:v>8.7799999999999989E-2</c:v>
                </c:pt>
                <c:pt idx="35">
                  <c:v>8.72E-2</c:v>
                </c:pt>
                <c:pt idx="36">
                  <c:v>8.6899999999999991E-2</c:v>
                </c:pt>
                <c:pt idx="37">
                  <c:v>8.6899999999999991E-2</c:v>
                </c:pt>
                <c:pt idx="38">
                  <c:v>8.5699999999999998E-2</c:v>
                </c:pt>
                <c:pt idx="39">
                  <c:v>8.3800000000000013E-2</c:v>
                </c:pt>
                <c:pt idx="40">
                  <c:v>8.1900000000000001E-2</c:v>
                </c:pt>
                <c:pt idx="41">
                  <c:v>7.9600000000000004E-2</c:v>
                </c:pt>
                <c:pt idx="42">
                  <c:v>7.9100000000000004E-2</c:v>
                </c:pt>
                <c:pt idx="43">
                  <c:v>7.5899999999999995E-2</c:v>
                </c:pt>
                <c:pt idx="44">
                  <c:v>7.5399999999999995E-2</c:v>
                </c:pt>
                <c:pt idx="45">
                  <c:v>7.4700000000000003E-2</c:v>
                </c:pt>
                <c:pt idx="46">
                  <c:v>7.3499999999999996E-2</c:v>
                </c:pt>
                <c:pt idx="47">
                  <c:v>7.1199999999999999E-2</c:v>
                </c:pt>
                <c:pt idx="48">
                  <c:v>7.0499999999999993E-2</c:v>
                </c:pt>
                <c:pt idx="49">
                  <c:v>7.0000000000000007E-2</c:v>
                </c:pt>
                <c:pt idx="50">
                  <c:v>6.9500000000000006E-2</c:v>
                </c:pt>
              </c:numCache>
            </c:numRef>
          </c:val>
          <c:extLst>
            <c:ext xmlns:c16="http://schemas.microsoft.com/office/drawing/2014/chart" uri="{C3380CC4-5D6E-409C-BE32-E72D297353CC}">
              <c16:uniqueId val="{00000002-52E9-4D45-BB67-E98645ABC551}"/>
            </c:ext>
          </c:extLst>
        </c:ser>
        <c:ser>
          <c:idx val="0"/>
          <c:order val="1"/>
          <c:spPr>
            <a:solidFill>
              <a:schemeClr val="accent1">
                <a:lumMod val="75000"/>
              </a:schemeClr>
            </a:solidFill>
            <a:ln>
              <a:noFill/>
            </a:ln>
            <a:effectLst/>
          </c:spPr>
          <c:invertIfNegative val="0"/>
          <c:val>
            <c:numRef>
              <c:f>'Food Poverty'!$C$24:$C$74</c:f>
              <c:numCache>
                <c:formatCode>0.0%</c:formatCode>
                <c:ptCount val="51"/>
                <c:pt idx="0">
                  <c:v>0</c:v>
                </c:pt>
                <c:pt idx="1">
                  <c:v>0.18460000000000001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097D-4A53-B518-B251525DDEEE}"/>
            </c:ext>
          </c:extLst>
        </c:ser>
        <c:dLbls>
          <c:showLegendKey val="0"/>
          <c:showVal val="0"/>
          <c:showCatName val="0"/>
          <c:showSerName val="0"/>
          <c:showPercent val="0"/>
          <c:showBubbleSize val="0"/>
        </c:dLbls>
        <c:gapWidth val="50"/>
        <c:overlap val="100"/>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Claimant Count Unemployment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'Claimant count'!$BP$8</c:f>
              <c:strCache>
                <c:ptCount val="1"/>
                <c:pt idx="0">
                  <c:v>Ashford</c:v>
                </c:pt>
              </c:strCache>
            </c:strRef>
          </c:tx>
          <c:spPr>
            <a:ln w="28575" cap="rnd">
              <a:solidFill>
                <a:schemeClr val="accent1"/>
              </a:solidFill>
              <a:round/>
            </a:ln>
            <a:effectLst/>
          </c:spPr>
          <c:marker>
            <c:symbol val="none"/>
          </c:marker>
          <c:cat>
            <c:numRef>
              <c:f>'Claimant count'!$BQ$7:$ED$7</c:f>
              <c:numCache>
                <c:formatCode>mmm\-yy</c:formatCode>
                <c:ptCount val="6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numCache>
            </c:numRef>
          </c:cat>
          <c:val>
            <c:numRef>
              <c:f>'Claimant count'!$BQ$8:$ED$8</c:f>
              <c:numCache>
                <c:formatCode>0.0%</c:formatCode>
                <c:ptCount val="66"/>
                <c:pt idx="0">
                  <c:v>2.6000000000000002E-2</c:v>
                </c:pt>
                <c:pt idx="1">
                  <c:v>2.7000000000000003E-2</c:v>
                </c:pt>
                <c:pt idx="2">
                  <c:v>2.7999999999999997E-2</c:v>
                </c:pt>
                <c:pt idx="3">
                  <c:v>0.05</c:v>
                </c:pt>
                <c:pt idx="4">
                  <c:v>6.2E-2</c:v>
                </c:pt>
                <c:pt idx="5">
                  <c:v>5.7999999999999996E-2</c:v>
                </c:pt>
                <c:pt idx="6">
                  <c:v>0.06</c:v>
                </c:pt>
                <c:pt idx="7">
                  <c:v>6.2E-2</c:v>
                </c:pt>
                <c:pt idx="8">
                  <c:v>0.06</c:v>
                </c:pt>
                <c:pt idx="9">
                  <c:v>5.7999999999999996E-2</c:v>
                </c:pt>
                <c:pt idx="10">
                  <c:v>5.7999999999999996E-2</c:v>
                </c:pt>
                <c:pt idx="11">
                  <c:v>5.7000000000000002E-2</c:v>
                </c:pt>
                <c:pt idx="12">
                  <c:v>5.5999999999999994E-2</c:v>
                </c:pt>
                <c:pt idx="13">
                  <c:v>5.7999999999999996E-2</c:v>
                </c:pt>
                <c:pt idx="14">
                  <c:v>5.7000000000000002E-2</c:v>
                </c:pt>
                <c:pt idx="15">
                  <c:v>5.5E-2</c:v>
                </c:pt>
                <c:pt idx="16">
                  <c:v>5.0999999999999997E-2</c:v>
                </c:pt>
                <c:pt idx="17">
                  <c:v>4.7E-2</c:v>
                </c:pt>
                <c:pt idx="18">
                  <c:v>4.5999999999999999E-2</c:v>
                </c:pt>
                <c:pt idx="19">
                  <c:v>4.4000000000000004E-2</c:v>
                </c:pt>
                <c:pt idx="20">
                  <c:v>4.2000000000000003E-2</c:v>
                </c:pt>
                <c:pt idx="21">
                  <c:v>0.04</c:v>
                </c:pt>
                <c:pt idx="22">
                  <c:v>3.9E-2</c:v>
                </c:pt>
                <c:pt idx="23">
                  <c:v>3.7999999999999999E-2</c:v>
                </c:pt>
                <c:pt idx="24">
                  <c:v>3.7000000000000005E-2</c:v>
                </c:pt>
                <c:pt idx="25">
                  <c:v>3.7000000000000005E-2</c:v>
                </c:pt>
                <c:pt idx="26">
                  <c:v>3.5000000000000003E-2</c:v>
                </c:pt>
                <c:pt idx="27">
                  <c:v>3.3000000000000002E-2</c:v>
                </c:pt>
                <c:pt idx="28">
                  <c:v>3.2000000000000001E-2</c:v>
                </c:pt>
                <c:pt idx="29">
                  <c:v>0.03</c:v>
                </c:pt>
                <c:pt idx="30">
                  <c:v>2.8999999999999998E-2</c:v>
                </c:pt>
                <c:pt idx="31">
                  <c:v>2.8999999999999998E-2</c:v>
                </c:pt>
                <c:pt idx="32">
                  <c:v>2.8999999999999998E-2</c:v>
                </c:pt>
                <c:pt idx="33">
                  <c:v>2.7999999999999997E-2</c:v>
                </c:pt>
                <c:pt idx="34">
                  <c:v>2.7999999999999997E-2</c:v>
                </c:pt>
                <c:pt idx="35">
                  <c:v>2.7999999999999997E-2</c:v>
                </c:pt>
                <c:pt idx="36">
                  <c:v>2.7999999999999997E-2</c:v>
                </c:pt>
                <c:pt idx="37">
                  <c:v>2.7999999999999997E-2</c:v>
                </c:pt>
                <c:pt idx="38">
                  <c:v>2.8999999999999998E-2</c:v>
                </c:pt>
                <c:pt idx="39">
                  <c:v>0.03</c:v>
                </c:pt>
                <c:pt idx="40">
                  <c:v>2.8999999999999998E-2</c:v>
                </c:pt>
                <c:pt idx="41">
                  <c:v>2.8999999999999998E-2</c:v>
                </c:pt>
                <c:pt idx="42">
                  <c:v>2.8999999999999998E-2</c:v>
                </c:pt>
                <c:pt idx="43">
                  <c:v>2.8999999999999998E-2</c:v>
                </c:pt>
                <c:pt idx="44">
                  <c:v>2.8999999999999998E-2</c:v>
                </c:pt>
                <c:pt idx="45">
                  <c:v>2.8999999999999998E-2</c:v>
                </c:pt>
                <c:pt idx="46">
                  <c:v>2.8999999999999998E-2</c:v>
                </c:pt>
                <c:pt idx="47">
                  <c:v>2.8999999999999998E-2</c:v>
                </c:pt>
                <c:pt idx="48">
                  <c:v>2.8999999999999998E-2</c:v>
                </c:pt>
                <c:pt idx="49">
                  <c:v>0.03</c:v>
                </c:pt>
                <c:pt idx="50">
                  <c:v>3.1E-2</c:v>
                </c:pt>
                <c:pt idx="51">
                  <c:v>0.03</c:v>
                </c:pt>
                <c:pt idx="52">
                  <c:v>0.03</c:v>
                </c:pt>
                <c:pt idx="53">
                  <c:v>0.03</c:v>
                </c:pt>
                <c:pt idx="54">
                  <c:v>3.2000000000000001E-2</c:v>
                </c:pt>
                <c:pt idx="55">
                  <c:v>3.2000000000000001E-2</c:v>
                </c:pt>
                <c:pt idx="56">
                  <c:v>3.2000000000000001E-2</c:v>
                </c:pt>
                <c:pt idx="57">
                  <c:v>3.2000000000000001E-2</c:v>
                </c:pt>
                <c:pt idx="58">
                  <c:v>3.1E-2</c:v>
                </c:pt>
                <c:pt idx="59">
                  <c:v>3.2000000000000001E-2</c:v>
                </c:pt>
                <c:pt idx="60">
                  <c:v>3.1E-2</c:v>
                </c:pt>
                <c:pt idx="61">
                  <c:v>3.2000000000000001E-2</c:v>
                </c:pt>
                <c:pt idx="62">
                  <c:v>3.2000000000000001E-2</c:v>
                </c:pt>
                <c:pt idx="63">
                  <c:v>3.1E-2</c:v>
                </c:pt>
                <c:pt idx="64">
                  <c:v>3.1E-2</c:v>
                </c:pt>
              </c:numCache>
            </c:numRef>
          </c:val>
          <c:smooth val="0"/>
          <c:extLst>
            <c:ext xmlns:c16="http://schemas.microsoft.com/office/drawing/2014/chart" uri="{C3380CC4-5D6E-409C-BE32-E72D297353CC}">
              <c16:uniqueId val="{00000000-561B-4645-98FC-E5E2E21DDEB6}"/>
            </c:ext>
          </c:extLst>
        </c:ser>
        <c:ser>
          <c:idx val="1"/>
          <c:order val="1"/>
          <c:tx>
            <c:strRef>
              <c:f>'Claimant count'!$BP$9</c:f>
              <c:strCache>
                <c:ptCount val="1"/>
                <c:pt idx="0">
                  <c:v>England</c:v>
                </c:pt>
              </c:strCache>
            </c:strRef>
          </c:tx>
          <c:spPr>
            <a:ln w="28575" cap="rnd">
              <a:solidFill>
                <a:schemeClr val="accent2"/>
              </a:solidFill>
              <a:prstDash val="sysDash"/>
              <a:round/>
            </a:ln>
            <a:effectLst/>
          </c:spPr>
          <c:marker>
            <c:symbol val="none"/>
          </c:marker>
          <c:cat>
            <c:numRef>
              <c:f>'Claimant count'!$BQ$7:$ED$7</c:f>
              <c:numCache>
                <c:formatCode>mmm\-yy</c:formatCode>
                <c:ptCount val="6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numCache>
            </c:numRef>
          </c:cat>
          <c:val>
            <c:numRef>
              <c:f>'Claimant count'!$BQ$9:$ED$9</c:f>
              <c:numCache>
                <c:formatCode>0.0%</c:formatCode>
                <c:ptCount val="66"/>
                <c:pt idx="0">
                  <c:v>2.8999999999999998E-2</c:v>
                </c:pt>
                <c:pt idx="1">
                  <c:v>0.03</c:v>
                </c:pt>
                <c:pt idx="2">
                  <c:v>0.03</c:v>
                </c:pt>
                <c:pt idx="3">
                  <c:v>0.05</c:v>
                </c:pt>
                <c:pt idx="4">
                  <c:v>6.4000000000000001E-2</c:v>
                </c:pt>
                <c:pt idx="5">
                  <c:v>6.2E-2</c:v>
                </c:pt>
                <c:pt idx="6">
                  <c:v>6.3E-2</c:v>
                </c:pt>
                <c:pt idx="7">
                  <c:v>6.4000000000000001E-2</c:v>
                </c:pt>
                <c:pt idx="8">
                  <c:v>6.4000000000000001E-2</c:v>
                </c:pt>
                <c:pt idx="9">
                  <c:v>6.2E-2</c:v>
                </c:pt>
                <c:pt idx="10">
                  <c:v>6.3E-2</c:v>
                </c:pt>
                <c:pt idx="11">
                  <c:v>6.2E-2</c:v>
                </c:pt>
                <c:pt idx="12">
                  <c:v>6.0999999999999999E-2</c:v>
                </c:pt>
                <c:pt idx="13">
                  <c:v>6.4000000000000001E-2</c:v>
                </c:pt>
                <c:pt idx="14">
                  <c:v>6.4000000000000001E-2</c:v>
                </c:pt>
                <c:pt idx="15">
                  <c:v>6.3E-2</c:v>
                </c:pt>
                <c:pt idx="16">
                  <c:v>5.9000000000000004E-2</c:v>
                </c:pt>
                <c:pt idx="17">
                  <c:v>5.5E-2</c:v>
                </c:pt>
                <c:pt idx="18">
                  <c:v>5.4000000000000006E-2</c:v>
                </c:pt>
                <c:pt idx="19">
                  <c:v>5.2000000000000005E-2</c:v>
                </c:pt>
                <c:pt idx="20">
                  <c:v>4.9000000000000002E-2</c:v>
                </c:pt>
                <c:pt idx="21">
                  <c:v>4.7E-2</c:v>
                </c:pt>
                <c:pt idx="22">
                  <c:v>4.4999999999999998E-2</c:v>
                </c:pt>
                <c:pt idx="23">
                  <c:v>4.4000000000000004E-2</c:v>
                </c:pt>
                <c:pt idx="24">
                  <c:v>4.2000000000000003E-2</c:v>
                </c:pt>
                <c:pt idx="25">
                  <c:v>4.2999999999999997E-2</c:v>
                </c:pt>
                <c:pt idx="26">
                  <c:v>4.0999999999999995E-2</c:v>
                </c:pt>
                <c:pt idx="27">
                  <c:v>3.9E-2</c:v>
                </c:pt>
                <c:pt idx="28">
                  <c:v>3.7999999999999999E-2</c:v>
                </c:pt>
                <c:pt idx="29">
                  <c:v>3.7000000000000005E-2</c:v>
                </c:pt>
                <c:pt idx="30">
                  <c:v>3.7000000000000005E-2</c:v>
                </c:pt>
                <c:pt idx="31">
                  <c:v>3.6000000000000004E-2</c:v>
                </c:pt>
                <c:pt idx="32">
                  <c:v>3.6000000000000004E-2</c:v>
                </c:pt>
                <c:pt idx="33">
                  <c:v>3.6000000000000004E-2</c:v>
                </c:pt>
                <c:pt idx="34">
                  <c:v>3.6000000000000004E-2</c:v>
                </c:pt>
                <c:pt idx="35">
                  <c:v>3.6000000000000004E-2</c:v>
                </c:pt>
                <c:pt idx="36">
                  <c:v>3.6000000000000004E-2</c:v>
                </c:pt>
                <c:pt idx="37">
                  <c:v>3.6000000000000004E-2</c:v>
                </c:pt>
                <c:pt idx="38">
                  <c:v>3.7000000000000005E-2</c:v>
                </c:pt>
                <c:pt idx="39">
                  <c:v>3.7999999999999999E-2</c:v>
                </c:pt>
                <c:pt idx="40">
                  <c:v>3.6000000000000004E-2</c:v>
                </c:pt>
                <c:pt idx="41">
                  <c:v>3.7000000000000005E-2</c:v>
                </c:pt>
                <c:pt idx="42">
                  <c:v>3.7000000000000005E-2</c:v>
                </c:pt>
                <c:pt idx="43">
                  <c:v>3.6000000000000004E-2</c:v>
                </c:pt>
                <c:pt idx="44">
                  <c:v>3.6000000000000004E-2</c:v>
                </c:pt>
                <c:pt idx="45">
                  <c:v>3.7000000000000005E-2</c:v>
                </c:pt>
                <c:pt idx="46">
                  <c:v>3.7000000000000005E-2</c:v>
                </c:pt>
                <c:pt idx="47">
                  <c:v>3.7000000000000005E-2</c:v>
                </c:pt>
                <c:pt idx="48">
                  <c:v>3.7000000000000005E-2</c:v>
                </c:pt>
                <c:pt idx="49">
                  <c:v>3.7999999999999999E-2</c:v>
                </c:pt>
                <c:pt idx="50">
                  <c:v>3.9E-2</c:v>
                </c:pt>
                <c:pt idx="51">
                  <c:v>3.7999999999999999E-2</c:v>
                </c:pt>
                <c:pt idx="52">
                  <c:v>3.9E-2</c:v>
                </c:pt>
                <c:pt idx="53">
                  <c:v>3.9E-2</c:v>
                </c:pt>
                <c:pt idx="54">
                  <c:v>4.2999999999999997E-2</c:v>
                </c:pt>
                <c:pt idx="55">
                  <c:v>4.2999999999999997E-2</c:v>
                </c:pt>
                <c:pt idx="56">
                  <c:v>4.2999999999999997E-2</c:v>
                </c:pt>
                <c:pt idx="57">
                  <c:v>4.2000000000000003E-2</c:v>
                </c:pt>
                <c:pt idx="58">
                  <c:v>4.2000000000000003E-2</c:v>
                </c:pt>
                <c:pt idx="59">
                  <c:v>4.0999999999999995E-2</c:v>
                </c:pt>
                <c:pt idx="60">
                  <c:v>4.0999999999999995E-2</c:v>
                </c:pt>
                <c:pt idx="61">
                  <c:v>4.2000000000000003E-2</c:v>
                </c:pt>
                <c:pt idx="62">
                  <c:v>4.2000000000000003E-2</c:v>
                </c:pt>
                <c:pt idx="63">
                  <c:v>4.0999999999999995E-2</c:v>
                </c:pt>
                <c:pt idx="64">
                  <c:v>4.2000000000000003E-2</c:v>
                </c:pt>
              </c:numCache>
            </c:numRef>
          </c:val>
          <c:smooth val="0"/>
          <c:extLst>
            <c:ext xmlns:c16="http://schemas.microsoft.com/office/drawing/2014/chart" uri="{C3380CC4-5D6E-409C-BE32-E72D297353CC}">
              <c16:uniqueId val="{00000001-561B-4645-98FC-E5E2E21DDEB6}"/>
            </c:ext>
          </c:extLst>
        </c:ser>
        <c:dLbls>
          <c:showLegendKey val="0"/>
          <c:showVal val="0"/>
          <c:showCatName val="0"/>
          <c:showSerName val="0"/>
          <c:showPercent val="0"/>
          <c:showBubbleSize val="0"/>
        </c:dLbls>
        <c:smooth val="0"/>
        <c:axId val="703450824"/>
        <c:axId val="703450496"/>
      </c:lineChart>
      <c:dateAx>
        <c:axId val="7034508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450496"/>
        <c:crosses val="autoZero"/>
        <c:auto val="1"/>
        <c:lblOffset val="100"/>
        <c:baseTimeUnit val="months"/>
      </c:dateAx>
      <c:valAx>
        <c:axId val="7034504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450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 households worried about their food security in the South East</a:t>
            </a:r>
          </a:p>
        </c:rich>
      </c:tx>
      <c:layout>
        <c:manualLayout>
          <c:xMode val="edge"/>
          <c:yMode val="edge"/>
          <c:x val="0.10715059565186784"/>
          <c:y val="3.401360544217687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10901811229054"/>
          <c:y val="0.16768707482993198"/>
          <c:w val="0.8133172099520839"/>
          <c:h val="0.54747656542932144"/>
        </c:manualLayout>
      </c:layout>
      <c:barChart>
        <c:barDir val="col"/>
        <c:grouping val="clustered"/>
        <c:varyColors val="0"/>
        <c:ser>
          <c:idx val="1"/>
          <c:order val="0"/>
          <c:spPr>
            <a:solidFill>
              <a:schemeClr val="accent1">
                <a:lumMod val="40000"/>
                <a:lumOff val="60000"/>
              </a:schemeClr>
            </a:solidFill>
            <a:ln>
              <a:noFill/>
            </a:ln>
            <a:effectLst/>
          </c:spPr>
          <c:invertIfNegative val="0"/>
          <c:cat>
            <c:strRef>
              <c:f>'Food Poverty'!$I$24:$I$74</c:f>
              <c:strCache>
                <c:ptCount val="14"/>
                <c:pt idx="13">
                  <c:v>Ashford</c:v>
                </c:pt>
              </c:strCache>
            </c:strRef>
          </c:cat>
          <c:val>
            <c:numRef>
              <c:f>'Food Poverty'!$G$24:$G$74</c:f>
              <c:numCache>
                <c:formatCode>0.0%</c:formatCode>
                <c:ptCount val="51"/>
                <c:pt idx="0">
                  <c:v>0.21629999999999999</c:v>
                </c:pt>
                <c:pt idx="1">
                  <c:v>0.15710000000000002</c:v>
                </c:pt>
                <c:pt idx="2">
                  <c:v>0.14000000000000001</c:v>
                </c:pt>
                <c:pt idx="3">
                  <c:v>0.1391</c:v>
                </c:pt>
                <c:pt idx="4">
                  <c:v>0.12839999999999999</c:v>
                </c:pt>
                <c:pt idx="5">
                  <c:v>0.128</c:v>
                </c:pt>
                <c:pt idx="6">
                  <c:v>0.12609999999999999</c:v>
                </c:pt>
                <c:pt idx="7">
                  <c:v>0.12269999999999999</c:v>
                </c:pt>
                <c:pt idx="8">
                  <c:v>0.1207</c:v>
                </c:pt>
                <c:pt idx="9">
                  <c:v>0.1198</c:v>
                </c:pt>
                <c:pt idx="10">
                  <c:v>0.1186</c:v>
                </c:pt>
                <c:pt idx="11">
                  <c:v>0.11840000000000001</c:v>
                </c:pt>
                <c:pt idx="12">
                  <c:v>0.11800000000000001</c:v>
                </c:pt>
                <c:pt idx="13">
                  <c:v>0.1149</c:v>
                </c:pt>
                <c:pt idx="14">
                  <c:v>0.11470000000000001</c:v>
                </c:pt>
                <c:pt idx="15">
                  <c:v>0.1143</c:v>
                </c:pt>
                <c:pt idx="16">
                  <c:v>0.11320000000000001</c:v>
                </c:pt>
                <c:pt idx="17">
                  <c:v>0.11289999999999999</c:v>
                </c:pt>
                <c:pt idx="18">
                  <c:v>0.10779999999999999</c:v>
                </c:pt>
                <c:pt idx="19">
                  <c:v>0.1069</c:v>
                </c:pt>
                <c:pt idx="20">
                  <c:v>0.1048</c:v>
                </c:pt>
                <c:pt idx="21">
                  <c:v>0.10339999999999999</c:v>
                </c:pt>
                <c:pt idx="22">
                  <c:v>0.10300000000000001</c:v>
                </c:pt>
                <c:pt idx="23">
                  <c:v>0.10220000000000001</c:v>
                </c:pt>
                <c:pt idx="24">
                  <c:v>9.820000000000001E-2</c:v>
                </c:pt>
                <c:pt idx="25">
                  <c:v>9.7500000000000003E-2</c:v>
                </c:pt>
                <c:pt idx="26">
                  <c:v>9.74E-2</c:v>
                </c:pt>
                <c:pt idx="27">
                  <c:v>9.6999999999999989E-2</c:v>
                </c:pt>
                <c:pt idx="28">
                  <c:v>9.69E-2</c:v>
                </c:pt>
                <c:pt idx="29">
                  <c:v>9.6600000000000005E-2</c:v>
                </c:pt>
                <c:pt idx="30">
                  <c:v>9.5500000000000002E-2</c:v>
                </c:pt>
                <c:pt idx="31">
                  <c:v>9.5399999999999985E-2</c:v>
                </c:pt>
                <c:pt idx="32">
                  <c:v>9.3000000000000013E-2</c:v>
                </c:pt>
                <c:pt idx="33">
                  <c:v>9.2600000000000002E-2</c:v>
                </c:pt>
                <c:pt idx="34">
                  <c:v>9.2200000000000004E-2</c:v>
                </c:pt>
                <c:pt idx="35">
                  <c:v>9.1799999999999993E-2</c:v>
                </c:pt>
                <c:pt idx="36">
                  <c:v>9.11E-2</c:v>
                </c:pt>
                <c:pt idx="37">
                  <c:v>9.0899999999999995E-2</c:v>
                </c:pt>
                <c:pt idx="38">
                  <c:v>9.0700000000000003E-2</c:v>
                </c:pt>
                <c:pt idx="39">
                  <c:v>8.9900000000000008E-2</c:v>
                </c:pt>
                <c:pt idx="40">
                  <c:v>8.929999999999999E-2</c:v>
                </c:pt>
                <c:pt idx="41">
                  <c:v>8.8699999999999987E-2</c:v>
                </c:pt>
                <c:pt idx="42">
                  <c:v>8.7599999999999997E-2</c:v>
                </c:pt>
                <c:pt idx="43">
                  <c:v>8.6999999999999994E-2</c:v>
                </c:pt>
                <c:pt idx="44">
                  <c:v>8.539999999999999E-2</c:v>
                </c:pt>
                <c:pt idx="45">
                  <c:v>8.5000000000000006E-2</c:v>
                </c:pt>
                <c:pt idx="46">
                  <c:v>8.3900000000000002E-2</c:v>
                </c:pt>
                <c:pt idx="47">
                  <c:v>8.3499999999999991E-2</c:v>
                </c:pt>
                <c:pt idx="48">
                  <c:v>8.2299999999999998E-2</c:v>
                </c:pt>
                <c:pt idx="49">
                  <c:v>8.1799999999999998E-2</c:v>
                </c:pt>
                <c:pt idx="50">
                  <c:v>8.0799999999999997E-2</c:v>
                </c:pt>
              </c:numCache>
            </c:numRef>
          </c:val>
          <c:extLst>
            <c:ext xmlns:c16="http://schemas.microsoft.com/office/drawing/2014/chart" uri="{C3380CC4-5D6E-409C-BE32-E72D297353CC}">
              <c16:uniqueId val="{00000001-52E9-4D45-BB67-E98645ABC551}"/>
            </c:ext>
          </c:extLst>
        </c:ser>
        <c:ser>
          <c:idx val="0"/>
          <c:order val="1"/>
          <c:spPr>
            <a:solidFill>
              <a:schemeClr val="accent2">
                <a:lumMod val="75000"/>
              </a:schemeClr>
            </a:solidFill>
            <a:ln>
              <a:noFill/>
            </a:ln>
            <a:effectLst/>
          </c:spPr>
          <c:invertIfNegative val="0"/>
          <c:val>
            <c:numRef>
              <c:f>'Food Poverty'!$H$24:$H$74</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0.1149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FBEB-483E-AF7C-2C28E828810B}"/>
            </c:ext>
          </c:extLst>
        </c:ser>
        <c:dLbls>
          <c:showLegendKey val="0"/>
          <c:showVal val="0"/>
          <c:showCatName val="0"/>
          <c:showSerName val="0"/>
          <c:showPercent val="0"/>
          <c:showBubbleSize val="0"/>
        </c:dLbls>
        <c:gapWidth val="50"/>
        <c:overlap val="100"/>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 households experiencing hunger in the South East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46025447352213"/>
          <c:y val="0.16768707482993198"/>
          <c:w val="0.83096597359085234"/>
          <c:h val="0.54747656542932144"/>
        </c:manualLayout>
      </c:layout>
      <c:barChart>
        <c:barDir val="col"/>
        <c:grouping val="clustered"/>
        <c:varyColors val="0"/>
        <c:ser>
          <c:idx val="2"/>
          <c:order val="0"/>
          <c:spPr>
            <a:solidFill>
              <a:schemeClr val="accent1">
                <a:lumMod val="40000"/>
                <a:lumOff val="60000"/>
              </a:schemeClr>
            </a:solidFill>
            <a:ln>
              <a:noFill/>
            </a:ln>
            <a:effectLst/>
          </c:spPr>
          <c:invertIfNegative val="0"/>
          <c:cat>
            <c:strRef>
              <c:f>'Food Poverty'!$N$24:$N$74</c:f>
              <c:strCache>
                <c:ptCount val="2"/>
                <c:pt idx="1">
                  <c:v>Ashford</c:v>
                </c:pt>
              </c:strCache>
            </c:strRef>
          </c:cat>
          <c:val>
            <c:numRef>
              <c:f>'Food Poverty'!$L$24:$L$74</c:f>
              <c:numCache>
                <c:formatCode>0.0%</c:formatCode>
                <c:ptCount val="51"/>
                <c:pt idx="0">
                  <c:v>8.2799999999999999E-2</c:v>
                </c:pt>
                <c:pt idx="1">
                  <c:v>7.2000000000000008E-2</c:v>
                </c:pt>
                <c:pt idx="2">
                  <c:v>5.9800000000000006E-2</c:v>
                </c:pt>
                <c:pt idx="3">
                  <c:v>5.9200000000000003E-2</c:v>
                </c:pt>
                <c:pt idx="4">
                  <c:v>5.7500000000000002E-2</c:v>
                </c:pt>
                <c:pt idx="5">
                  <c:v>5.6600000000000004E-2</c:v>
                </c:pt>
                <c:pt idx="6">
                  <c:v>5.6500000000000002E-2</c:v>
                </c:pt>
                <c:pt idx="7">
                  <c:v>5.1900000000000002E-2</c:v>
                </c:pt>
                <c:pt idx="8">
                  <c:v>5.1500000000000004E-2</c:v>
                </c:pt>
                <c:pt idx="9">
                  <c:v>4.9699999999999994E-2</c:v>
                </c:pt>
                <c:pt idx="10">
                  <c:v>4.4600000000000001E-2</c:v>
                </c:pt>
                <c:pt idx="11">
                  <c:v>4.4199999999999996E-2</c:v>
                </c:pt>
                <c:pt idx="12">
                  <c:v>4.1799999999999997E-2</c:v>
                </c:pt>
                <c:pt idx="13">
                  <c:v>4.0599999999999997E-2</c:v>
                </c:pt>
                <c:pt idx="14">
                  <c:v>3.9300000000000002E-2</c:v>
                </c:pt>
                <c:pt idx="15">
                  <c:v>3.8100000000000002E-2</c:v>
                </c:pt>
                <c:pt idx="16">
                  <c:v>3.7599999999999995E-2</c:v>
                </c:pt>
                <c:pt idx="17">
                  <c:v>3.7000000000000005E-2</c:v>
                </c:pt>
                <c:pt idx="18">
                  <c:v>3.7000000000000005E-2</c:v>
                </c:pt>
                <c:pt idx="19">
                  <c:v>3.6699999999999997E-2</c:v>
                </c:pt>
                <c:pt idx="20">
                  <c:v>3.6000000000000004E-2</c:v>
                </c:pt>
                <c:pt idx="21">
                  <c:v>3.4799999999999998E-2</c:v>
                </c:pt>
                <c:pt idx="22">
                  <c:v>3.4200000000000001E-2</c:v>
                </c:pt>
                <c:pt idx="23">
                  <c:v>3.4099999999999998E-2</c:v>
                </c:pt>
                <c:pt idx="24">
                  <c:v>3.3799999999999997E-2</c:v>
                </c:pt>
                <c:pt idx="25">
                  <c:v>3.3700000000000001E-2</c:v>
                </c:pt>
                <c:pt idx="26">
                  <c:v>3.2899999999999999E-2</c:v>
                </c:pt>
                <c:pt idx="27">
                  <c:v>3.27E-2</c:v>
                </c:pt>
                <c:pt idx="28">
                  <c:v>3.2599999999999997E-2</c:v>
                </c:pt>
                <c:pt idx="29">
                  <c:v>3.2400000000000005E-2</c:v>
                </c:pt>
                <c:pt idx="30">
                  <c:v>3.0800000000000001E-2</c:v>
                </c:pt>
                <c:pt idx="31">
                  <c:v>3.0600000000000002E-2</c:v>
                </c:pt>
                <c:pt idx="32">
                  <c:v>3.0600000000000002E-2</c:v>
                </c:pt>
                <c:pt idx="33">
                  <c:v>2.98E-2</c:v>
                </c:pt>
                <c:pt idx="34">
                  <c:v>2.9600000000000001E-2</c:v>
                </c:pt>
                <c:pt idx="35">
                  <c:v>2.9600000000000001E-2</c:v>
                </c:pt>
                <c:pt idx="36">
                  <c:v>2.9500000000000002E-2</c:v>
                </c:pt>
                <c:pt idx="37">
                  <c:v>2.86E-2</c:v>
                </c:pt>
                <c:pt idx="38">
                  <c:v>2.81E-2</c:v>
                </c:pt>
                <c:pt idx="39">
                  <c:v>2.7099999999999999E-2</c:v>
                </c:pt>
                <c:pt idx="40">
                  <c:v>2.6099999999999998E-2</c:v>
                </c:pt>
                <c:pt idx="41">
                  <c:v>2.5600000000000001E-2</c:v>
                </c:pt>
                <c:pt idx="42">
                  <c:v>2.53E-2</c:v>
                </c:pt>
                <c:pt idx="43">
                  <c:v>2.4900000000000002E-2</c:v>
                </c:pt>
                <c:pt idx="44">
                  <c:v>2.46E-2</c:v>
                </c:pt>
                <c:pt idx="45">
                  <c:v>2.4300000000000002E-2</c:v>
                </c:pt>
                <c:pt idx="46">
                  <c:v>2.3900000000000001E-2</c:v>
                </c:pt>
                <c:pt idx="47">
                  <c:v>2.3E-2</c:v>
                </c:pt>
                <c:pt idx="48">
                  <c:v>2.12E-2</c:v>
                </c:pt>
                <c:pt idx="49">
                  <c:v>2.1099999999999997E-2</c:v>
                </c:pt>
                <c:pt idx="50">
                  <c:v>2.0400000000000001E-2</c:v>
                </c:pt>
              </c:numCache>
            </c:numRef>
          </c:val>
          <c:extLst>
            <c:ext xmlns:c16="http://schemas.microsoft.com/office/drawing/2014/chart" uri="{C3380CC4-5D6E-409C-BE32-E72D297353CC}">
              <c16:uniqueId val="{00000002-52E9-4D45-BB67-E98645ABC551}"/>
            </c:ext>
          </c:extLst>
        </c:ser>
        <c:ser>
          <c:idx val="0"/>
          <c:order val="1"/>
          <c:spPr>
            <a:solidFill>
              <a:schemeClr val="accent2"/>
            </a:solidFill>
            <a:ln>
              <a:noFill/>
            </a:ln>
            <a:effectLst/>
          </c:spPr>
          <c:invertIfNegative val="0"/>
          <c:cat>
            <c:strRef>
              <c:f>'Food Poverty'!$N$24:$N$74</c:f>
              <c:strCache>
                <c:ptCount val="2"/>
                <c:pt idx="1">
                  <c:v>Ashford</c:v>
                </c:pt>
              </c:strCache>
            </c:strRef>
          </c:cat>
          <c:val>
            <c:numRef>
              <c:f>'Food Poverty'!$M$24:$M$74</c:f>
              <c:numCache>
                <c:formatCode>0.0%</c:formatCode>
                <c:ptCount val="51"/>
                <c:pt idx="0">
                  <c:v>0</c:v>
                </c:pt>
                <c:pt idx="1">
                  <c:v>7.2000000000000008E-2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82AA-41E0-9B17-D5AE21FB4C3A}"/>
            </c:ext>
          </c:extLst>
        </c:ser>
        <c:dLbls>
          <c:showLegendKey val="0"/>
          <c:showVal val="0"/>
          <c:showCatName val="0"/>
          <c:showSerName val="0"/>
          <c:showPercent val="0"/>
          <c:showBubbleSize val="0"/>
        </c:dLbls>
        <c:gapWidth val="50"/>
        <c:overlap val="100"/>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200" b="1" i="0" u="none" strike="noStrike" kern="1200" spc="0" baseline="0">
                <a:solidFill>
                  <a:sysClr val="windowText" lastClr="000000">
                    <a:lumMod val="65000"/>
                    <a:lumOff val="35000"/>
                  </a:sysClr>
                </a:solidFill>
                <a:latin typeface="+mn-lt"/>
                <a:ea typeface="+mn-ea"/>
                <a:cs typeface="+mn-cs"/>
              </a:defRPr>
            </a:pPr>
            <a:r>
              <a:rPr lang="en-GB" sz="1200" b="1" i="0" u="none" strike="noStrike" kern="1200" spc="0" baseline="0">
                <a:solidFill>
                  <a:sysClr val="windowText" lastClr="000000">
                    <a:lumMod val="65000"/>
                    <a:lumOff val="35000"/>
                  </a:sysClr>
                </a:solidFill>
                <a:latin typeface="+mn-lt"/>
                <a:ea typeface="+mn-ea"/>
                <a:cs typeface="+mn-cs"/>
              </a:rPr>
              <a:t>% households without central heating </a:t>
            </a:r>
          </a:p>
        </c:rich>
      </c:tx>
      <c:overlay val="0"/>
      <c:spPr>
        <a:noFill/>
        <a:ln>
          <a:noFill/>
        </a:ln>
        <a:effectLst/>
      </c:spPr>
      <c:txPr>
        <a:bodyPr rot="0" spcFirstLastPara="1" vertOverflow="ellipsis" vert="horz" wrap="square" anchor="ctr" anchorCtr="1"/>
        <a:lstStyle/>
        <a:p>
          <a:pPr algn="ctr" rtl="0">
            <a:defRPr lang="en-GB"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'Central Heating'!$S$7</c:f>
              <c:strCache>
                <c:ptCount val="1"/>
                <c:pt idx="0">
                  <c:v>2001</c:v>
                </c:pt>
              </c:strCache>
            </c:strRef>
          </c:tx>
          <c:spPr>
            <a:solidFill>
              <a:schemeClr val="accent1">
                <a:lumMod val="20000"/>
                <a:lumOff val="80000"/>
              </a:schemeClr>
            </a:solidFill>
            <a:ln>
              <a:noFill/>
            </a:ln>
            <a:effectLst/>
          </c:spPr>
          <c:invertIfNegative val="0"/>
          <c:cat>
            <c:strRef>
              <c:f>'Central Heating'!$Q$8:$Q$23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'Central Heating'!$S$8:$S$23</c:f>
              <c:numCache>
                <c:formatCode>0%</c:formatCode>
                <c:ptCount val="16"/>
                <c:pt idx="0">
                  <c:v>4.436991820879678E-2</c:v>
                </c:pt>
                <c:pt idx="1">
                  <c:v>5.9166381838133442E-2</c:v>
                </c:pt>
                <c:pt idx="2">
                  <c:v>6.1540644062987655E-2</c:v>
                </c:pt>
                <c:pt idx="3">
                  <c:v>7.8721675543919831E-2</c:v>
                </c:pt>
                <c:pt idx="4">
                  <c:v>7.4190177638453494E-2</c:v>
                </c:pt>
                <c:pt idx="5">
                  <c:v>6.7558738206622587E-2</c:v>
                </c:pt>
                <c:pt idx="6">
                  <c:v>5.6914601526933908E-2</c:v>
                </c:pt>
                <c:pt idx="7">
                  <c:v>4.113510345760267E-2</c:v>
                </c:pt>
                <c:pt idx="8">
                  <c:v>7.6855930655082116E-2</c:v>
                </c:pt>
                <c:pt idx="9">
                  <c:v>9.3426294820717126E-2</c:v>
                </c:pt>
                <c:pt idx="10">
                  <c:v>5.6405577390978852E-2</c:v>
                </c:pt>
                <c:pt idx="11">
                  <c:v>6.6471415182755386E-2</c:v>
                </c:pt>
                <c:pt idx="12">
                  <c:v>6.525345453547815E-2</c:v>
                </c:pt>
                <c:pt idx="13">
                  <c:v>9.3057592254072841E-2</c:v>
                </c:pt>
                <c:pt idx="14">
                  <c:v>6.1004310584765457E-2</c:v>
                </c:pt>
                <c:pt idx="15">
                  <c:v>8.5282264166700941E-2</c:v>
                </c:pt>
              </c:numCache>
            </c:numRef>
          </c:val>
          <c:extLst>
            <c:ext xmlns:c16="http://schemas.microsoft.com/office/drawing/2014/chart" uri="{C3380CC4-5D6E-409C-BE32-E72D297353CC}">
              <c16:uniqueId val="{00000000-7DB7-4B25-B1C9-CC425E0B08D8}"/>
            </c:ext>
          </c:extLst>
        </c:ser>
        <c:ser>
          <c:idx val="1"/>
          <c:order val="1"/>
          <c:tx>
            <c:strRef>
              <c:f>'Central Heating'!$U$7</c:f>
              <c:strCache>
                <c:ptCount val="1"/>
                <c:pt idx="0">
                  <c:v>2011</c:v>
                </c:pt>
              </c:strCache>
            </c:strRef>
          </c:tx>
          <c:spPr>
            <a:solidFill>
              <a:schemeClr val="accent1">
                <a:lumMod val="60000"/>
                <a:lumOff val="40000"/>
              </a:schemeClr>
            </a:solidFill>
            <a:ln>
              <a:noFill/>
            </a:ln>
            <a:effectLst/>
          </c:spPr>
          <c:invertIfNegative val="0"/>
          <c:cat>
            <c:strRef>
              <c:f>'Central Heating'!$Q$8:$Q$23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'Central Heating'!$U$8:$U$23</c:f>
              <c:numCache>
                <c:formatCode>0%</c:formatCode>
                <c:ptCount val="16"/>
                <c:pt idx="0">
                  <c:v>1.828949295833595E-2</c:v>
                </c:pt>
                <c:pt idx="1">
                  <c:v>2.1868983561238089E-2</c:v>
                </c:pt>
                <c:pt idx="2">
                  <c:v>2.5198972081534893E-2</c:v>
                </c:pt>
                <c:pt idx="3">
                  <c:v>2.4239287932105155E-2</c:v>
                </c:pt>
                <c:pt idx="4">
                  <c:v>3.3221469427383438E-2</c:v>
                </c:pt>
                <c:pt idx="5">
                  <c:v>2.4807697064133955E-2</c:v>
                </c:pt>
                <c:pt idx="6">
                  <c:v>2.2112944662474193E-2</c:v>
                </c:pt>
                <c:pt idx="7">
                  <c:v>1.811994895789026E-2</c:v>
                </c:pt>
                <c:pt idx="8">
                  <c:v>2.874876315552757E-2</c:v>
                </c:pt>
                <c:pt idx="9">
                  <c:v>2.9606976626955456E-2</c:v>
                </c:pt>
                <c:pt idx="10">
                  <c:v>2.0398836726215206E-2</c:v>
                </c:pt>
                <c:pt idx="11">
                  <c:v>2.5458939246194939E-2</c:v>
                </c:pt>
                <c:pt idx="12">
                  <c:v>2.4369342742694481E-2</c:v>
                </c:pt>
                <c:pt idx="13">
                  <c:v>3.1786383451496578E-2</c:v>
                </c:pt>
                <c:pt idx="14">
                  <c:v>2.3801963344858321E-2</c:v>
                </c:pt>
                <c:pt idx="15">
                  <c:v>2.6947880305490984E-2</c:v>
                </c:pt>
              </c:numCache>
            </c:numRef>
          </c:val>
          <c:extLst>
            <c:ext xmlns:c16="http://schemas.microsoft.com/office/drawing/2014/chart" uri="{C3380CC4-5D6E-409C-BE32-E72D297353CC}">
              <c16:uniqueId val="{00000001-7DB7-4B25-B1C9-CC425E0B08D8}"/>
            </c:ext>
          </c:extLst>
        </c:ser>
        <c:ser>
          <c:idx val="2"/>
          <c:order val="2"/>
          <c:tx>
            <c:strRef>
              <c:f>'Central Heating'!$W$7</c:f>
              <c:strCache>
                <c:ptCount val="1"/>
                <c:pt idx="0">
                  <c:v>2021</c:v>
                </c:pt>
              </c:strCache>
            </c:strRef>
          </c:tx>
          <c:spPr>
            <a:solidFill>
              <a:schemeClr val="accent1">
                <a:lumMod val="75000"/>
              </a:schemeClr>
            </a:solidFill>
            <a:ln>
              <a:noFill/>
            </a:ln>
            <a:effectLst/>
          </c:spPr>
          <c:invertIfNegative val="0"/>
          <c:cat>
            <c:strRef>
              <c:f>'Central Heating'!$Q$8:$Q$23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'Central Heating'!$W$8:$W$23</c:f>
              <c:numCache>
                <c:formatCode>0%</c:formatCode>
                <c:ptCount val="16"/>
                <c:pt idx="0">
                  <c:v>1.1645484575331728E-2</c:v>
                </c:pt>
                <c:pt idx="1">
                  <c:v>1.2368322046651618E-2</c:v>
                </c:pt>
                <c:pt idx="2">
                  <c:v>1.3633578431372549E-2</c:v>
                </c:pt>
                <c:pt idx="3">
                  <c:v>1.337342723747725E-2</c:v>
                </c:pt>
                <c:pt idx="4">
                  <c:v>1.5267807269793326E-2</c:v>
                </c:pt>
                <c:pt idx="5">
                  <c:v>1.5027322404371584E-2</c:v>
                </c:pt>
                <c:pt idx="6">
                  <c:v>1.1908774295023031E-2</c:v>
                </c:pt>
                <c:pt idx="7">
                  <c:v>9.8957376915386336E-3</c:v>
                </c:pt>
                <c:pt idx="8">
                  <c:v>1.5555261678844183E-2</c:v>
                </c:pt>
                <c:pt idx="9">
                  <c:v>1.5433339228011511E-2</c:v>
                </c:pt>
                <c:pt idx="10">
                  <c:v>1.0247316845543631E-2</c:v>
                </c:pt>
                <c:pt idx="11">
                  <c:v>1.3022291342664593E-2</c:v>
                </c:pt>
                <c:pt idx="12">
                  <c:v>1.3087741539467576E-2</c:v>
                </c:pt>
                <c:pt idx="13">
                  <c:v>1.6930903609593283E-2</c:v>
                </c:pt>
                <c:pt idx="14">
                  <c:v>1.3097809459908375E-2</c:v>
                </c:pt>
                <c:pt idx="15">
                  <c:v>1.5003999174776845E-2</c:v>
                </c:pt>
              </c:numCache>
            </c:numRef>
          </c:val>
          <c:extLst>
            <c:ext xmlns:c16="http://schemas.microsoft.com/office/drawing/2014/chart" uri="{C3380CC4-5D6E-409C-BE32-E72D297353CC}">
              <c16:uniqueId val="{00000002-7DB7-4B25-B1C9-CC425E0B08D8}"/>
            </c:ext>
          </c:extLst>
        </c:ser>
        <c:dLbls>
          <c:showLegendKey val="0"/>
          <c:showVal val="0"/>
          <c:showCatName val="0"/>
          <c:showSerName val="0"/>
          <c:showPercent val="0"/>
          <c:showBubbleSize val="0"/>
        </c:dLbls>
        <c:gapWidth val="219"/>
        <c:overlap val="-27"/>
        <c:axId val="1036798680"/>
        <c:axId val="1036801560"/>
      </c:barChart>
      <c:catAx>
        <c:axId val="1036798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36801560"/>
        <c:crosses val="autoZero"/>
        <c:auto val="1"/>
        <c:lblAlgn val="ctr"/>
        <c:lblOffset val="100"/>
        <c:noMultiLvlLbl val="0"/>
      </c:catAx>
      <c:valAx>
        <c:axId val="10368015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36798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200" b="1" i="0" u="none" strike="noStrike" kern="1200" spc="0" baseline="0">
                <a:solidFill>
                  <a:sysClr val="windowText" lastClr="000000">
                    <a:lumMod val="65000"/>
                    <a:lumOff val="35000"/>
                  </a:sysClr>
                </a:solidFill>
                <a:latin typeface="+mn-lt"/>
                <a:ea typeface="+mn-ea"/>
                <a:cs typeface="+mn-cs"/>
              </a:defRPr>
            </a:pPr>
            <a:r>
              <a:rPr lang="en-US" sz="1200" b="1" i="0" u="none" strike="noStrike" kern="1200" spc="0" baseline="0">
                <a:solidFill>
                  <a:sysClr val="windowText" lastClr="000000">
                    <a:lumMod val="65000"/>
                    <a:lumOff val="35000"/>
                  </a:sysClr>
                </a:solidFill>
                <a:latin typeface="+mn-lt"/>
                <a:ea typeface="+mn-ea"/>
                <a:cs typeface="+mn-cs"/>
              </a:rPr>
              <a:t>% of households with central heating by type of central heating</a:t>
            </a:r>
          </a:p>
          <a:p>
            <a:pPr algn="ctr" rtl="0">
              <a:defRPr lang="en-US" sz="1200" b="1">
                <a:solidFill>
                  <a:sysClr val="windowText" lastClr="000000">
                    <a:lumMod val="65000"/>
                    <a:lumOff val="35000"/>
                  </a:sysClr>
                </a:solidFill>
              </a:defRPr>
            </a:pPr>
            <a:r>
              <a:rPr lang="en-US" sz="1200" b="1" i="0" u="none" strike="noStrike" kern="1200" spc="0" baseline="0">
                <a:solidFill>
                  <a:sysClr val="windowText" lastClr="000000">
                    <a:lumMod val="65000"/>
                    <a:lumOff val="35000"/>
                  </a:sysClr>
                </a:solidFill>
                <a:latin typeface="+mn-lt"/>
                <a:ea typeface="+mn-ea"/>
                <a:cs typeface="+mn-cs"/>
              </a:rPr>
              <a:t>2021</a:t>
            </a:r>
          </a:p>
        </c:rich>
      </c:tx>
      <c:overlay val="0"/>
      <c:spPr>
        <a:noFill/>
        <a:ln>
          <a:noFill/>
        </a:ln>
        <a:effectLst/>
      </c:spPr>
      <c:txPr>
        <a:bodyPr rot="0" spcFirstLastPara="1" vertOverflow="ellipsis" vert="horz" wrap="square" anchor="ctr" anchorCtr="1"/>
        <a:lstStyle/>
        <a:p>
          <a:pPr algn="ctr" rtl="0">
            <a:defRPr lang="en-US"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8.8385376070415439E-2"/>
          <c:y val="0.24361904761904762"/>
          <c:w val="0.88198499429995492"/>
          <c:h val="0.28076910386201726"/>
        </c:manualLayout>
      </c:layout>
      <c:barChart>
        <c:barDir val="col"/>
        <c:grouping val="clustered"/>
        <c:varyColors val="0"/>
        <c:ser>
          <c:idx val="0"/>
          <c:order val="0"/>
          <c:tx>
            <c:strRef>
              <c:f>'Central Heating'!$Q$31</c:f>
              <c:strCache>
                <c:ptCount val="1"/>
                <c:pt idx="0">
                  <c:v>Ashford</c:v>
                </c:pt>
              </c:strCache>
            </c:strRef>
          </c:tx>
          <c:spPr>
            <a:solidFill>
              <a:schemeClr val="accent1">
                <a:lumMod val="60000"/>
                <a:lumOff val="40000"/>
              </a:schemeClr>
            </a:solidFill>
            <a:ln>
              <a:noFill/>
            </a:ln>
            <a:effectLst/>
          </c:spPr>
          <c:invertIfNegative val="0"/>
          <c:cat>
            <c:strRef>
              <c:f>'Central Heating'!$R$30:$AB$30</c:f>
              <c:strCache>
                <c:ptCount val="11"/>
                <c:pt idx="0">
                  <c:v>Mains gas only</c:v>
                </c:pt>
                <c:pt idx="1">
                  <c:v>Tank or bottled gas only</c:v>
                </c:pt>
                <c:pt idx="2">
                  <c:v>Electric only</c:v>
                </c:pt>
                <c:pt idx="3">
                  <c:v>Oil only</c:v>
                </c:pt>
                <c:pt idx="4">
                  <c:v>Wood only</c:v>
                </c:pt>
                <c:pt idx="5">
                  <c:v>Solid fuel only</c:v>
                </c:pt>
                <c:pt idx="6">
                  <c:v>Renewable energy only</c:v>
                </c:pt>
                <c:pt idx="7">
                  <c:v>District or communal heat networks only</c:v>
                </c:pt>
                <c:pt idx="8">
                  <c:v>Other central heating only</c:v>
                </c:pt>
                <c:pt idx="9">
                  <c:v>Two or more types of central heating (not including renewable energy)</c:v>
                </c:pt>
                <c:pt idx="10">
                  <c:v>Two or more types of central heating (including renewable energy)</c:v>
                </c:pt>
              </c:strCache>
            </c:strRef>
          </c:cat>
          <c:val>
            <c:numRef>
              <c:f>'Central Heating'!$R$31:$AB$31</c:f>
              <c:numCache>
                <c:formatCode>0%</c:formatCode>
                <c:ptCount val="11"/>
                <c:pt idx="0">
                  <c:v>0.67608905001982667</c:v>
                </c:pt>
                <c:pt idx="1">
                  <c:v>2.5736890802318776E-2</c:v>
                </c:pt>
                <c:pt idx="2">
                  <c:v>7.3943994410770597E-2</c:v>
                </c:pt>
                <c:pt idx="3">
                  <c:v>9.394059555505202E-2</c:v>
                </c:pt>
                <c:pt idx="4">
                  <c:v>2.2847863441530242E-3</c:v>
                </c:pt>
                <c:pt idx="5">
                  <c:v>2.1148435582242866E-3</c:v>
                </c:pt>
                <c:pt idx="6">
                  <c:v>6.2312354840537015E-3</c:v>
                </c:pt>
                <c:pt idx="7">
                  <c:v>3.1722653373364301E-3</c:v>
                </c:pt>
                <c:pt idx="8">
                  <c:v>7.3830699220151438E-3</c:v>
                </c:pt>
                <c:pt idx="9">
                  <c:v>0.1004173039521139</c:v>
                </c:pt>
                <c:pt idx="10">
                  <c:v>8.6859646141354638E-3</c:v>
                </c:pt>
              </c:numCache>
            </c:numRef>
          </c:val>
          <c:extLst>
            <c:ext xmlns:c16="http://schemas.microsoft.com/office/drawing/2014/chart" uri="{C3380CC4-5D6E-409C-BE32-E72D297353CC}">
              <c16:uniqueId val="{00000000-0AF2-446B-9E2F-8C46D1637DB1}"/>
            </c:ext>
          </c:extLst>
        </c:ser>
        <c:ser>
          <c:idx val="1"/>
          <c:order val="1"/>
          <c:tx>
            <c:strRef>
              <c:f>'Central Heating'!$Q$32</c:f>
              <c:strCache>
                <c:ptCount val="1"/>
                <c:pt idx="0">
                  <c:v>Kent</c:v>
                </c:pt>
              </c:strCache>
            </c:strRef>
          </c:tx>
          <c:spPr>
            <a:solidFill>
              <a:schemeClr val="accent2"/>
            </a:solidFill>
            <a:ln>
              <a:noFill/>
            </a:ln>
            <a:effectLst/>
          </c:spPr>
          <c:invertIfNegative val="0"/>
          <c:cat>
            <c:strRef>
              <c:f>'Central Heating'!$R$30:$AB$30</c:f>
              <c:strCache>
                <c:ptCount val="11"/>
                <c:pt idx="0">
                  <c:v>Mains gas only</c:v>
                </c:pt>
                <c:pt idx="1">
                  <c:v>Tank or bottled gas only</c:v>
                </c:pt>
                <c:pt idx="2">
                  <c:v>Electric only</c:v>
                </c:pt>
                <c:pt idx="3">
                  <c:v>Oil only</c:v>
                </c:pt>
                <c:pt idx="4">
                  <c:v>Wood only</c:v>
                </c:pt>
                <c:pt idx="5">
                  <c:v>Solid fuel only</c:v>
                </c:pt>
                <c:pt idx="6">
                  <c:v>Renewable energy only</c:v>
                </c:pt>
                <c:pt idx="7">
                  <c:v>District or communal heat networks only</c:v>
                </c:pt>
                <c:pt idx="8">
                  <c:v>Other central heating only</c:v>
                </c:pt>
                <c:pt idx="9">
                  <c:v>Two or more types of central heating (not including renewable energy)</c:v>
                </c:pt>
                <c:pt idx="10">
                  <c:v>Two or more types of central heating (including renewable energy)</c:v>
                </c:pt>
              </c:strCache>
            </c:strRef>
          </c:cat>
          <c:val>
            <c:numRef>
              <c:f>'Central Heating'!$R$32:$AB$32</c:f>
              <c:numCache>
                <c:formatCode>0%</c:formatCode>
                <c:ptCount val="11"/>
                <c:pt idx="0">
                  <c:v>0.76257018598015025</c:v>
                </c:pt>
                <c:pt idx="1">
                  <c:v>1.3952027403982142E-2</c:v>
                </c:pt>
                <c:pt idx="2">
                  <c:v>7.9047424078811449E-2</c:v>
                </c:pt>
                <c:pt idx="3">
                  <c:v>3.6547498308347935E-2</c:v>
                </c:pt>
                <c:pt idx="4">
                  <c:v>1.3033143878719876E-3</c:v>
                </c:pt>
                <c:pt idx="5">
                  <c:v>1.0173353315403645E-3</c:v>
                </c:pt>
                <c:pt idx="6">
                  <c:v>3.3536123217905102E-3</c:v>
                </c:pt>
                <c:pt idx="7">
                  <c:v>3.3911177718012149E-3</c:v>
                </c:pt>
                <c:pt idx="8">
                  <c:v>6.4056183164116036E-3</c:v>
                </c:pt>
                <c:pt idx="9">
                  <c:v>8.63656750121502E-2</c:v>
                </c:pt>
                <c:pt idx="10">
                  <c:v>6.04619108714235E-3</c:v>
                </c:pt>
              </c:numCache>
            </c:numRef>
          </c:val>
          <c:extLst>
            <c:ext xmlns:c16="http://schemas.microsoft.com/office/drawing/2014/chart" uri="{C3380CC4-5D6E-409C-BE32-E72D297353CC}">
              <c16:uniqueId val="{00000001-0AF2-446B-9E2F-8C46D1637DB1}"/>
            </c:ext>
          </c:extLst>
        </c:ser>
        <c:dLbls>
          <c:showLegendKey val="0"/>
          <c:showVal val="0"/>
          <c:showCatName val="0"/>
          <c:showSerName val="0"/>
          <c:showPercent val="0"/>
          <c:showBubbleSize val="0"/>
        </c:dLbls>
        <c:gapWidth val="219"/>
        <c:overlap val="-27"/>
        <c:axId val="700315792"/>
        <c:axId val="700316512"/>
      </c:barChart>
      <c:catAx>
        <c:axId val="70031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316512"/>
        <c:crosses val="autoZero"/>
        <c:auto val="1"/>
        <c:lblAlgn val="ctr"/>
        <c:lblOffset val="100"/>
        <c:noMultiLvlLbl val="0"/>
      </c:catAx>
      <c:valAx>
        <c:axId val="7003165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315792"/>
        <c:crosses val="autoZero"/>
        <c:crossBetween val="between"/>
      </c:valAx>
      <c:spPr>
        <a:noFill/>
        <a:ln>
          <a:noFill/>
        </a:ln>
        <a:effectLst/>
      </c:spPr>
    </c:plotArea>
    <c:legend>
      <c:legendPos val="b"/>
      <c:layout>
        <c:manualLayout>
          <c:xMode val="edge"/>
          <c:yMode val="edge"/>
          <c:x val="0.39415233701847868"/>
          <c:y val="0.20428526434195721"/>
          <c:w val="0.21169511386834222"/>
          <c:h val="6.4286164229471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Average rental prices</a:t>
            </a:r>
            <a:endParaRPr lang="en-US" sz="1200" b="1" baseline="0"/>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Households!$C$297</c:f>
              <c:strCache>
                <c:ptCount val="1"/>
                <c:pt idx="0">
                  <c:v>Mar-20</c:v>
                </c:pt>
              </c:strCache>
            </c:strRef>
          </c:tx>
          <c:spPr>
            <a:solidFill>
              <a:schemeClr val="accent1">
                <a:lumMod val="40000"/>
                <a:lumOff val="60000"/>
              </a:schemeClr>
            </a:solidFill>
            <a:ln>
              <a:noFill/>
            </a:ln>
            <a:effectLst/>
          </c:spPr>
          <c:invertIfNegative val="0"/>
          <c:cat>
            <c:strRef>
              <c:f>Households!$B$298:$B$313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Households!$C$298:$C$313</c:f>
              <c:numCache>
                <c:formatCode>#,##0</c:formatCode>
                <c:ptCount val="16"/>
                <c:pt idx="0">
                  <c:v>876</c:v>
                </c:pt>
                <c:pt idx="1">
                  <c:v>992</c:v>
                </c:pt>
                <c:pt idx="2">
                  <c:v>1097</c:v>
                </c:pt>
                <c:pt idx="3">
                  <c:v>718</c:v>
                </c:pt>
                <c:pt idx="4">
                  <c:v>734</c:v>
                </c:pt>
                <c:pt idx="5">
                  <c:v>970</c:v>
                </c:pt>
                <c:pt idx="6">
                  <c:v>923</c:v>
                </c:pt>
                <c:pt idx="7">
                  <c:v>1317</c:v>
                </c:pt>
                <c:pt idx="8">
                  <c:v>829</c:v>
                </c:pt>
                <c:pt idx="9">
                  <c:v>773</c:v>
                </c:pt>
                <c:pt idx="10">
                  <c:v>1105</c:v>
                </c:pt>
                <c:pt idx="11">
                  <c:v>1093</c:v>
                </c:pt>
                <c:pt idx="12">
                  <c:v>0</c:v>
                </c:pt>
                <c:pt idx="13">
                  <c:v>874</c:v>
                </c:pt>
                <c:pt idx="14">
                  <c:v>1059</c:v>
                </c:pt>
                <c:pt idx="15">
                  <c:v>1068</c:v>
                </c:pt>
              </c:numCache>
            </c:numRef>
          </c:val>
          <c:extLst>
            <c:ext xmlns:c16="http://schemas.microsoft.com/office/drawing/2014/chart" uri="{C3380CC4-5D6E-409C-BE32-E72D297353CC}">
              <c16:uniqueId val="{00000000-956A-4010-B403-F689FEDE00A6}"/>
            </c:ext>
          </c:extLst>
        </c:ser>
        <c:ser>
          <c:idx val="0"/>
          <c:order val="1"/>
          <c:tx>
            <c:strRef>
              <c:f>Households!$D$297</c:f>
              <c:strCache>
                <c:ptCount val="1"/>
                <c:pt idx="0">
                  <c:v>Sep-24</c:v>
                </c:pt>
              </c:strCache>
            </c:strRef>
          </c:tx>
          <c:spPr>
            <a:solidFill>
              <a:schemeClr val="accent1"/>
            </a:solidFill>
            <a:ln>
              <a:noFill/>
            </a:ln>
            <a:effectLst/>
          </c:spPr>
          <c:invertIfNegative val="0"/>
          <c:cat>
            <c:strRef>
              <c:f>Households!$B$298:$B$313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Households!$D$298:$D$313</c:f>
              <c:numCache>
                <c:formatCode>#,##0</c:formatCode>
                <c:ptCount val="16"/>
                <c:pt idx="0">
                  <c:v>1136</c:v>
                </c:pt>
                <c:pt idx="1">
                  <c:v>1159</c:v>
                </c:pt>
                <c:pt idx="2">
                  <c:v>1445</c:v>
                </c:pt>
                <c:pt idx="3">
                  <c:v>880</c:v>
                </c:pt>
                <c:pt idx="4">
                  <c:v>1029</c:v>
                </c:pt>
                <c:pt idx="5">
                  <c:v>1188</c:v>
                </c:pt>
                <c:pt idx="6">
                  <c:v>1188</c:v>
                </c:pt>
                <c:pt idx="7">
                  <c:v>1660</c:v>
                </c:pt>
                <c:pt idx="8">
                  <c:v>1033</c:v>
                </c:pt>
                <c:pt idx="9">
                  <c:v>1009</c:v>
                </c:pt>
                <c:pt idx="10">
                  <c:v>1352</c:v>
                </c:pt>
                <c:pt idx="11">
                  <c:v>1342</c:v>
                </c:pt>
                <c:pt idx="12">
                  <c:v>0</c:v>
                </c:pt>
                <c:pt idx="13">
                  <c:v>1120</c:v>
                </c:pt>
                <c:pt idx="14">
                  <c:v>1325</c:v>
                </c:pt>
                <c:pt idx="15">
                  <c:v>1336</c:v>
                </c:pt>
              </c:numCache>
            </c:numRef>
          </c:val>
          <c:extLst>
            <c:ext xmlns:c16="http://schemas.microsoft.com/office/drawing/2014/chart" uri="{C3380CC4-5D6E-409C-BE32-E72D297353CC}">
              <c16:uniqueId val="{00000001-956A-4010-B403-F689FEDE00A6}"/>
            </c:ext>
          </c:extLst>
        </c:ser>
        <c:dLbls>
          <c:showLegendKey val="0"/>
          <c:showVal val="0"/>
          <c:showCatName val="0"/>
          <c:showSerName val="0"/>
          <c:showPercent val="0"/>
          <c:showBubbleSize val="0"/>
        </c:dLbls>
        <c:gapWidth val="203"/>
        <c:axId val="831886304"/>
        <c:axId val="831882368"/>
      </c:barChart>
      <c:catAx>
        <c:axId val="83188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2368"/>
        <c:crosses val="autoZero"/>
        <c:auto val="1"/>
        <c:lblAlgn val="ctr"/>
        <c:lblOffset val="100"/>
        <c:noMultiLvlLbl val="0"/>
      </c:catAx>
      <c:valAx>
        <c:axId val="831882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Average rental prices (£ per month)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'Private rent prices'!$N$25</c:f>
              <c:strCache>
                <c:ptCount val="1"/>
                <c:pt idx="0">
                  <c:v>Ashford</c:v>
                </c:pt>
              </c:strCache>
            </c:strRef>
          </c:tx>
          <c:spPr>
            <a:ln w="28575" cap="rnd">
              <a:solidFill>
                <a:schemeClr val="accent1">
                  <a:lumMod val="40000"/>
                  <a:lumOff val="60000"/>
                </a:schemeClr>
              </a:solidFill>
              <a:round/>
            </a:ln>
            <a:effectLst/>
          </c:spPr>
          <c:marker>
            <c:symbol val="none"/>
          </c:marker>
          <c:cat>
            <c:numRef>
              <c:f>'Private rent prices'!$O$24:$Z$24</c:f>
              <c:numCache>
                <c:formatCode>mmm\-yy</c:formatCode>
                <c:ptCount val="12"/>
                <c:pt idx="0">
                  <c:v>43709</c:v>
                </c:pt>
                <c:pt idx="1">
                  <c:v>43891</c:v>
                </c:pt>
                <c:pt idx="2">
                  <c:v>44075</c:v>
                </c:pt>
                <c:pt idx="3">
                  <c:v>44256</c:v>
                </c:pt>
                <c:pt idx="4">
                  <c:v>44440</c:v>
                </c:pt>
                <c:pt idx="5">
                  <c:v>44621</c:v>
                </c:pt>
                <c:pt idx="6">
                  <c:v>44805</c:v>
                </c:pt>
                <c:pt idx="7">
                  <c:v>44986</c:v>
                </c:pt>
                <c:pt idx="8">
                  <c:v>45170</c:v>
                </c:pt>
                <c:pt idx="9">
                  <c:v>45352</c:v>
                </c:pt>
                <c:pt idx="10">
                  <c:v>45536</c:v>
                </c:pt>
              </c:numCache>
            </c:numRef>
          </c:cat>
          <c:val>
            <c:numRef>
              <c:f>'Private rent prices'!$O$25:$Z$25</c:f>
              <c:numCache>
                <c:formatCode>General</c:formatCode>
                <c:ptCount val="12"/>
                <c:pt idx="0">
                  <c:v>868</c:v>
                </c:pt>
                <c:pt idx="1">
                  <c:v>876</c:v>
                </c:pt>
                <c:pt idx="2">
                  <c:v>875</c:v>
                </c:pt>
                <c:pt idx="3">
                  <c:v>894</c:v>
                </c:pt>
                <c:pt idx="4">
                  <c:v>911</c:v>
                </c:pt>
                <c:pt idx="5">
                  <c:v>950</c:v>
                </c:pt>
                <c:pt idx="6">
                  <c:v>975</c:v>
                </c:pt>
                <c:pt idx="7">
                  <c:v>1006</c:v>
                </c:pt>
                <c:pt idx="8">
                  <c:v>1034</c:v>
                </c:pt>
                <c:pt idx="9">
                  <c:v>1091</c:v>
                </c:pt>
                <c:pt idx="10">
                  <c:v>1136</c:v>
                </c:pt>
              </c:numCache>
            </c:numRef>
          </c:val>
          <c:smooth val="0"/>
          <c:extLst>
            <c:ext xmlns:c16="http://schemas.microsoft.com/office/drawing/2014/chart" uri="{C3380CC4-5D6E-409C-BE32-E72D297353CC}">
              <c16:uniqueId val="{00000000-823A-4F94-9AF0-AF75905D2B9A}"/>
            </c:ext>
          </c:extLst>
        </c:ser>
        <c:ser>
          <c:idx val="1"/>
          <c:order val="1"/>
          <c:tx>
            <c:strRef>
              <c:f>'Private rent prices'!$N$26</c:f>
              <c:strCache>
                <c:ptCount val="1"/>
                <c:pt idx="0">
                  <c:v>South East</c:v>
                </c:pt>
              </c:strCache>
            </c:strRef>
          </c:tx>
          <c:spPr>
            <a:ln w="28575" cap="rnd">
              <a:solidFill>
                <a:schemeClr val="accent2"/>
              </a:solidFill>
              <a:round/>
            </a:ln>
            <a:effectLst/>
          </c:spPr>
          <c:marker>
            <c:symbol val="none"/>
          </c:marker>
          <c:val>
            <c:numRef>
              <c:f>'Private rent prices'!$O$26:$Z$26</c:f>
              <c:numCache>
                <c:formatCode>#,##0</c:formatCode>
                <c:ptCount val="12"/>
                <c:pt idx="0">
                  <c:v>1054</c:v>
                </c:pt>
                <c:pt idx="1">
                  <c:v>1059</c:v>
                </c:pt>
                <c:pt idx="2">
                  <c:v>1063</c:v>
                </c:pt>
                <c:pt idx="3">
                  <c:v>1074</c:v>
                </c:pt>
                <c:pt idx="4">
                  <c:v>1089</c:v>
                </c:pt>
                <c:pt idx="5">
                  <c:v>1117</c:v>
                </c:pt>
                <c:pt idx="6">
                  <c:v>1146</c:v>
                </c:pt>
                <c:pt idx="7">
                  <c:v>1182</c:v>
                </c:pt>
                <c:pt idx="8">
                  <c:v>1227</c:v>
                </c:pt>
                <c:pt idx="9">
                  <c:v>1279</c:v>
                </c:pt>
                <c:pt idx="10">
                  <c:v>1325</c:v>
                </c:pt>
              </c:numCache>
            </c:numRef>
          </c:val>
          <c:smooth val="0"/>
          <c:extLst>
            <c:ext xmlns:c16="http://schemas.microsoft.com/office/drawing/2014/chart" uri="{C3380CC4-5D6E-409C-BE32-E72D297353CC}">
              <c16:uniqueId val="{00000001-823A-4F94-9AF0-AF75905D2B9A}"/>
            </c:ext>
          </c:extLst>
        </c:ser>
        <c:dLbls>
          <c:showLegendKey val="0"/>
          <c:showVal val="0"/>
          <c:showCatName val="0"/>
          <c:showSerName val="0"/>
          <c:showPercent val="0"/>
          <c:showBubbleSize val="0"/>
        </c:dLbls>
        <c:smooth val="0"/>
        <c:axId val="163803887"/>
        <c:axId val="163799567"/>
      </c:lineChart>
      <c:dateAx>
        <c:axId val="163803887"/>
        <c:scaling>
          <c:orientation val="minMax"/>
        </c:scaling>
        <c:delete val="0"/>
        <c:axPos val="b"/>
        <c:numFmt formatCode="mmm\-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799567"/>
        <c:crosses val="autoZero"/>
        <c:auto val="1"/>
        <c:lblOffset val="100"/>
        <c:baseTimeUnit val="months"/>
        <c:majorUnit val="6"/>
        <c:majorTimeUnit val="months"/>
      </c:dateAx>
      <c:valAx>
        <c:axId val="16379956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803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Households in temporary accommodation with children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'Temp accommodation'!$AD$29</c:f>
              <c:strCache>
                <c:ptCount val="1"/>
                <c:pt idx="0">
                  <c:v>Ashford</c:v>
                </c:pt>
              </c:strCache>
            </c:strRef>
          </c:tx>
          <c:spPr>
            <a:solidFill>
              <a:schemeClr val="accent1"/>
            </a:solidFill>
            <a:ln>
              <a:noFill/>
            </a:ln>
            <a:effectLst/>
          </c:spPr>
          <c:invertIfNegative val="0"/>
          <c:cat>
            <c:strRef>
              <c:f>'Temp accommodation'!$AI$73:$BF$73</c:f>
              <c:strCache>
                <c:ptCount val="23"/>
                <c:pt idx="0">
                  <c:v>April-June 2019</c:v>
                </c:pt>
                <c:pt idx="1">
                  <c:v>Jul - Sep 2019</c:v>
                </c:pt>
                <c:pt idx="2">
                  <c:v>Oct - Dec 2019</c:v>
                </c:pt>
                <c:pt idx="3">
                  <c:v>Jan-March 2020</c:v>
                </c:pt>
                <c:pt idx="4">
                  <c:v>April-June 2020</c:v>
                </c:pt>
                <c:pt idx="5">
                  <c:v>Jul - Sep 2020</c:v>
                </c:pt>
                <c:pt idx="6">
                  <c:v>Oct - Dec 2020</c:v>
                </c:pt>
                <c:pt idx="7">
                  <c:v>Jan-March 2021</c:v>
                </c:pt>
                <c:pt idx="8">
                  <c:v>April-June 2021</c:v>
                </c:pt>
                <c:pt idx="9">
                  <c:v>Jul - Sep 2021</c:v>
                </c:pt>
                <c:pt idx="10">
                  <c:v>Oct - Dec 2021</c:v>
                </c:pt>
                <c:pt idx="11">
                  <c:v>Jan-March 2022</c:v>
                </c:pt>
                <c:pt idx="12">
                  <c:v>April-June 2022</c:v>
                </c:pt>
                <c:pt idx="13">
                  <c:v>Jul - Sep 2022</c:v>
                </c:pt>
                <c:pt idx="14">
                  <c:v>Oct - Dec 2022</c:v>
                </c:pt>
                <c:pt idx="15">
                  <c:v>Jan - Mar 2023</c:v>
                </c:pt>
                <c:pt idx="16">
                  <c:v>April-June 2023</c:v>
                </c:pt>
                <c:pt idx="17">
                  <c:v>Jul - Sep 2023</c:v>
                </c:pt>
                <c:pt idx="18">
                  <c:v>Oct - Dec 2023</c:v>
                </c:pt>
                <c:pt idx="19">
                  <c:v>Jan - Mar 2024</c:v>
                </c:pt>
                <c:pt idx="20">
                  <c:v>Apr - Jun 2024</c:v>
                </c:pt>
                <c:pt idx="21">
                  <c:v>Jul - Sep 2024</c:v>
                </c:pt>
                <c:pt idx="22">
                  <c:v>Oct - Dec 2024</c:v>
                </c:pt>
              </c:strCache>
            </c:strRef>
          </c:cat>
          <c:val>
            <c:numRef>
              <c:f>'Temp accommodation'!$AI$75:$BF$75</c:f>
              <c:numCache>
                <c:formatCode>General</c:formatCode>
                <c:ptCount val="24"/>
                <c:pt idx="0">
                  <c:v>88</c:v>
                </c:pt>
                <c:pt idx="1">
                  <c:v>83</c:v>
                </c:pt>
                <c:pt idx="2">
                  <c:v>72</c:v>
                </c:pt>
                <c:pt idx="3">
                  <c:v>77</c:v>
                </c:pt>
                <c:pt idx="4">
                  <c:v>64</c:v>
                </c:pt>
                <c:pt idx="5">
                  <c:v>47</c:v>
                </c:pt>
                <c:pt idx="6">
                  <c:v>46</c:v>
                </c:pt>
                <c:pt idx="7">
                  <c:v>40</c:v>
                </c:pt>
                <c:pt idx="8">
                  <c:v>48</c:v>
                </c:pt>
                <c:pt idx="9">
                  <c:v>55</c:v>
                </c:pt>
                <c:pt idx="10">
                  <c:v>55</c:v>
                </c:pt>
                <c:pt idx="11">
                  <c:v>55</c:v>
                </c:pt>
                <c:pt idx="12">
                  <c:v>52</c:v>
                </c:pt>
                <c:pt idx="13">
                  <c:v>74</c:v>
                </c:pt>
                <c:pt idx="14">
                  <c:v>77</c:v>
                </c:pt>
                <c:pt idx="15">
                  <c:v>76</c:v>
                </c:pt>
                <c:pt idx="16">
                  <c:v>81</c:v>
                </c:pt>
                <c:pt idx="17">
                  <c:v>111</c:v>
                </c:pt>
                <c:pt idx="18">
                  <c:v>106</c:v>
                </c:pt>
                <c:pt idx="19">
                  <c:v>101</c:v>
                </c:pt>
                <c:pt idx="20">
                  <c:v>112</c:v>
                </c:pt>
                <c:pt idx="21">
                  <c:v>123</c:v>
                </c:pt>
                <c:pt idx="22">
                  <c:v>119</c:v>
                </c:pt>
              </c:numCache>
            </c:numRef>
          </c:val>
          <c:extLst>
            <c:ext xmlns:c16="http://schemas.microsoft.com/office/drawing/2014/chart" uri="{C3380CC4-5D6E-409C-BE32-E72D297353CC}">
              <c16:uniqueId val="{00000000-7F11-4E02-BEAB-DFFC28568B16}"/>
            </c:ext>
          </c:extLst>
        </c:ser>
        <c:dLbls>
          <c:showLegendKey val="0"/>
          <c:showVal val="0"/>
          <c:showCatName val="0"/>
          <c:showSerName val="0"/>
          <c:showPercent val="0"/>
          <c:showBubbleSize val="0"/>
        </c:dLbls>
        <c:gapWidth val="150"/>
        <c:axId val="765891168"/>
        <c:axId val="765888872"/>
      </c:barChart>
      <c:catAx>
        <c:axId val="76589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88872"/>
        <c:crosses val="autoZero"/>
        <c:auto val="1"/>
        <c:lblAlgn val="ctr"/>
        <c:lblOffset val="100"/>
        <c:noMultiLvlLbl val="0"/>
      </c:catAx>
      <c:valAx>
        <c:axId val="765888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9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Number of children in temporary accommodation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'Temp accommodation'!$AD$29</c:f>
              <c:strCache>
                <c:ptCount val="1"/>
                <c:pt idx="0">
                  <c:v>Ashford</c:v>
                </c:pt>
              </c:strCache>
            </c:strRef>
          </c:tx>
          <c:spPr>
            <a:solidFill>
              <a:schemeClr val="accent1"/>
            </a:solidFill>
            <a:ln>
              <a:noFill/>
            </a:ln>
            <a:effectLst/>
          </c:spPr>
          <c:invertIfNegative val="0"/>
          <c:cat>
            <c:strRef>
              <c:f>'Temp accommodation'!$AI$96:$BF$96</c:f>
              <c:strCache>
                <c:ptCount val="23"/>
                <c:pt idx="0">
                  <c:v>April-June 2019</c:v>
                </c:pt>
                <c:pt idx="1">
                  <c:v>Jul - Sep 2019</c:v>
                </c:pt>
                <c:pt idx="2">
                  <c:v>Oct - Dec 2019</c:v>
                </c:pt>
                <c:pt idx="3">
                  <c:v>Jan-March 2020</c:v>
                </c:pt>
                <c:pt idx="4">
                  <c:v>April-June 2020</c:v>
                </c:pt>
                <c:pt idx="5">
                  <c:v>Jul - Sep 2020</c:v>
                </c:pt>
                <c:pt idx="6">
                  <c:v>Oct - Dec 2020</c:v>
                </c:pt>
                <c:pt idx="7">
                  <c:v>Jan-March 2021</c:v>
                </c:pt>
                <c:pt idx="8">
                  <c:v>April-June 2021</c:v>
                </c:pt>
                <c:pt idx="9">
                  <c:v>Jul - Sep 2021</c:v>
                </c:pt>
                <c:pt idx="10">
                  <c:v>Oct - Dec 2021</c:v>
                </c:pt>
                <c:pt idx="11">
                  <c:v>Jan-March 2022</c:v>
                </c:pt>
                <c:pt idx="12">
                  <c:v>April-June 2022</c:v>
                </c:pt>
                <c:pt idx="13">
                  <c:v>Jul - Sep 2022</c:v>
                </c:pt>
                <c:pt idx="14">
                  <c:v>Oct - Dec 2022</c:v>
                </c:pt>
                <c:pt idx="15">
                  <c:v>Jan - Mar 2023</c:v>
                </c:pt>
                <c:pt idx="16">
                  <c:v>April-June 2023</c:v>
                </c:pt>
                <c:pt idx="17">
                  <c:v>Jul - Sep 2023</c:v>
                </c:pt>
                <c:pt idx="18">
                  <c:v>Oct - Dec 2023</c:v>
                </c:pt>
                <c:pt idx="19">
                  <c:v>Jan - Mar 2024</c:v>
                </c:pt>
                <c:pt idx="20">
                  <c:v>Apr - Jun 2024</c:v>
                </c:pt>
                <c:pt idx="21">
                  <c:v>Jul - Sep 2024</c:v>
                </c:pt>
                <c:pt idx="22">
                  <c:v>Oct - Dec 2024</c:v>
                </c:pt>
              </c:strCache>
            </c:strRef>
          </c:cat>
          <c:val>
            <c:numRef>
              <c:f>'Temp accommodation'!$AI$98:$BF$98</c:f>
              <c:numCache>
                <c:formatCode>General</c:formatCode>
                <c:ptCount val="24"/>
                <c:pt idx="0">
                  <c:v>158</c:v>
                </c:pt>
                <c:pt idx="1">
                  <c:v>163</c:v>
                </c:pt>
                <c:pt idx="2">
                  <c:v>140</c:v>
                </c:pt>
                <c:pt idx="3">
                  <c:v>141</c:v>
                </c:pt>
                <c:pt idx="4">
                  <c:v>114</c:v>
                </c:pt>
                <c:pt idx="5">
                  <c:v>71</c:v>
                </c:pt>
                <c:pt idx="6">
                  <c:v>74</c:v>
                </c:pt>
                <c:pt idx="7">
                  <c:v>78</c:v>
                </c:pt>
                <c:pt idx="8">
                  <c:v>98</c:v>
                </c:pt>
                <c:pt idx="9">
                  <c:v>115</c:v>
                </c:pt>
                <c:pt idx="10">
                  <c:v>120</c:v>
                </c:pt>
                <c:pt idx="11">
                  <c:v>123</c:v>
                </c:pt>
                <c:pt idx="12">
                  <c:v>116</c:v>
                </c:pt>
                <c:pt idx="13">
                  <c:v>150</c:v>
                </c:pt>
                <c:pt idx="14">
                  <c:v>151</c:v>
                </c:pt>
                <c:pt idx="15">
                  <c:v>167</c:v>
                </c:pt>
                <c:pt idx="16">
                  <c:v>169</c:v>
                </c:pt>
                <c:pt idx="17">
                  <c:v>224</c:v>
                </c:pt>
                <c:pt idx="18">
                  <c:v>212</c:v>
                </c:pt>
                <c:pt idx="19">
                  <c:v>211</c:v>
                </c:pt>
                <c:pt idx="20">
                  <c:v>232</c:v>
                </c:pt>
                <c:pt idx="21">
                  <c:v>253</c:v>
                </c:pt>
                <c:pt idx="22">
                  <c:v>246</c:v>
                </c:pt>
              </c:numCache>
            </c:numRef>
          </c:val>
          <c:extLst>
            <c:ext xmlns:c16="http://schemas.microsoft.com/office/drawing/2014/chart" uri="{C3380CC4-5D6E-409C-BE32-E72D297353CC}">
              <c16:uniqueId val="{00000000-7F11-4E02-BEAB-DFFC28568B16}"/>
            </c:ext>
          </c:extLst>
        </c:ser>
        <c:dLbls>
          <c:showLegendKey val="0"/>
          <c:showVal val="0"/>
          <c:showCatName val="0"/>
          <c:showSerName val="0"/>
          <c:showPercent val="0"/>
          <c:showBubbleSize val="0"/>
        </c:dLbls>
        <c:gapWidth val="150"/>
        <c:axId val="765891168"/>
        <c:axId val="765888872"/>
      </c:barChart>
      <c:catAx>
        <c:axId val="76589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88872"/>
        <c:crosses val="autoZero"/>
        <c:auto val="1"/>
        <c:lblAlgn val="ctr"/>
        <c:lblOffset val="100"/>
        <c:noMultiLvlLbl val="0"/>
      </c:catAx>
      <c:valAx>
        <c:axId val="765888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9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Personal Insolvencies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Insolvencies!$AC$30</c:f>
              <c:strCache>
                <c:ptCount val="1"/>
                <c:pt idx="0">
                  <c:v>2023</c:v>
                </c:pt>
              </c:strCache>
            </c:strRef>
          </c:tx>
          <c:spPr>
            <a:solidFill>
              <a:schemeClr val="accent1">
                <a:lumMod val="40000"/>
                <a:lumOff val="60000"/>
              </a:schemeClr>
            </a:solidFill>
            <a:ln>
              <a:noFill/>
            </a:ln>
            <a:effectLst/>
          </c:spPr>
          <c:invertIfNegative val="0"/>
          <c:cat>
            <c:strRef>
              <c:f>Insolvencies!$AB$31:$AB$46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Insolvencies!$AC$31:$AC$46</c:f>
              <c:numCache>
                <c:formatCode>0.0</c:formatCode>
                <c:ptCount val="16"/>
                <c:pt idx="0">
                  <c:v>22.552204176334101</c:v>
                </c:pt>
                <c:pt idx="1">
                  <c:v>16.189920815173998</c:v>
                </c:pt>
                <c:pt idx="2">
                  <c:v>21.846167494677101</c:v>
                </c:pt>
                <c:pt idx="3">
                  <c:v>22.269609336428701</c:v>
                </c:pt>
                <c:pt idx="4">
                  <c:v>22.284307856049999</c:v>
                </c:pt>
                <c:pt idx="5">
                  <c:v>23.972602739726</c:v>
                </c:pt>
                <c:pt idx="6">
                  <c:v>18.562936698300099</c:v>
                </c:pt>
                <c:pt idx="7">
                  <c:v>16.335709436524098</c:v>
                </c:pt>
                <c:pt idx="8">
                  <c:v>26.534816646065099</c:v>
                </c:pt>
                <c:pt idx="9">
                  <c:v>34.002373919019</c:v>
                </c:pt>
                <c:pt idx="10">
                  <c:v>21.023862083464699</c:v>
                </c:pt>
                <c:pt idx="11">
                  <c:v>18.149824588585499</c:v>
                </c:pt>
                <c:pt idx="12">
                  <c:v>21.934846848331802</c:v>
                </c:pt>
                <c:pt idx="13">
                  <c:v>28.212781616715102</c:v>
                </c:pt>
                <c:pt idx="14">
                  <c:v>19.415376834328701</c:v>
                </c:pt>
                <c:pt idx="15">
                  <c:v>21.321607434106699</c:v>
                </c:pt>
              </c:numCache>
            </c:numRef>
          </c:val>
          <c:extLst>
            <c:ext xmlns:c16="http://schemas.microsoft.com/office/drawing/2014/chart" uri="{C3380CC4-5D6E-409C-BE32-E72D297353CC}">
              <c16:uniqueId val="{00000000-DEAB-4EFA-B751-39AE1E025D39}"/>
            </c:ext>
          </c:extLst>
        </c:ser>
        <c:ser>
          <c:idx val="1"/>
          <c:order val="1"/>
          <c:tx>
            <c:strRef>
              <c:f>Insolvencies!$AD$30</c:f>
              <c:strCache>
                <c:ptCount val="1"/>
                <c:pt idx="0">
                  <c:v>2024</c:v>
                </c:pt>
              </c:strCache>
            </c:strRef>
          </c:tx>
          <c:spPr>
            <a:solidFill>
              <a:schemeClr val="accent1"/>
            </a:solidFill>
            <a:ln>
              <a:noFill/>
            </a:ln>
            <a:effectLst/>
          </c:spPr>
          <c:invertIfNegative val="0"/>
          <c:cat>
            <c:strRef>
              <c:f>Insolvencies!$AB$31:$AB$46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Insolvencies!$AD$31:$AD$46</c:f>
              <c:numCache>
                <c:formatCode>0.0</c:formatCode>
                <c:ptCount val="16"/>
                <c:pt idx="0">
                  <c:v>24.037122969837601</c:v>
                </c:pt>
                <c:pt idx="1">
                  <c:v>19.182370634092401</c:v>
                </c:pt>
                <c:pt idx="2">
                  <c:v>24.174946770759401</c:v>
                </c:pt>
                <c:pt idx="3">
                  <c:v>28.152147651711701</c:v>
                </c:pt>
                <c:pt idx="4">
                  <c:v>23.947315905008999</c:v>
                </c:pt>
                <c:pt idx="5">
                  <c:v>27.7641878669276</c:v>
                </c:pt>
                <c:pt idx="6">
                  <c:v>23.638196544651901</c:v>
                </c:pt>
                <c:pt idx="7">
                  <c:v>18.4572301425662</c:v>
                </c:pt>
                <c:pt idx="8">
                  <c:v>33.786567779151198</c:v>
                </c:pt>
                <c:pt idx="9">
                  <c:v>31.057286414222101</c:v>
                </c:pt>
                <c:pt idx="10">
                  <c:v>24.941945471746799</c:v>
                </c:pt>
                <c:pt idx="11">
                  <c:v>16.821788643079302</c:v>
                </c:pt>
                <c:pt idx="12">
                  <c:v>24.748022654385899</c:v>
                </c:pt>
                <c:pt idx="13">
                  <c:v>32.665040229336803</c:v>
                </c:pt>
                <c:pt idx="14">
                  <c:v>21.5825754032304</c:v>
                </c:pt>
                <c:pt idx="15">
                  <c:v>24.3681141315956</c:v>
                </c:pt>
              </c:numCache>
            </c:numRef>
          </c:val>
          <c:extLst>
            <c:ext xmlns:c16="http://schemas.microsoft.com/office/drawing/2014/chart" uri="{C3380CC4-5D6E-409C-BE32-E72D297353CC}">
              <c16:uniqueId val="{00000001-DEAB-4EFA-B751-39AE1E025D39}"/>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Personal Insolvencies per 10,000 adults</a:t>
            </a:r>
          </a:p>
        </c:rich>
      </c:tx>
      <c:layout>
        <c:manualLayout>
          <c:xMode val="edge"/>
          <c:yMode val="edge"/>
          <c:x val="0.21858839972047522"/>
          <c:y val="5.376344086021505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Insolvencies!$AB$9</c:f>
              <c:strCache>
                <c:ptCount val="1"/>
                <c:pt idx="0">
                  <c:v>Ashford</c:v>
                </c:pt>
              </c:strCache>
            </c:strRef>
          </c:tx>
          <c:spPr>
            <a:ln w="28575" cap="rnd">
              <a:solidFill>
                <a:schemeClr val="accent1"/>
              </a:solidFill>
              <a:round/>
            </a:ln>
            <a:effectLst/>
          </c:spPr>
          <c:marker>
            <c:symbol val="none"/>
          </c:marker>
          <c:cat>
            <c:numRef>
              <c:f>Insolvencies!$AC$8:$BB$8</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Insolvencies!$AC$9:$BB$9</c:f>
              <c:numCache>
                <c:formatCode>0.0</c:formatCode>
                <c:ptCount val="26"/>
                <c:pt idx="0">
                  <c:v>5.8138032608976511</c:v>
                </c:pt>
                <c:pt idx="1">
                  <c:v>6.1071810270242759</c:v>
                </c:pt>
                <c:pt idx="2">
                  <c:v>5.0332192470304005</c:v>
                </c:pt>
                <c:pt idx="3">
                  <c:v>7.0963484929596756</c:v>
                </c:pt>
                <c:pt idx="4">
                  <c:v>11.424079010404508</c:v>
                </c:pt>
                <c:pt idx="5">
                  <c:v>15.647945304412717</c:v>
                </c:pt>
                <c:pt idx="6">
                  <c:v>31.678486997635929</c:v>
                </c:pt>
                <c:pt idx="7">
                  <c:v>29.375224958491529</c:v>
                </c:pt>
                <c:pt idx="8">
                  <c:v>23.958822922517854</c:v>
                </c:pt>
                <c:pt idx="9">
                  <c:v>36.068734758691093</c:v>
                </c:pt>
                <c:pt idx="10">
                  <c:v>28.332101502833211</c:v>
                </c:pt>
                <c:pt idx="11">
                  <c:v>29.326806465127561</c:v>
                </c:pt>
                <c:pt idx="12">
                  <c:v>25.726195128305299</c:v>
                </c:pt>
                <c:pt idx="13">
                  <c:v>20.592904028486899</c:v>
                </c:pt>
                <c:pt idx="14">
                  <c:v>22.367370941319798</c:v>
                </c:pt>
                <c:pt idx="15">
                  <c:v>19.441094523225399</c:v>
                </c:pt>
                <c:pt idx="16">
                  <c:v>18.608265341594599</c:v>
                </c:pt>
                <c:pt idx="17">
                  <c:v>24.5900813286706</c:v>
                </c:pt>
                <c:pt idx="18">
                  <c:v>25.958526033119501</c:v>
                </c:pt>
                <c:pt idx="19">
                  <c:v>30.581341435744701</c:v>
                </c:pt>
                <c:pt idx="20">
                  <c:v>24.994630059948101</c:v>
                </c:pt>
                <c:pt idx="21">
                  <c:v>24.034532816751099</c:v>
                </c:pt>
                <c:pt idx="22">
                  <c:v>22.7734467280888</c:v>
                </c:pt>
                <c:pt idx="23">
                  <c:v>22.552204176334101</c:v>
                </c:pt>
                <c:pt idx="24">
                  <c:v>24.037122969837601</c:v>
                </c:pt>
              </c:numCache>
            </c:numRef>
          </c:val>
          <c:smooth val="0"/>
          <c:extLst>
            <c:ext xmlns:c16="http://schemas.microsoft.com/office/drawing/2014/chart" uri="{C3380CC4-5D6E-409C-BE32-E72D297353CC}">
              <c16:uniqueId val="{00000000-6D77-4872-91AF-69FE6DDE0DA7}"/>
            </c:ext>
          </c:extLst>
        </c:ser>
        <c:ser>
          <c:idx val="1"/>
          <c:order val="1"/>
          <c:tx>
            <c:strRef>
              <c:f>Insolvencies!$AB$10</c:f>
              <c:strCache>
                <c:ptCount val="1"/>
                <c:pt idx="0">
                  <c:v>England</c:v>
                </c:pt>
              </c:strCache>
            </c:strRef>
          </c:tx>
          <c:spPr>
            <a:ln w="28575" cap="rnd">
              <a:solidFill>
                <a:schemeClr val="accent2"/>
              </a:solidFill>
              <a:prstDash val="sysDash"/>
              <a:round/>
            </a:ln>
            <a:effectLst/>
          </c:spPr>
          <c:marker>
            <c:symbol val="none"/>
          </c:marker>
          <c:cat>
            <c:numRef>
              <c:f>Insolvencies!$AC$8:$BB$8</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Insolvencies!$AC$10:$BB$10</c:f>
              <c:numCache>
                <c:formatCode>0.0</c:formatCode>
                <c:ptCount val="26"/>
                <c:pt idx="0">
                  <c:v>6.2565349060385911</c:v>
                </c:pt>
                <c:pt idx="1">
                  <c:v>6.5361434294488756</c:v>
                </c:pt>
                <c:pt idx="2">
                  <c:v>6.7573161720535335</c:v>
                </c:pt>
                <c:pt idx="3">
                  <c:v>8.0625010273943136</c:v>
                </c:pt>
                <c:pt idx="4">
                  <c:v>10.603094085395382</c:v>
                </c:pt>
                <c:pt idx="5">
                  <c:v>15.571306915958822</c:v>
                </c:pt>
                <c:pt idx="6">
                  <c:v>24.582641446034899</c:v>
                </c:pt>
                <c:pt idx="7">
                  <c:v>24.389541205920438</c:v>
                </c:pt>
                <c:pt idx="8">
                  <c:v>24.1860608040543</c:v>
                </c:pt>
                <c:pt idx="9">
                  <c:v>30.197400035176553</c:v>
                </c:pt>
                <c:pt idx="10">
                  <c:v>29.86894624198916</c:v>
                </c:pt>
                <c:pt idx="11">
                  <c:v>26.529208226570926</c:v>
                </c:pt>
                <c:pt idx="12">
                  <c:v>24.366289292245899</c:v>
                </c:pt>
                <c:pt idx="13">
                  <c:v>22.318558781073399</c:v>
                </c:pt>
                <c:pt idx="14">
                  <c:v>21.372093691045301</c:v>
                </c:pt>
                <c:pt idx="15">
                  <c:v>17.2966266059174</c:v>
                </c:pt>
                <c:pt idx="16">
                  <c:v>19.3335186258786</c:v>
                </c:pt>
                <c:pt idx="17">
                  <c:v>21.201377369757299</c:v>
                </c:pt>
                <c:pt idx="18">
                  <c:v>24.481006843384399</c:v>
                </c:pt>
                <c:pt idx="19">
                  <c:v>25.829011283729098</c:v>
                </c:pt>
                <c:pt idx="20">
                  <c:v>23.5734892277897</c:v>
                </c:pt>
                <c:pt idx="21">
                  <c:v>23.140286193433599</c:v>
                </c:pt>
                <c:pt idx="22">
                  <c:v>24.73580183835</c:v>
                </c:pt>
                <c:pt idx="23">
                  <c:v>21.321607434106699</c:v>
                </c:pt>
                <c:pt idx="24">
                  <c:v>24.3681141315956</c:v>
                </c:pt>
              </c:numCache>
            </c:numRef>
          </c:val>
          <c:smooth val="0"/>
          <c:extLst>
            <c:ext xmlns:c16="http://schemas.microsoft.com/office/drawing/2014/chart" uri="{C3380CC4-5D6E-409C-BE32-E72D297353CC}">
              <c16:uniqueId val="{00000001-6D77-4872-91AF-69FE6DDE0DA7}"/>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5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Unemployment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'Unemp &amp; Bens'!$C$76</c:f>
              <c:strCache>
                <c:ptCount val="1"/>
                <c:pt idx="0">
                  <c:v>Mar-20</c:v>
                </c:pt>
              </c:strCache>
            </c:strRef>
          </c:tx>
          <c:spPr>
            <a:solidFill>
              <a:schemeClr val="accent1">
                <a:lumMod val="40000"/>
                <a:lumOff val="60000"/>
              </a:schemeClr>
            </a:solidFill>
            <a:ln>
              <a:noFill/>
            </a:ln>
            <a:effectLst/>
          </c:spPr>
          <c:invertIfNegative val="0"/>
          <c:cat>
            <c:strRef>
              <c:f>'Unemp &amp; Bens'!$B$78:$B$93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Bens'!$D$78:$D$91</c:f>
              <c:numCache>
                <c:formatCode>0.0%</c:formatCode>
                <c:ptCount val="14"/>
                <c:pt idx="0">
                  <c:v>2.7999999999999997E-2</c:v>
                </c:pt>
                <c:pt idx="1">
                  <c:v>2.5000000000000001E-2</c:v>
                </c:pt>
                <c:pt idx="2">
                  <c:v>2.2000000000000002E-2</c:v>
                </c:pt>
                <c:pt idx="3">
                  <c:v>3.7999999999999999E-2</c:v>
                </c:pt>
                <c:pt idx="4">
                  <c:v>3.7999999999999999E-2</c:v>
                </c:pt>
                <c:pt idx="5">
                  <c:v>3.5000000000000003E-2</c:v>
                </c:pt>
                <c:pt idx="6">
                  <c:v>2.1000000000000001E-2</c:v>
                </c:pt>
                <c:pt idx="7">
                  <c:v>1.3999999999999999E-2</c:v>
                </c:pt>
                <c:pt idx="8">
                  <c:v>3.6000000000000004E-2</c:v>
                </c:pt>
                <c:pt idx="9">
                  <c:v>5.7000000000000002E-2</c:v>
                </c:pt>
                <c:pt idx="10">
                  <c:v>1.6E-2</c:v>
                </c:pt>
                <c:pt idx="11">
                  <c:v>1.6E-2</c:v>
                </c:pt>
                <c:pt idx="12">
                  <c:v>2.7999999999999997E-2</c:v>
                </c:pt>
                <c:pt idx="13">
                  <c:v>3.3000000000000002E-2</c:v>
                </c:pt>
              </c:numCache>
            </c:numRef>
          </c:val>
          <c:extLst>
            <c:ext xmlns:c16="http://schemas.microsoft.com/office/drawing/2014/chart" uri="{C3380CC4-5D6E-409C-BE32-E72D297353CC}">
              <c16:uniqueId val="{00000001-ADB0-422E-8BDD-EE1102A5AF8D}"/>
            </c:ext>
          </c:extLst>
        </c:ser>
        <c:ser>
          <c:idx val="0"/>
          <c:order val="1"/>
          <c:tx>
            <c:strRef>
              <c:f>'Unemp &amp; Bens'!$E$76</c:f>
              <c:strCache>
                <c:ptCount val="1"/>
                <c:pt idx="0">
                  <c:v>May-25</c:v>
                </c:pt>
              </c:strCache>
            </c:strRef>
          </c:tx>
          <c:spPr>
            <a:solidFill>
              <a:schemeClr val="accent1"/>
            </a:solidFill>
            <a:ln>
              <a:noFill/>
            </a:ln>
            <a:effectLst/>
          </c:spPr>
          <c:invertIfNegative val="0"/>
          <c:cat>
            <c:strRef>
              <c:f>'Unemp &amp; Bens'!$B$78:$B$93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Bens'!$F$78:$F$91</c:f>
              <c:numCache>
                <c:formatCode>0.0%</c:formatCode>
                <c:ptCount val="14"/>
                <c:pt idx="0">
                  <c:v>3.1E-2</c:v>
                </c:pt>
                <c:pt idx="1">
                  <c:v>3.4000000000000002E-2</c:v>
                </c:pt>
                <c:pt idx="2">
                  <c:v>3.2000000000000001E-2</c:v>
                </c:pt>
                <c:pt idx="3">
                  <c:v>3.5000000000000003E-2</c:v>
                </c:pt>
                <c:pt idx="4">
                  <c:v>0.04</c:v>
                </c:pt>
                <c:pt idx="5">
                  <c:v>4.5999999999999999E-2</c:v>
                </c:pt>
                <c:pt idx="6">
                  <c:v>3.3000000000000002E-2</c:v>
                </c:pt>
                <c:pt idx="7">
                  <c:v>2.1000000000000001E-2</c:v>
                </c:pt>
                <c:pt idx="8">
                  <c:v>3.6000000000000004E-2</c:v>
                </c:pt>
                <c:pt idx="9">
                  <c:v>5.5E-2</c:v>
                </c:pt>
                <c:pt idx="10">
                  <c:v>2.4E-2</c:v>
                </c:pt>
                <c:pt idx="11">
                  <c:v>2.5000000000000001E-2</c:v>
                </c:pt>
                <c:pt idx="12">
                  <c:v>3.4000000000000002E-2</c:v>
                </c:pt>
                <c:pt idx="13">
                  <c:v>4.2000000000000003E-2</c:v>
                </c:pt>
              </c:numCache>
            </c:numRef>
          </c:val>
          <c:extLst>
            <c:ext xmlns:c16="http://schemas.microsoft.com/office/drawing/2014/chart" uri="{C3380CC4-5D6E-409C-BE32-E72D297353CC}">
              <c16:uniqueId val="{00000000-ADB0-422E-8BDD-EE1102A5AF8D}"/>
            </c:ext>
          </c:extLst>
        </c:ser>
        <c:dLbls>
          <c:showLegendKey val="0"/>
          <c:showVal val="0"/>
          <c:showCatName val="0"/>
          <c:showSerName val="0"/>
          <c:showPercent val="0"/>
          <c:showBubbleSize val="0"/>
        </c:dLbls>
        <c:gapWidth val="182"/>
        <c:axId val="703664352"/>
        <c:axId val="703671896"/>
      </c:barChart>
      <c:catAx>
        <c:axId val="70366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71896"/>
        <c:crosses val="autoZero"/>
        <c:auto val="1"/>
        <c:lblAlgn val="ctr"/>
        <c:lblOffset val="100"/>
        <c:noMultiLvlLbl val="0"/>
      </c:catAx>
      <c:valAx>
        <c:axId val="7036718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6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Debt relief orders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'Debt relief orders'!$R$30</c:f>
              <c:strCache>
                <c:ptCount val="1"/>
                <c:pt idx="0">
                  <c:v>2023</c:v>
                </c:pt>
              </c:strCache>
            </c:strRef>
          </c:tx>
          <c:spPr>
            <a:solidFill>
              <a:schemeClr val="accent1">
                <a:lumMod val="40000"/>
                <a:lumOff val="60000"/>
              </a:schemeClr>
            </a:solidFill>
            <a:ln>
              <a:noFill/>
            </a:ln>
            <a:effectLst/>
          </c:spPr>
          <c:invertIfNegative val="0"/>
          <c:cat>
            <c:strRef>
              <c:f>'Debt relief orders'!$Q$31:$Q$46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'Debt relief orders'!$R$31:$R$46</c:f>
              <c:numCache>
                <c:formatCode>0.0</c:formatCode>
                <c:ptCount val="16"/>
                <c:pt idx="0">
                  <c:v>5.7540603248259901</c:v>
                </c:pt>
                <c:pt idx="1">
                  <c:v>4.5270394696458203</c:v>
                </c:pt>
                <c:pt idx="2">
                  <c:v>3.1050390347764401</c:v>
                </c:pt>
                <c:pt idx="3">
                  <c:v>5.0421756988140398</c:v>
                </c:pt>
                <c:pt idx="4">
                  <c:v>7.2063682121554802</c:v>
                </c:pt>
                <c:pt idx="5">
                  <c:v>6.1154598825831696</c:v>
                </c:pt>
                <c:pt idx="6">
                  <c:v>3.75430180415059</c:v>
                </c:pt>
                <c:pt idx="7">
                  <c:v>4.6673455532926003</c:v>
                </c:pt>
                <c:pt idx="8">
                  <c:v>6.8397198187062198</c:v>
                </c:pt>
                <c:pt idx="9">
                  <c:v>10.798654184255399</c:v>
                </c:pt>
                <c:pt idx="10">
                  <c:v>6.2115956155691299</c:v>
                </c:pt>
                <c:pt idx="11">
                  <c:v>6.7508493896568096</c:v>
                </c:pt>
                <c:pt idx="12">
                  <c:v>5.8640847788170198</c:v>
                </c:pt>
                <c:pt idx="13">
                  <c:v>8.3593427012489006</c:v>
                </c:pt>
                <c:pt idx="14">
                  <c:v>5.4019826397252597</c:v>
                </c:pt>
                <c:pt idx="15">
                  <c:v>6.5059988934089699</c:v>
                </c:pt>
              </c:numCache>
            </c:numRef>
          </c:val>
          <c:extLst>
            <c:ext xmlns:c16="http://schemas.microsoft.com/office/drawing/2014/chart" uri="{C3380CC4-5D6E-409C-BE32-E72D297353CC}">
              <c16:uniqueId val="{00000000-ACD6-4751-84F5-00B4ADC5462D}"/>
            </c:ext>
          </c:extLst>
        </c:ser>
        <c:ser>
          <c:idx val="1"/>
          <c:order val="1"/>
          <c:tx>
            <c:strRef>
              <c:f>'Debt relief orders'!$S$30</c:f>
              <c:strCache>
                <c:ptCount val="1"/>
                <c:pt idx="0">
                  <c:v>2024</c:v>
                </c:pt>
              </c:strCache>
            </c:strRef>
          </c:tx>
          <c:spPr>
            <a:solidFill>
              <a:schemeClr val="accent1"/>
            </a:solidFill>
            <a:ln>
              <a:noFill/>
            </a:ln>
            <a:effectLst/>
          </c:spPr>
          <c:invertIfNegative val="0"/>
          <c:cat>
            <c:strRef>
              <c:f>'Debt relief orders'!$Q$31:$Q$46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'Debt relief orders'!$S$31:$S$46</c:f>
              <c:numCache>
                <c:formatCode>0.0</c:formatCode>
                <c:ptCount val="16"/>
                <c:pt idx="0">
                  <c:v>9.0023201856148507</c:v>
                </c:pt>
                <c:pt idx="1">
                  <c:v>5.4477932600822498</c:v>
                </c:pt>
                <c:pt idx="2">
                  <c:v>5.1011355571327197</c:v>
                </c:pt>
                <c:pt idx="3">
                  <c:v>8.2985808376314392</c:v>
                </c:pt>
                <c:pt idx="4">
                  <c:v>7.3172354154194101</c:v>
                </c:pt>
                <c:pt idx="5">
                  <c:v>10.151663405088099</c:v>
                </c:pt>
                <c:pt idx="6">
                  <c:v>8.0647964681753397</c:v>
                </c:pt>
                <c:pt idx="7">
                  <c:v>4.0308893414799698</c:v>
                </c:pt>
                <c:pt idx="8">
                  <c:v>10.4655953852493</c:v>
                </c:pt>
                <c:pt idx="9">
                  <c:v>8.7460174384878293</c:v>
                </c:pt>
                <c:pt idx="10">
                  <c:v>8.2184188144453003</c:v>
                </c:pt>
                <c:pt idx="11">
                  <c:v>6.6401797275312902</c:v>
                </c:pt>
                <c:pt idx="12">
                  <c:v>7.6629324069136002</c:v>
                </c:pt>
                <c:pt idx="13">
                  <c:v>11.266940162552901</c:v>
                </c:pt>
                <c:pt idx="14">
                  <c:v>7.1901883554445902</c:v>
                </c:pt>
                <c:pt idx="15">
                  <c:v>8.9335744888505602</c:v>
                </c:pt>
              </c:numCache>
            </c:numRef>
          </c:val>
          <c:extLst>
            <c:ext xmlns:c16="http://schemas.microsoft.com/office/drawing/2014/chart" uri="{C3380CC4-5D6E-409C-BE32-E72D297353CC}">
              <c16:uniqueId val="{00000001-ACD6-4751-84F5-00B4ADC5462D}"/>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Debt relief orders per 10,000 adults</a:t>
            </a:r>
          </a:p>
        </c:rich>
      </c:tx>
      <c:layout>
        <c:manualLayout>
          <c:xMode val="edge"/>
          <c:yMode val="edge"/>
          <c:x val="0.21858839972047522"/>
          <c:y val="5.376344086021505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'Debt relief orders'!$Q$9</c:f>
              <c:strCache>
                <c:ptCount val="1"/>
                <c:pt idx="0">
                  <c:v>Ashford</c:v>
                </c:pt>
              </c:strCache>
            </c:strRef>
          </c:tx>
          <c:spPr>
            <a:ln w="28575" cap="rnd">
              <a:solidFill>
                <a:schemeClr val="accent1"/>
              </a:solidFill>
              <a:round/>
            </a:ln>
            <a:effectLst/>
          </c:spPr>
          <c:marker>
            <c:symbol val="none"/>
          </c:marker>
          <c:cat>
            <c:numRef>
              <c:f>'Debt relief orders'!$R$8:$AF$8</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'Debt relief orders'!$R$9:$AF$9</c:f>
              <c:numCache>
                <c:formatCode>0.0</c:formatCode>
                <c:ptCount val="15"/>
                <c:pt idx="0">
                  <c:v>3.4177857158607301</c:v>
                </c:pt>
                <c:pt idx="1">
                  <c:v>4.1248751682514904</c:v>
                </c:pt>
                <c:pt idx="2">
                  <c:v>4.5046977562314998</c:v>
                </c:pt>
                <c:pt idx="3">
                  <c:v>4.3383488879012999</c:v>
                </c:pt>
                <c:pt idx="4">
                  <c:v>5.0337681949746198</c:v>
                </c:pt>
                <c:pt idx="5">
                  <c:v>4.4378850897381703</c:v>
                </c:pt>
                <c:pt idx="6">
                  <c:v>7.8469738196418897</c:v>
                </c:pt>
                <c:pt idx="7">
                  <c:v>7.7497534169367297</c:v>
                </c:pt>
                <c:pt idx="8">
                  <c:v>7.1969772695467897</c:v>
                </c:pt>
                <c:pt idx="9">
                  <c:v>4.2619408680483302</c:v>
                </c:pt>
                <c:pt idx="10">
                  <c:v>4.8086632877792601</c:v>
                </c:pt>
                <c:pt idx="11">
                  <c:v>3.4622375672010701</c:v>
                </c:pt>
                <c:pt idx="12">
                  <c:v>5.7540603248259901</c:v>
                </c:pt>
                <c:pt idx="13">
                  <c:v>9.0023201856148507</c:v>
                </c:pt>
              </c:numCache>
            </c:numRef>
          </c:val>
          <c:smooth val="0"/>
          <c:extLst>
            <c:ext xmlns:c16="http://schemas.microsoft.com/office/drawing/2014/chart" uri="{C3380CC4-5D6E-409C-BE32-E72D297353CC}">
              <c16:uniqueId val="{00000000-10F0-41C7-AB01-3E21A0C13FF1}"/>
            </c:ext>
          </c:extLst>
        </c:ser>
        <c:ser>
          <c:idx val="1"/>
          <c:order val="1"/>
          <c:tx>
            <c:strRef>
              <c:f>'Debt relief orders'!$Q$10</c:f>
              <c:strCache>
                <c:ptCount val="1"/>
                <c:pt idx="0">
                  <c:v>England</c:v>
                </c:pt>
              </c:strCache>
            </c:strRef>
          </c:tx>
          <c:spPr>
            <a:ln w="28575" cap="rnd">
              <a:solidFill>
                <a:schemeClr val="accent2"/>
              </a:solidFill>
              <a:prstDash val="sysDash"/>
              <a:round/>
            </a:ln>
            <a:effectLst/>
          </c:spPr>
          <c:marker>
            <c:symbol val="none"/>
          </c:marker>
          <c:cat>
            <c:numRef>
              <c:f>'Debt relief orders'!$R$8:$AF$8</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'Debt relief orders'!$R$10:$AF$10</c:f>
              <c:numCache>
                <c:formatCode>0.0</c:formatCode>
                <c:ptCount val="15"/>
                <c:pt idx="0">
                  <c:v>6.51671876673743</c:v>
                </c:pt>
                <c:pt idx="1">
                  <c:v>6.95690717984054</c:v>
                </c:pt>
                <c:pt idx="2">
                  <c:v>6.1157666996243503</c:v>
                </c:pt>
                <c:pt idx="3">
                  <c:v>5.8607486586808397</c:v>
                </c:pt>
                <c:pt idx="4">
                  <c:v>5.2859680409449004</c:v>
                </c:pt>
                <c:pt idx="5">
                  <c:v>5.6256739735421801</c:v>
                </c:pt>
                <c:pt idx="6">
                  <c:v>5.3224420023069303</c:v>
                </c:pt>
                <c:pt idx="7">
                  <c:v>5.8794854274717299</c:v>
                </c:pt>
                <c:pt idx="8">
                  <c:v>5.79711546288374</c:v>
                </c:pt>
                <c:pt idx="9">
                  <c:v>4.3064229696885903</c:v>
                </c:pt>
                <c:pt idx="10">
                  <c:v>4.2113009062716902</c:v>
                </c:pt>
                <c:pt idx="11">
                  <c:v>5.0553031402980304</c:v>
                </c:pt>
                <c:pt idx="12">
                  <c:v>6.5059988934089699</c:v>
                </c:pt>
                <c:pt idx="13">
                  <c:v>8.9335744888505602</c:v>
                </c:pt>
              </c:numCache>
            </c:numRef>
          </c:val>
          <c:smooth val="0"/>
          <c:extLst>
            <c:ext xmlns:c16="http://schemas.microsoft.com/office/drawing/2014/chart" uri="{C3380CC4-5D6E-409C-BE32-E72D297353CC}">
              <c16:uniqueId val="{00000001-10F0-41C7-AB01-3E21A0C13FF1}"/>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1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Personal Insolvencies 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Insolvencies!$AB$69</c:f>
              <c:strCache>
                <c:ptCount val="1"/>
                <c:pt idx="0">
                  <c:v>2020</c:v>
                </c:pt>
              </c:strCache>
            </c:strRef>
          </c:tx>
          <c:spPr>
            <a:solidFill>
              <a:schemeClr val="accent1">
                <a:lumMod val="40000"/>
                <a:lumOff val="60000"/>
              </a:schemeClr>
            </a:solidFill>
            <a:ln>
              <a:noFill/>
            </a:ln>
            <a:effectLst/>
          </c:spPr>
          <c:invertIfNegative val="0"/>
          <c:cat>
            <c:strRef>
              <c:f>Insolvencies!$AC$68:$AH$68</c:f>
              <c:strCache>
                <c:ptCount val="6"/>
                <c:pt idx="0">
                  <c:v>18-24</c:v>
                </c:pt>
                <c:pt idx="1">
                  <c:v>25-34</c:v>
                </c:pt>
                <c:pt idx="2">
                  <c:v>35-44</c:v>
                </c:pt>
                <c:pt idx="3">
                  <c:v>45-54</c:v>
                </c:pt>
                <c:pt idx="4">
                  <c:v>55-64</c:v>
                </c:pt>
                <c:pt idx="5">
                  <c:v>65+</c:v>
                </c:pt>
              </c:strCache>
            </c:strRef>
          </c:cat>
          <c:val>
            <c:numRef>
              <c:f>Insolvencies!$AC$69:$AH$69</c:f>
              <c:numCache>
                <c:formatCode>0.0</c:formatCode>
                <c:ptCount val="6"/>
                <c:pt idx="0">
                  <c:v>24.041213500000001</c:v>
                </c:pt>
                <c:pt idx="1">
                  <c:v>51.464766400000002</c:v>
                </c:pt>
                <c:pt idx="2">
                  <c:v>41.045718600000001</c:v>
                </c:pt>
                <c:pt idx="3">
                  <c:v>30.3611377</c:v>
                </c:pt>
                <c:pt idx="4">
                  <c:v>15.043023</c:v>
                </c:pt>
                <c:pt idx="5">
                  <c:v>3.4920265399999999</c:v>
                </c:pt>
              </c:numCache>
            </c:numRef>
          </c:val>
          <c:extLst>
            <c:ext xmlns:c16="http://schemas.microsoft.com/office/drawing/2014/chart" uri="{C3380CC4-5D6E-409C-BE32-E72D297353CC}">
              <c16:uniqueId val="{00000000-8142-4D40-A0CB-286128EDDCD9}"/>
            </c:ext>
          </c:extLst>
        </c:ser>
        <c:ser>
          <c:idx val="1"/>
          <c:order val="1"/>
          <c:tx>
            <c:strRef>
              <c:f>Insolvencies!$AB$70</c:f>
              <c:strCache>
                <c:ptCount val="1"/>
                <c:pt idx="0">
                  <c:v>2021</c:v>
                </c:pt>
              </c:strCache>
            </c:strRef>
          </c:tx>
          <c:spPr>
            <a:solidFill>
              <a:schemeClr val="accent1"/>
            </a:solidFill>
            <a:ln>
              <a:noFill/>
            </a:ln>
            <a:effectLst/>
          </c:spPr>
          <c:invertIfNegative val="0"/>
          <c:cat>
            <c:strRef>
              <c:f>Insolvencies!$AC$68:$AH$68</c:f>
              <c:strCache>
                <c:ptCount val="6"/>
                <c:pt idx="0">
                  <c:v>18-24</c:v>
                </c:pt>
                <c:pt idx="1">
                  <c:v>25-34</c:v>
                </c:pt>
                <c:pt idx="2">
                  <c:v>35-44</c:v>
                </c:pt>
                <c:pt idx="3">
                  <c:v>45-54</c:v>
                </c:pt>
                <c:pt idx="4">
                  <c:v>55-64</c:v>
                </c:pt>
                <c:pt idx="5">
                  <c:v>65+</c:v>
                </c:pt>
              </c:strCache>
            </c:strRef>
          </c:cat>
          <c:val>
            <c:numRef>
              <c:f>Insolvencies!$AC$70:$AH$70</c:f>
              <c:numCache>
                <c:formatCode>0.0</c:formatCode>
                <c:ptCount val="6"/>
                <c:pt idx="0">
                  <c:v>19.461934745277599</c:v>
                </c:pt>
                <c:pt idx="1">
                  <c:v>47.505938242280301</c:v>
                </c:pt>
                <c:pt idx="2">
                  <c:v>48.623389744885102</c:v>
                </c:pt>
                <c:pt idx="3">
                  <c:v>29.2958346649622</c:v>
                </c:pt>
                <c:pt idx="4">
                  <c:v>13.839581202238399</c:v>
                </c:pt>
                <c:pt idx="5">
                  <c:v>3.1040235905792901</c:v>
                </c:pt>
              </c:numCache>
            </c:numRef>
          </c:val>
          <c:extLst>
            <c:ext xmlns:c16="http://schemas.microsoft.com/office/drawing/2014/chart" uri="{C3380CC4-5D6E-409C-BE32-E72D297353CC}">
              <c16:uniqueId val="{00000001-8142-4D40-A0CB-286128EDDCD9}"/>
            </c:ext>
          </c:extLst>
        </c:ser>
        <c:ser>
          <c:idx val="2"/>
          <c:order val="2"/>
          <c:tx>
            <c:strRef>
              <c:f>Insolvencies!$AB$71</c:f>
              <c:strCache>
                <c:ptCount val="1"/>
                <c:pt idx="0">
                  <c:v>2022</c:v>
                </c:pt>
              </c:strCache>
            </c:strRef>
          </c:tx>
          <c:spPr>
            <a:solidFill>
              <a:schemeClr val="accent2">
                <a:lumMod val="75000"/>
              </a:schemeClr>
            </a:solidFill>
            <a:ln>
              <a:noFill/>
            </a:ln>
            <a:effectLst/>
          </c:spPr>
          <c:invertIfNegative val="0"/>
          <c:val>
            <c:numRef>
              <c:f>Insolvencies!$AC$71:$AH$71</c:f>
              <c:numCache>
                <c:formatCode>0.0</c:formatCode>
                <c:ptCount val="6"/>
                <c:pt idx="0">
                  <c:v>14.121225287855699</c:v>
                </c:pt>
                <c:pt idx="1">
                  <c:v>48.505898556799799</c:v>
                </c:pt>
                <c:pt idx="2">
                  <c:v>44.020985346439097</c:v>
                </c:pt>
                <c:pt idx="3">
                  <c:v>20.642077244825899</c:v>
                </c:pt>
                <c:pt idx="4">
                  <c:v>13.577331759149899</c:v>
                </c:pt>
                <c:pt idx="5">
                  <c:v>4.9728406395838096</c:v>
                </c:pt>
              </c:numCache>
            </c:numRef>
          </c:val>
          <c:extLst>
            <c:ext xmlns:c16="http://schemas.microsoft.com/office/drawing/2014/chart" uri="{C3380CC4-5D6E-409C-BE32-E72D297353CC}">
              <c16:uniqueId val="{00000000-BCA6-481A-A4E7-6C29E4111CDA}"/>
            </c:ext>
          </c:extLst>
        </c:ser>
        <c:ser>
          <c:idx val="4"/>
          <c:order val="3"/>
          <c:tx>
            <c:strRef>
              <c:f>Insolvencies!$AB$72</c:f>
              <c:strCache>
                <c:ptCount val="1"/>
                <c:pt idx="0">
                  <c:v>2023</c:v>
                </c:pt>
              </c:strCache>
            </c:strRef>
          </c:tx>
          <c:spPr>
            <a:solidFill>
              <a:schemeClr val="accent5"/>
            </a:solidFill>
            <a:ln>
              <a:noFill/>
            </a:ln>
            <a:effectLst/>
          </c:spPr>
          <c:invertIfNegative val="0"/>
          <c:val>
            <c:numRef>
              <c:f>Insolvencies!$AC$72:$AH$72</c:f>
              <c:numCache>
                <c:formatCode>0.0</c:formatCode>
                <c:ptCount val="6"/>
                <c:pt idx="0">
                  <c:v>14.682629320081301</c:v>
                </c:pt>
                <c:pt idx="1">
                  <c:v>34.4768143423548</c:v>
                </c:pt>
                <c:pt idx="2">
                  <c:v>44.798407167745097</c:v>
                </c:pt>
                <c:pt idx="3">
                  <c:v>27.4509803921569</c:v>
                </c:pt>
                <c:pt idx="4">
                  <c:v>16.2760416666667</c:v>
                </c:pt>
                <c:pt idx="5">
                  <c:v>3.68595650571323</c:v>
                </c:pt>
              </c:numCache>
            </c:numRef>
          </c:val>
          <c:extLst>
            <c:ext xmlns:c16="http://schemas.microsoft.com/office/drawing/2014/chart" uri="{C3380CC4-5D6E-409C-BE32-E72D297353CC}">
              <c16:uniqueId val="{00000000-AD0F-4020-9A1E-3150434BD5F4}"/>
            </c:ext>
          </c:extLst>
        </c:ser>
        <c:ser>
          <c:idx val="3"/>
          <c:order val="4"/>
          <c:tx>
            <c:strRef>
              <c:f>Insolvencies!$AB$73</c:f>
              <c:strCache>
                <c:ptCount val="1"/>
                <c:pt idx="0">
                  <c:v>2024</c:v>
                </c:pt>
              </c:strCache>
            </c:strRef>
          </c:tx>
          <c:spPr>
            <a:solidFill>
              <a:schemeClr val="accent4"/>
            </a:solidFill>
            <a:ln>
              <a:noFill/>
            </a:ln>
            <a:effectLst/>
          </c:spPr>
          <c:invertIfNegative val="0"/>
          <c:val>
            <c:numRef>
              <c:f>Insolvencies!$AC$73:$AH$73</c:f>
              <c:numCache>
                <c:formatCode>0.0</c:formatCode>
                <c:ptCount val="6"/>
                <c:pt idx="0">
                  <c:v>13.553196295459699</c:v>
                </c:pt>
                <c:pt idx="1">
                  <c:v>40.2229500660806</c:v>
                </c:pt>
                <c:pt idx="2">
                  <c:v>51.988274984790699</c:v>
                </c:pt>
                <c:pt idx="3">
                  <c:v>26.890756302521002</c:v>
                </c:pt>
                <c:pt idx="4">
                  <c:v>15.7335069444444</c:v>
                </c:pt>
                <c:pt idx="5">
                  <c:v>2.21157390342794</c:v>
                </c:pt>
              </c:numCache>
            </c:numRef>
          </c:val>
          <c:extLst>
            <c:ext xmlns:c16="http://schemas.microsoft.com/office/drawing/2014/chart" uri="{C3380CC4-5D6E-409C-BE32-E72D297353CC}">
              <c16:uniqueId val="{00000000-BFEC-43AA-8769-5A7499B1DADB}"/>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Insolvencies!$AB$50</c:f>
          <c:strCache>
            <c:ptCount val="1"/>
            <c:pt idx="0">
              <c:v>Number of Personal Insolvencies by age group, 2024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Insolvencies!$AC$51</c:f>
              <c:strCache>
                <c:ptCount val="1"/>
                <c:pt idx="0">
                  <c:v>18-24</c:v>
                </c:pt>
              </c:strCache>
            </c:strRef>
          </c:tx>
          <c:spPr>
            <a:solidFill>
              <a:schemeClr val="accent1">
                <a:tint val="50000"/>
              </a:schemeClr>
            </a:solidFill>
            <a:ln>
              <a:noFill/>
            </a:ln>
            <a:effectLst/>
          </c:spPr>
          <c:invertIfNegative val="0"/>
          <c:cat>
            <c:strRef>
              <c:f>Insolvencies!$AB$52:$AB$64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Insolvencies!$AC$52:$AC$64</c:f>
              <c:numCache>
                <c:formatCode>0</c:formatCode>
                <c:ptCount val="13"/>
                <c:pt idx="0">
                  <c:v>12</c:v>
                </c:pt>
                <c:pt idx="1">
                  <c:v>12</c:v>
                </c:pt>
                <c:pt idx="2">
                  <c:v>8</c:v>
                </c:pt>
                <c:pt idx="3">
                  <c:v>16</c:v>
                </c:pt>
                <c:pt idx="4">
                  <c:v>7</c:v>
                </c:pt>
                <c:pt idx="5">
                  <c:v>5</c:v>
                </c:pt>
                <c:pt idx="6">
                  <c:v>20</c:v>
                </c:pt>
                <c:pt idx="7">
                  <c:v>9</c:v>
                </c:pt>
                <c:pt idx="8">
                  <c:v>27</c:v>
                </c:pt>
                <c:pt idx="9">
                  <c:v>15</c:v>
                </c:pt>
                <c:pt idx="10">
                  <c:v>14</c:v>
                </c:pt>
                <c:pt idx="11">
                  <c:v>8</c:v>
                </c:pt>
                <c:pt idx="12">
                  <c:v>50</c:v>
                </c:pt>
              </c:numCache>
            </c:numRef>
          </c:val>
          <c:extLst>
            <c:ext xmlns:c16="http://schemas.microsoft.com/office/drawing/2014/chart" uri="{C3380CC4-5D6E-409C-BE32-E72D297353CC}">
              <c16:uniqueId val="{00000000-1643-48DF-8249-64A357974791}"/>
            </c:ext>
          </c:extLst>
        </c:ser>
        <c:ser>
          <c:idx val="1"/>
          <c:order val="1"/>
          <c:tx>
            <c:strRef>
              <c:f>Insolvencies!$AD$51</c:f>
              <c:strCache>
                <c:ptCount val="1"/>
                <c:pt idx="0">
                  <c:v>25-34</c:v>
                </c:pt>
              </c:strCache>
            </c:strRef>
          </c:tx>
          <c:spPr>
            <a:solidFill>
              <a:schemeClr val="accent1">
                <a:tint val="70000"/>
              </a:schemeClr>
            </a:solidFill>
            <a:ln>
              <a:noFill/>
            </a:ln>
            <a:effectLst/>
          </c:spPr>
          <c:invertIfNegative val="0"/>
          <c:cat>
            <c:strRef>
              <c:f>Insolvencies!$AB$52:$AB$64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Insolvencies!$AD$52:$AD$64</c:f>
              <c:numCache>
                <c:formatCode>0</c:formatCode>
                <c:ptCount val="13"/>
                <c:pt idx="0">
                  <c:v>70</c:v>
                </c:pt>
                <c:pt idx="1">
                  <c:v>59</c:v>
                </c:pt>
                <c:pt idx="2">
                  <c:v>62</c:v>
                </c:pt>
                <c:pt idx="3">
                  <c:v>83</c:v>
                </c:pt>
                <c:pt idx="4">
                  <c:v>49</c:v>
                </c:pt>
                <c:pt idx="5">
                  <c:v>60</c:v>
                </c:pt>
                <c:pt idx="6">
                  <c:v>82</c:v>
                </c:pt>
                <c:pt idx="7">
                  <c:v>48</c:v>
                </c:pt>
                <c:pt idx="8">
                  <c:v>134</c:v>
                </c:pt>
                <c:pt idx="9">
                  <c:v>98</c:v>
                </c:pt>
                <c:pt idx="10">
                  <c:v>56</c:v>
                </c:pt>
                <c:pt idx="11">
                  <c:v>40</c:v>
                </c:pt>
                <c:pt idx="12">
                  <c:v>196</c:v>
                </c:pt>
              </c:numCache>
            </c:numRef>
          </c:val>
          <c:extLst>
            <c:ext xmlns:c16="http://schemas.microsoft.com/office/drawing/2014/chart" uri="{C3380CC4-5D6E-409C-BE32-E72D297353CC}">
              <c16:uniqueId val="{00000001-1643-48DF-8249-64A357974791}"/>
            </c:ext>
          </c:extLst>
        </c:ser>
        <c:ser>
          <c:idx val="2"/>
          <c:order val="2"/>
          <c:tx>
            <c:strRef>
              <c:f>Insolvencies!$AE$51</c:f>
              <c:strCache>
                <c:ptCount val="1"/>
                <c:pt idx="0">
                  <c:v>35-44</c:v>
                </c:pt>
              </c:strCache>
            </c:strRef>
          </c:tx>
          <c:spPr>
            <a:solidFill>
              <a:schemeClr val="accent1">
                <a:tint val="90000"/>
              </a:schemeClr>
            </a:solidFill>
            <a:ln>
              <a:noFill/>
            </a:ln>
            <a:effectLst/>
          </c:spPr>
          <c:invertIfNegative val="0"/>
          <c:cat>
            <c:strRef>
              <c:f>Insolvencies!$AB$52:$AB$64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Insolvencies!$AE$52:$AE$64</c:f>
              <c:numCache>
                <c:formatCode>0</c:formatCode>
                <c:ptCount val="13"/>
                <c:pt idx="0">
                  <c:v>94</c:v>
                </c:pt>
                <c:pt idx="1">
                  <c:v>86</c:v>
                </c:pt>
                <c:pt idx="2">
                  <c:v>61</c:v>
                </c:pt>
                <c:pt idx="3">
                  <c:v>88</c:v>
                </c:pt>
                <c:pt idx="4">
                  <c:v>67</c:v>
                </c:pt>
                <c:pt idx="5">
                  <c:v>81</c:v>
                </c:pt>
                <c:pt idx="6">
                  <c:v>111</c:v>
                </c:pt>
                <c:pt idx="7">
                  <c:v>55</c:v>
                </c:pt>
                <c:pt idx="8">
                  <c:v>128</c:v>
                </c:pt>
                <c:pt idx="9">
                  <c:v>111</c:v>
                </c:pt>
                <c:pt idx="10">
                  <c:v>79</c:v>
                </c:pt>
                <c:pt idx="11">
                  <c:v>35</c:v>
                </c:pt>
                <c:pt idx="12">
                  <c:v>246</c:v>
                </c:pt>
              </c:numCache>
            </c:numRef>
          </c:val>
          <c:extLst>
            <c:ext xmlns:c16="http://schemas.microsoft.com/office/drawing/2014/chart" uri="{C3380CC4-5D6E-409C-BE32-E72D297353CC}">
              <c16:uniqueId val="{00000002-1643-48DF-8249-64A357974791}"/>
            </c:ext>
          </c:extLst>
        </c:ser>
        <c:ser>
          <c:idx val="3"/>
          <c:order val="3"/>
          <c:tx>
            <c:strRef>
              <c:f>Insolvencies!$AF$51</c:f>
              <c:strCache>
                <c:ptCount val="1"/>
                <c:pt idx="0">
                  <c:v>45-54</c:v>
                </c:pt>
              </c:strCache>
            </c:strRef>
          </c:tx>
          <c:spPr>
            <a:solidFill>
              <a:schemeClr val="accent1">
                <a:shade val="90000"/>
              </a:schemeClr>
            </a:solidFill>
            <a:ln>
              <a:noFill/>
            </a:ln>
            <a:effectLst/>
          </c:spPr>
          <c:invertIfNegative val="0"/>
          <c:cat>
            <c:strRef>
              <c:f>Insolvencies!$AB$52:$AB$64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Insolvencies!$AF$52:$AF$64</c:f>
              <c:numCache>
                <c:formatCode>0</c:formatCode>
                <c:ptCount val="13"/>
                <c:pt idx="0">
                  <c:v>48</c:v>
                </c:pt>
                <c:pt idx="1">
                  <c:v>47</c:v>
                </c:pt>
                <c:pt idx="2">
                  <c:v>58</c:v>
                </c:pt>
                <c:pt idx="3">
                  <c:v>40</c:v>
                </c:pt>
                <c:pt idx="4">
                  <c:v>56</c:v>
                </c:pt>
                <c:pt idx="5">
                  <c:v>49</c:v>
                </c:pt>
                <c:pt idx="6">
                  <c:v>82</c:v>
                </c:pt>
                <c:pt idx="7">
                  <c:v>37</c:v>
                </c:pt>
                <c:pt idx="8">
                  <c:v>73</c:v>
                </c:pt>
                <c:pt idx="9">
                  <c:v>73</c:v>
                </c:pt>
                <c:pt idx="10">
                  <c:v>60</c:v>
                </c:pt>
                <c:pt idx="11">
                  <c:v>43</c:v>
                </c:pt>
                <c:pt idx="12">
                  <c:v>134</c:v>
                </c:pt>
              </c:numCache>
            </c:numRef>
          </c:val>
          <c:extLst>
            <c:ext xmlns:c16="http://schemas.microsoft.com/office/drawing/2014/chart" uri="{C3380CC4-5D6E-409C-BE32-E72D297353CC}">
              <c16:uniqueId val="{00000003-1643-48DF-8249-64A357974791}"/>
            </c:ext>
          </c:extLst>
        </c:ser>
        <c:ser>
          <c:idx val="4"/>
          <c:order val="4"/>
          <c:tx>
            <c:strRef>
              <c:f>Insolvencies!$AG$51</c:f>
              <c:strCache>
                <c:ptCount val="1"/>
                <c:pt idx="0">
                  <c:v>55-64</c:v>
                </c:pt>
              </c:strCache>
            </c:strRef>
          </c:tx>
          <c:spPr>
            <a:solidFill>
              <a:schemeClr val="accent1">
                <a:shade val="70000"/>
              </a:schemeClr>
            </a:solidFill>
            <a:ln>
              <a:noFill/>
            </a:ln>
            <a:effectLst/>
          </c:spPr>
          <c:invertIfNegative val="0"/>
          <c:cat>
            <c:strRef>
              <c:f>Insolvencies!$AB$52:$AB$64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Insolvencies!$AG$52:$AG$64</c:f>
              <c:numCache>
                <c:formatCode>0</c:formatCode>
                <c:ptCount val="13"/>
                <c:pt idx="0">
                  <c:v>29</c:v>
                </c:pt>
                <c:pt idx="1">
                  <c:v>34</c:v>
                </c:pt>
                <c:pt idx="2">
                  <c:v>23</c:v>
                </c:pt>
                <c:pt idx="3">
                  <c:v>34</c:v>
                </c:pt>
                <c:pt idx="4">
                  <c:v>26</c:v>
                </c:pt>
                <c:pt idx="5">
                  <c:v>25</c:v>
                </c:pt>
                <c:pt idx="6">
                  <c:v>33</c:v>
                </c:pt>
                <c:pt idx="7">
                  <c:v>18</c:v>
                </c:pt>
                <c:pt idx="8">
                  <c:v>38</c:v>
                </c:pt>
                <c:pt idx="9">
                  <c:v>37</c:v>
                </c:pt>
                <c:pt idx="10">
                  <c:v>37</c:v>
                </c:pt>
                <c:pt idx="11">
                  <c:v>18</c:v>
                </c:pt>
                <c:pt idx="12">
                  <c:v>74</c:v>
                </c:pt>
              </c:numCache>
            </c:numRef>
          </c:val>
          <c:extLst>
            <c:ext xmlns:c16="http://schemas.microsoft.com/office/drawing/2014/chart" uri="{C3380CC4-5D6E-409C-BE32-E72D297353CC}">
              <c16:uniqueId val="{00000004-1643-48DF-8249-64A357974791}"/>
            </c:ext>
          </c:extLst>
        </c:ser>
        <c:ser>
          <c:idx val="5"/>
          <c:order val="5"/>
          <c:tx>
            <c:strRef>
              <c:f>Insolvencies!$AH$51</c:f>
              <c:strCache>
                <c:ptCount val="1"/>
                <c:pt idx="0">
                  <c:v>65+</c:v>
                </c:pt>
              </c:strCache>
            </c:strRef>
          </c:tx>
          <c:spPr>
            <a:solidFill>
              <a:schemeClr val="accent1">
                <a:shade val="50000"/>
              </a:schemeClr>
            </a:solidFill>
            <a:ln>
              <a:noFill/>
            </a:ln>
            <a:effectLst/>
          </c:spPr>
          <c:invertIfNegative val="0"/>
          <c:cat>
            <c:strRef>
              <c:f>Insolvencies!$AB$52:$AB$64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Insolvencies!$AH$52:$AH$64</c:f>
              <c:numCache>
                <c:formatCode>0</c:formatCode>
                <c:ptCount val="13"/>
                <c:pt idx="0">
                  <c:v>6</c:v>
                </c:pt>
                <c:pt idx="1">
                  <c:v>11</c:v>
                </c:pt>
                <c:pt idx="2">
                  <c:v>6</c:v>
                </c:pt>
                <c:pt idx="3">
                  <c:v>7</c:v>
                </c:pt>
                <c:pt idx="4">
                  <c:v>11</c:v>
                </c:pt>
                <c:pt idx="5">
                  <c:v>6</c:v>
                </c:pt>
                <c:pt idx="6">
                  <c:v>12</c:v>
                </c:pt>
                <c:pt idx="7">
                  <c:v>6</c:v>
                </c:pt>
                <c:pt idx="8">
                  <c:v>8</c:v>
                </c:pt>
                <c:pt idx="9">
                  <c:v>13</c:v>
                </c:pt>
                <c:pt idx="10">
                  <c:v>14</c:v>
                </c:pt>
                <c:pt idx="11">
                  <c:v>8</c:v>
                </c:pt>
                <c:pt idx="12">
                  <c:v>17</c:v>
                </c:pt>
              </c:numCache>
            </c:numRef>
          </c:val>
          <c:extLst>
            <c:ext xmlns:c16="http://schemas.microsoft.com/office/drawing/2014/chart" uri="{C3380CC4-5D6E-409C-BE32-E72D297353CC}">
              <c16:uniqueId val="{00000005-1643-48DF-8249-64A357974791}"/>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0"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Debt Relief Orders 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'Debt relief orders'!$Q$69</c:f>
              <c:strCache>
                <c:ptCount val="1"/>
                <c:pt idx="0">
                  <c:v>2020</c:v>
                </c:pt>
              </c:strCache>
            </c:strRef>
          </c:tx>
          <c:spPr>
            <a:solidFill>
              <a:schemeClr val="accent1">
                <a:lumMod val="40000"/>
                <a:lumOff val="60000"/>
              </a:schemeClr>
            </a:solidFill>
            <a:ln>
              <a:noFill/>
            </a:ln>
            <a:effectLst/>
          </c:spPr>
          <c:invertIfNegative val="0"/>
          <c:cat>
            <c:strRef>
              <c:f>'Debt relief orders'!$R$68:$W$68</c:f>
              <c:strCache>
                <c:ptCount val="6"/>
                <c:pt idx="0">
                  <c:v>18-24</c:v>
                </c:pt>
                <c:pt idx="1">
                  <c:v>25-34</c:v>
                </c:pt>
                <c:pt idx="2">
                  <c:v>35-44</c:v>
                </c:pt>
                <c:pt idx="3">
                  <c:v>45-54</c:v>
                </c:pt>
                <c:pt idx="4">
                  <c:v>55-64</c:v>
                </c:pt>
                <c:pt idx="5">
                  <c:v>65+</c:v>
                </c:pt>
              </c:strCache>
            </c:strRef>
          </c:cat>
          <c:val>
            <c:numRef>
              <c:f>'Debt relief orders'!$R$69:$W$69</c:f>
              <c:numCache>
                <c:formatCode>0.0</c:formatCode>
                <c:ptCount val="6"/>
                <c:pt idx="0">
                  <c:v>2.2896393800000001</c:v>
                </c:pt>
                <c:pt idx="1">
                  <c:v>9.8970704699999992</c:v>
                </c:pt>
                <c:pt idx="2">
                  <c:v>4.4203081600000003</c:v>
                </c:pt>
                <c:pt idx="3">
                  <c:v>6.3918184699999996</c:v>
                </c:pt>
                <c:pt idx="4">
                  <c:v>3.6103255299999999</c:v>
                </c:pt>
                <c:pt idx="5">
                  <c:v>0.38800295000000001</c:v>
                </c:pt>
              </c:numCache>
            </c:numRef>
          </c:val>
          <c:extLst>
            <c:ext xmlns:c16="http://schemas.microsoft.com/office/drawing/2014/chart" uri="{C3380CC4-5D6E-409C-BE32-E72D297353CC}">
              <c16:uniqueId val="{00000000-456E-46C2-9B1F-5EEA8482933C}"/>
            </c:ext>
          </c:extLst>
        </c:ser>
        <c:ser>
          <c:idx val="1"/>
          <c:order val="1"/>
          <c:tx>
            <c:strRef>
              <c:f>'Debt relief orders'!$Q$70</c:f>
              <c:strCache>
                <c:ptCount val="1"/>
                <c:pt idx="0">
                  <c:v>2021</c:v>
                </c:pt>
              </c:strCache>
            </c:strRef>
          </c:tx>
          <c:spPr>
            <a:solidFill>
              <a:schemeClr val="accent1"/>
            </a:solidFill>
            <a:ln>
              <a:noFill/>
            </a:ln>
            <a:effectLst/>
          </c:spPr>
          <c:invertIfNegative val="0"/>
          <c:cat>
            <c:strRef>
              <c:f>'Debt relief orders'!$R$68:$W$68</c:f>
              <c:strCache>
                <c:ptCount val="6"/>
                <c:pt idx="0">
                  <c:v>18-24</c:v>
                </c:pt>
                <c:pt idx="1">
                  <c:v>25-34</c:v>
                </c:pt>
                <c:pt idx="2">
                  <c:v>35-44</c:v>
                </c:pt>
                <c:pt idx="3">
                  <c:v>45-54</c:v>
                </c:pt>
                <c:pt idx="4">
                  <c:v>55-64</c:v>
                </c:pt>
                <c:pt idx="5">
                  <c:v>65+</c:v>
                </c:pt>
              </c:strCache>
            </c:strRef>
          </c:cat>
          <c:val>
            <c:numRef>
              <c:f>'Debt relief orders'!$R$70:$W$70</c:f>
              <c:numCache>
                <c:formatCode>0.0</c:formatCode>
                <c:ptCount val="6"/>
                <c:pt idx="0">
                  <c:v>0</c:v>
                </c:pt>
                <c:pt idx="1">
                  <c:v>12.536289258379499</c:v>
                </c:pt>
                <c:pt idx="2">
                  <c:v>11.3665066936095</c:v>
                </c:pt>
                <c:pt idx="3">
                  <c:v>3.1959092361776902</c:v>
                </c:pt>
                <c:pt idx="4">
                  <c:v>4.2120464528551702</c:v>
                </c:pt>
                <c:pt idx="5">
                  <c:v>0.38800294882241099</c:v>
                </c:pt>
              </c:numCache>
            </c:numRef>
          </c:val>
          <c:extLst>
            <c:ext xmlns:c16="http://schemas.microsoft.com/office/drawing/2014/chart" uri="{C3380CC4-5D6E-409C-BE32-E72D297353CC}">
              <c16:uniqueId val="{00000001-456E-46C2-9B1F-5EEA8482933C}"/>
            </c:ext>
          </c:extLst>
        </c:ser>
        <c:ser>
          <c:idx val="2"/>
          <c:order val="2"/>
          <c:tx>
            <c:strRef>
              <c:f>'Debt relief orders'!$Q$71</c:f>
              <c:strCache>
                <c:ptCount val="1"/>
                <c:pt idx="0">
                  <c:v>2022</c:v>
                </c:pt>
              </c:strCache>
            </c:strRef>
          </c:tx>
          <c:spPr>
            <a:solidFill>
              <a:schemeClr val="accent2">
                <a:lumMod val="75000"/>
              </a:schemeClr>
            </a:solidFill>
            <a:ln>
              <a:noFill/>
            </a:ln>
            <a:effectLst/>
          </c:spPr>
          <c:invertIfNegative val="0"/>
          <c:val>
            <c:numRef>
              <c:f>'Debt relief orders'!$R$71:$W$71</c:f>
              <c:numCache>
                <c:formatCode>0.0</c:formatCode>
                <c:ptCount val="6"/>
                <c:pt idx="0">
                  <c:v>1.0862480990658301</c:v>
                </c:pt>
                <c:pt idx="1">
                  <c:v>4.7907060303012203</c:v>
                </c:pt>
                <c:pt idx="2">
                  <c:v>7.8393535548453199</c:v>
                </c:pt>
                <c:pt idx="3">
                  <c:v>2.7160627953718302</c:v>
                </c:pt>
                <c:pt idx="4">
                  <c:v>4.1322314049586799</c:v>
                </c:pt>
                <c:pt idx="5">
                  <c:v>0.76505240608981695</c:v>
                </c:pt>
              </c:numCache>
            </c:numRef>
          </c:val>
          <c:extLst>
            <c:ext xmlns:c16="http://schemas.microsoft.com/office/drawing/2014/chart" uri="{C3380CC4-5D6E-409C-BE32-E72D297353CC}">
              <c16:uniqueId val="{00000000-4CBD-4F08-ADC4-284157333497}"/>
            </c:ext>
          </c:extLst>
        </c:ser>
        <c:ser>
          <c:idx val="3"/>
          <c:order val="3"/>
          <c:tx>
            <c:strRef>
              <c:f>'Debt relief orders'!$Q$72</c:f>
              <c:strCache>
                <c:ptCount val="1"/>
                <c:pt idx="0">
                  <c:v>2023</c:v>
                </c:pt>
              </c:strCache>
            </c:strRef>
          </c:tx>
          <c:spPr>
            <a:solidFill>
              <a:schemeClr val="accent4"/>
            </a:solidFill>
            <a:ln>
              <a:noFill/>
            </a:ln>
            <a:effectLst/>
          </c:spPr>
          <c:invertIfNegative val="0"/>
          <c:val>
            <c:numRef>
              <c:f>'Debt relief orders'!$R$72:$W$72</c:f>
              <c:numCache>
                <c:formatCode>0.0</c:formatCode>
                <c:ptCount val="6"/>
                <c:pt idx="0">
                  <c:v>2.2588660492432799</c:v>
                </c:pt>
                <c:pt idx="1">
                  <c:v>7.4699764408435296</c:v>
                </c:pt>
                <c:pt idx="2">
                  <c:v>11.061335103147</c:v>
                </c:pt>
                <c:pt idx="3">
                  <c:v>6.1624649859943998</c:v>
                </c:pt>
                <c:pt idx="4">
                  <c:v>4.3402777777777803</c:v>
                </c:pt>
                <c:pt idx="5">
                  <c:v>2.9487652045705901</c:v>
                </c:pt>
              </c:numCache>
            </c:numRef>
          </c:val>
          <c:extLst>
            <c:ext xmlns:c16="http://schemas.microsoft.com/office/drawing/2014/chart" uri="{C3380CC4-5D6E-409C-BE32-E72D297353CC}">
              <c16:uniqueId val="{00000000-AFAC-4E4D-A4D9-8207F2BEF280}"/>
            </c:ext>
          </c:extLst>
        </c:ser>
        <c:ser>
          <c:idx val="4"/>
          <c:order val="4"/>
          <c:tx>
            <c:strRef>
              <c:f>'Debt relief orders'!$Q$73</c:f>
              <c:strCache>
                <c:ptCount val="1"/>
                <c:pt idx="0">
                  <c:v>2024</c:v>
                </c:pt>
              </c:strCache>
            </c:strRef>
          </c:tx>
          <c:spPr>
            <a:solidFill>
              <a:schemeClr val="accent5"/>
            </a:solidFill>
            <a:ln>
              <a:noFill/>
            </a:ln>
            <a:effectLst/>
          </c:spPr>
          <c:invertIfNegative val="0"/>
          <c:val>
            <c:numRef>
              <c:f>'Debt relief orders'!$R$73:$W$73</c:f>
              <c:numCache>
                <c:formatCode>0.0</c:formatCode>
                <c:ptCount val="6"/>
                <c:pt idx="0">
                  <c:v>10.164897221594799</c:v>
                </c:pt>
                <c:pt idx="1">
                  <c:v>14.3653393093145</c:v>
                </c:pt>
                <c:pt idx="2">
                  <c:v>19.3573364305072</c:v>
                </c:pt>
                <c:pt idx="3">
                  <c:v>8.9635854341736696</c:v>
                </c:pt>
                <c:pt idx="4">
                  <c:v>5.96788194444445</c:v>
                </c:pt>
                <c:pt idx="5">
                  <c:v>0.36859565057132299</c:v>
                </c:pt>
              </c:numCache>
            </c:numRef>
          </c:val>
          <c:extLst>
            <c:ext xmlns:c16="http://schemas.microsoft.com/office/drawing/2014/chart" uri="{C3380CC4-5D6E-409C-BE32-E72D297353CC}">
              <c16:uniqueId val="{00000000-F124-466D-AF1A-9332A7C5E930}"/>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'Debt relief orders'!$Q$50</c:f>
          <c:strCache>
            <c:ptCount val="1"/>
            <c:pt idx="0">
              <c:v>Number of Debt Relief Orders by age group, 2024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'Debt relief orders'!$R$51</c:f>
              <c:strCache>
                <c:ptCount val="1"/>
                <c:pt idx="0">
                  <c:v>18-24</c:v>
                </c:pt>
              </c:strCache>
            </c:strRef>
          </c:tx>
          <c:spPr>
            <a:solidFill>
              <a:schemeClr val="accent1">
                <a:tint val="50000"/>
              </a:schemeClr>
            </a:solidFill>
            <a:ln>
              <a:noFill/>
            </a:ln>
            <a:effectLst/>
          </c:spPr>
          <c:invertIfNegative val="0"/>
          <c:cat>
            <c:strRef>
              <c:f>'Debt relief orders'!$Q$52:$Q$64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orders'!$R$52:$R$64</c:f>
              <c:numCache>
                <c:formatCode>0</c:formatCode>
                <c:ptCount val="13"/>
                <c:pt idx="0">
                  <c:v>9</c:v>
                </c:pt>
                <c:pt idx="1">
                  <c:v>6</c:v>
                </c:pt>
                <c:pt idx="2">
                  <c:v>2</c:v>
                </c:pt>
                <c:pt idx="3">
                  <c:v>5</c:v>
                </c:pt>
                <c:pt idx="4">
                  <c:v>4</c:v>
                </c:pt>
                <c:pt idx="5">
                  <c:v>2</c:v>
                </c:pt>
                <c:pt idx="6">
                  <c:v>7</c:v>
                </c:pt>
                <c:pt idx="7">
                  <c:v>3</c:v>
                </c:pt>
                <c:pt idx="8">
                  <c:v>14</c:v>
                </c:pt>
                <c:pt idx="9">
                  <c:v>8</c:v>
                </c:pt>
                <c:pt idx="10">
                  <c:v>6</c:v>
                </c:pt>
                <c:pt idx="11">
                  <c:v>5</c:v>
                </c:pt>
                <c:pt idx="12">
                  <c:v>23</c:v>
                </c:pt>
              </c:numCache>
            </c:numRef>
          </c:val>
          <c:extLst>
            <c:ext xmlns:c16="http://schemas.microsoft.com/office/drawing/2014/chart" uri="{C3380CC4-5D6E-409C-BE32-E72D297353CC}">
              <c16:uniqueId val="{00000000-D0BA-4A64-BB27-D123C2A44107}"/>
            </c:ext>
          </c:extLst>
        </c:ser>
        <c:ser>
          <c:idx val="1"/>
          <c:order val="1"/>
          <c:tx>
            <c:strRef>
              <c:f>'Debt relief orders'!$S$51</c:f>
              <c:strCache>
                <c:ptCount val="1"/>
                <c:pt idx="0">
                  <c:v>25-34</c:v>
                </c:pt>
              </c:strCache>
            </c:strRef>
          </c:tx>
          <c:spPr>
            <a:solidFill>
              <a:schemeClr val="accent1">
                <a:tint val="70000"/>
              </a:schemeClr>
            </a:solidFill>
            <a:ln>
              <a:noFill/>
            </a:ln>
            <a:effectLst/>
          </c:spPr>
          <c:invertIfNegative val="0"/>
          <c:cat>
            <c:strRef>
              <c:f>'Debt relief orders'!$Q$52:$Q$64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orders'!$S$52:$S$64</c:f>
              <c:numCache>
                <c:formatCode>0</c:formatCode>
                <c:ptCount val="13"/>
                <c:pt idx="0">
                  <c:v>25</c:v>
                </c:pt>
                <c:pt idx="1">
                  <c:v>16</c:v>
                </c:pt>
                <c:pt idx="2">
                  <c:v>15</c:v>
                </c:pt>
                <c:pt idx="3">
                  <c:v>28</c:v>
                </c:pt>
                <c:pt idx="4">
                  <c:v>9</c:v>
                </c:pt>
                <c:pt idx="5">
                  <c:v>21</c:v>
                </c:pt>
                <c:pt idx="6">
                  <c:v>35</c:v>
                </c:pt>
                <c:pt idx="7">
                  <c:v>12</c:v>
                </c:pt>
                <c:pt idx="8">
                  <c:v>40</c:v>
                </c:pt>
                <c:pt idx="9">
                  <c:v>29</c:v>
                </c:pt>
                <c:pt idx="10">
                  <c:v>17</c:v>
                </c:pt>
                <c:pt idx="11">
                  <c:v>19</c:v>
                </c:pt>
                <c:pt idx="12">
                  <c:v>67</c:v>
                </c:pt>
              </c:numCache>
            </c:numRef>
          </c:val>
          <c:extLst>
            <c:ext xmlns:c16="http://schemas.microsoft.com/office/drawing/2014/chart" uri="{C3380CC4-5D6E-409C-BE32-E72D297353CC}">
              <c16:uniqueId val="{00000001-D0BA-4A64-BB27-D123C2A44107}"/>
            </c:ext>
          </c:extLst>
        </c:ser>
        <c:ser>
          <c:idx val="2"/>
          <c:order val="2"/>
          <c:tx>
            <c:strRef>
              <c:f>'Debt relief orders'!$T$51</c:f>
              <c:strCache>
                <c:ptCount val="1"/>
                <c:pt idx="0">
                  <c:v>35-44</c:v>
                </c:pt>
              </c:strCache>
            </c:strRef>
          </c:tx>
          <c:spPr>
            <a:solidFill>
              <a:schemeClr val="accent1">
                <a:tint val="90000"/>
              </a:schemeClr>
            </a:solidFill>
            <a:ln>
              <a:noFill/>
            </a:ln>
            <a:effectLst/>
          </c:spPr>
          <c:invertIfNegative val="0"/>
          <c:cat>
            <c:strRef>
              <c:f>'Debt relief orders'!$Q$52:$Q$64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orders'!$T$52:$T$64</c:f>
              <c:numCache>
                <c:formatCode>0</c:formatCode>
                <c:ptCount val="13"/>
                <c:pt idx="0">
                  <c:v>35</c:v>
                </c:pt>
                <c:pt idx="1">
                  <c:v>18</c:v>
                </c:pt>
                <c:pt idx="2">
                  <c:v>8</c:v>
                </c:pt>
                <c:pt idx="3">
                  <c:v>18</c:v>
                </c:pt>
                <c:pt idx="4">
                  <c:v>18</c:v>
                </c:pt>
                <c:pt idx="5">
                  <c:v>27</c:v>
                </c:pt>
                <c:pt idx="6">
                  <c:v>31</c:v>
                </c:pt>
                <c:pt idx="7">
                  <c:v>10</c:v>
                </c:pt>
                <c:pt idx="8">
                  <c:v>33</c:v>
                </c:pt>
                <c:pt idx="9">
                  <c:v>28</c:v>
                </c:pt>
                <c:pt idx="10">
                  <c:v>30</c:v>
                </c:pt>
                <c:pt idx="11">
                  <c:v>9</c:v>
                </c:pt>
                <c:pt idx="12">
                  <c:v>70</c:v>
                </c:pt>
              </c:numCache>
            </c:numRef>
          </c:val>
          <c:extLst>
            <c:ext xmlns:c16="http://schemas.microsoft.com/office/drawing/2014/chart" uri="{C3380CC4-5D6E-409C-BE32-E72D297353CC}">
              <c16:uniqueId val="{00000002-D0BA-4A64-BB27-D123C2A44107}"/>
            </c:ext>
          </c:extLst>
        </c:ser>
        <c:ser>
          <c:idx val="3"/>
          <c:order val="3"/>
          <c:tx>
            <c:strRef>
              <c:f>'Debt relief orders'!$U$51</c:f>
              <c:strCache>
                <c:ptCount val="1"/>
                <c:pt idx="0">
                  <c:v>45-54</c:v>
                </c:pt>
              </c:strCache>
            </c:strRef>
          </c:tx>
          <c:spPr>
            <a:solidFill>
              <a:schemeClr val="accent1">
                <a:shade val="90000"/>
              </a:schemeClr>
            </a:solidFill>
            <a:ln>
              <a:noFill/>
            </a:ln>
            <a:effectLst/>
          </c:spPr>
          <c:invertIfNegative val="0"/>
          <c:cat>
            <c:strRef>
              <c:f>'Debt relief orders'!$Q$52:$Q$64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orders'!$U$52:$U$64</c:f>
              <c:numCache>
                <c:formatCode>0</c:formatCode>
                <c:ptCount val="13"/>
                <c:pt idx="0">
                  <c:v>16</c:v>
                </c:pt>
                <c:pt idx="1">
                  <c:v>15</c:v>
                </c:pt>
                <c:pt idx="2">
                  <c:v>12</c:v>
                </c:pt>
                <c:pt idx="3">
                  <c:v>11</c:v>
                </c:pt>
                <c:pt idx="4">
                  <c:v>17</c:v>
                </c:pt>
                <c:pt idx="5">
                  <c:v>19</c:v>
                </c:pt>
                <c:pt idx="6">
                  <c:v>27</c:v>
                </c:pt>
                <c:pt idx="7">
                  <c:v>7</c:v>
                </c:pt>
                <c:pt idx="8">
                  <c:v>22</c:v>
                </c:pt>
                <c:pt idx="9">
                  <c:v>17</c:v>
                </c:pt>
                <c:pt idx="10">
                  <c:v>15</c:v>
                </c:pt>
                <c:pt idx="11">
                  <c:v>16</c:v>
                </c:pt>
                <c:pt idx="12">
                  <c:v>44</c:v>
                </c:pt>
              </c:numCache>
            </c:numRef>
          </c:val>
          <c:extLst>
            <c:ext xmlns:c16="http://schemas.microsoft.com/office/drawing/2014/chart" uri="{C3380CC4-5D6E-409C-BE32-E72D297353CC}">
              <c16:uniqueId val="{00000003-D0BA-4A64-BB27-D123C2A44107}"/>
            </c:ext>
          </c:extLst>
        </c:ser>
        <c:ser>
          <c:idx val="4"/>
          <c:order val="4"/>
          <c:tx>
            <c:strRef>
              <c:f>'Debt relief orders'!$V$51</c:f>
              <c:strCache>
                <c:ptCount val="1"/>
                <c:pt idx="0">
                  <c:v>55-64</c:v>
                </c:pt>
              </c:strCache>
            </c:strRef>
          </c:tx>
          <c:spPr>
            <a:solidFill>
              <a:schemeClr val="accent1">
                <a:shade val="70000"/>
              </a:schemeClr>
            </a:solidFill>
            <a:ln>
              <a:noFill/>
            </a:ln>
            <a:effectLst/>
          </c:spPr>
          <c:invertIfNegative val="0"/>
          <c:cat>
            <c:strRef>
              <c:f>'Debt relief orders'!$Q$52:$Q$64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orders'!$V$52:$V$64</c:f>
              <c:numCache>
                <c:formatCode>0</c:formatCode>
                <c:ptCount val="13"/>
                <c:pt idx="0">
                  <c:v>11</c:v>
                </c:pt>
                <c:pt idx="1">
                  <c:v>13</c:v>
                </c:pt>
                <c:pt idx="2">
                  <c:v>7</c:v>
                </c:pt>
                <c:pt idx="3">
                  <c:v>16</c:v>
                </c:pt>
                <c:pt idx="4">
                  <c:v>13</c:v>
                </c:pt>
                <c:pt idx="5">
                  <c:v>10</c:v>
                </c:pt>
                <c:pt idx="6">
                  <c:v>12</c:v>
                </c:pt>
                <c:pt idx="7">
                  <c:v>5</c:v>
                </c:pt>
                <c:pt idx="8">
                  <c:v>15</c:v>
                </c:pt>
                <c:pt idx="9">
                  <c:v>9</c:v>
                </c:pt>
                <c:pt idx="10">
                  <c:v>11</c:v>
                </c:pt>
                <c:pt idx="11">
                  <c:v>7</c:v>
                </c:pt>
                <c:pt idx="12">
                  <c:v>39</c:v>
                </c:pt>
              </c:numCache>
            </c:numRef>
          </c:val>
          <c:extLst>
            <c:ext xmlns:c16="http://schemas.microsoft.com/office/drawing/2014/chart" uri="{C3380CC4-5D6E-409C-BE32-E72D297353CC}">
              <c16:uniqueId val="{00000004-D0BA-4A64-BB27-D123C2A44107}"/>
            </c:ext>
          </c:extLst>
        </c:ser>
        <c:ser>
          <c:idx val="5"/>
          <c:order val="5"/>
          <c:tx>
            <c:strRef>
              <c:f>'Debt relief orders'!$W$51</c:f>
              <c:strCache>
                <c:ptCount val="1"/>
                <c:pt idx="0">
                  <c:v>65+</c:v>
                </c:pt>
              </c:strCache>
            </c:strRef>
          </c:tx>
          <c:spPr>
            <a:solidFill>
              <a:schemeClr val="accent1">
                <a:shade val="50000"/>
              </a:schemeClr>
            </a:solidFill>
            <a:ln>
              <a:noFill/>
            </a:ln>
            <a:effectLst/>
          </c:spPr>
          <c:invertIfNegative val="0"/>
          <c:cat>
            <c:strRef>
              <c:f>'Debt relief orders'!$Q$52:$Q$64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orders'!$W$52:$W$64</c:f>
              <c:numCache>
                <c:formatCode>0</c:formatCode>
                <c:ptCount val="13"/>
                <c:pt idx="0">
                  <c:v>1</c:v>
                </c:pt>
                <c:pt idx="1">
                  <c:v>3</c:v>
                </c:pt>
                <c:pt idx="2">
                  <c:v>2</c:v>
                </c:pt>
                <c:pt idx="3">
                  <c:v>1</c:v>
                </c:pt>
                <c:pt idx="4">
                  <c:v>5</c:v>
                </c:pt>
                <c:pt idx="5">
                  <c:v>4</c:v>
                </c:pt>
                <c:pt idx="6">
                  <c:v>4</c:v>
                </c:pt>
                <c:pt idx="7">
                  <c:v>1</c:v>
                </c:pt>
                <c:pt idx="8">
                  <c:v>3</c:v>
                </c:pt>
                <c:pt idx="9">
                  <c:v>7</c:v>
                </c:pt>
                <c:pt idx="10">
                  <c:v>7</c:v>
                </c:pt>
                <c:pt idx="11">
                  <c:v>4</c:v>
                </c:pt>
                <c:pt idx="12">
                  <c:v>5</c:v>
                </c:pt>
              </c:numCache>
            </c:numRef>
          </c:val>
          <c:extLst>
            <c:ext xmlns:c16="http://schemas.microsoft.com/office/drawing/2014/chart" uri="{C3380CC4-5D6E-409C-BE32-E72D297353CC}">
              <c16:uniqueId val="{00000005-D0BA-4A64-BB27-D123C2A44107}"/>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0"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Individual Voluntary Arrangements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IVAs!$R$30</c:f>
              <c:strCache>
                <c:ptCount val="1"/>
                <c:pt idx="0">
                  <c:v>2023</c:v>
                </c:pt>
              </c:strCache>
            </c:strRef>
          </c:tx>
          <c:spPr>
            <a:solidFill>
              <a:schemeClr val="accent1">
                <a:lumMod val="40000"/>
                <a:lumOff val="60000"/>
              </a:schemeClr>
            </a:solidFill>
            <a:ln>
              <a:noFill/>
            </a:ln>
            <a:effectLst/>
          </c:spPr>
          <c:invertIfNegative val="0"/>
          <c:cat>
            <c:strRef>
              <c:f>IVAs!$Q$31:$Q$46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IVAs!$R$31:$R$46</c:f>
              <c:numCache>
                <c:formatCode>0.0</c:formatCode>
                <c:ptCount val="16"/>
                <c:pt idx="0">
                  <c:v>14.570765661252899</c:v>
                </c:pt>
                <c:pt idx="1">
                  <c:v>10.4352096249463</c:v>
                </c:pt>
                <c:pt idx="2">
                  <c:v>17.743080198722499</c:v>
                </c:pt>
                <c:pt idx="3">
                  <c:v>15.6517537317352</c:v>
                </c:pt>
                <c:pt idx="4">
                  <c:v>13.525798798199499</c:v>
                </c:pt>
                <c:pt idx="5">
                  <c:v>15.655577299412901</c:v>
                </c:pt>
                <c:pt idx="6">
                  <c:v>12.653387562137199</c:v>
                </c:pt>
                <c:pt idx="7">
                  <c:v>9.8650712830957197</c:v>
                </c:pt>
                <c:pt idx="8">
                  <c:v>18.459002884219199</c:v>
                </c:pt>
                <c:pt idx="9">
                  <c:v>20.615612533578499</c:v>
                </c:pt>
                <c:pt idx="10">
                  <c:v>12.5187542406085</c:v>
                </c:pt>
                <c:pt idx="11">
                  <c:v>9.5175909427948504</c:v>
                </c:pt>
                <c:pt idx="12">
                  <c:v>14.2560655636376</c:v>
                </c:pt>
                <c:pt idx="13">
                  <c:v>18.5359338158128</c:v>
                </c:pt>
                <c:pt idx="14">
                  <c:v>12.394667677314301</c:v>
                </c:pt>
                <c:pt idx="15">
                  <c:v>13.2236337046679</c:v>
                </c:pt>
              </c:numCache>
            </c:numRef>
          </c:val>
          <c:extLst>
            <c:ext xmlns:c16="http://schemas.microsoft.com/office/drawing/2014/chart" uri="{C3380CC4-5D6E-409C-BE32-E72D297353CC}">
              <c16:uniqueId val="{00000000-B7C8-4E1E-AE91-B6AD111A00DD}"/>
            </c:ext>
          </c:extLst>
        </c:ser>
        <c:ser>
          <c:idx val="1"/>
          <c:order val="1"/>
          <c:tx>
            <c:strRef>
              <c:f>IVAs!$S$30</c:f>
              <c:strCache>
                <c:ptCount val="1"/>
                <c:pt idx="0">
                  <c:v>2024</c:v>
                </c:pt>
              </c:strCache>
            </c:strRef>
          </c:tx>
          <c:spPr>
            <a:solidFill>
              <a:schemeClr val="accent1"/>
            </a:solidFill>
            <a:ln>
              <a:noFill/>
            </a:ln>
            <a:effectLst/>
          </c:spPr>
          <c:invertIfNegative val="0"/>
          <c:cat>
            <c:strRef>
              <c:f>IVAs!$Q$31:$Q$46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IVAs!$S$31:$S$46</c:f>
              <c:numCache>
                <c:formatCode>0.0</c:formatCode>
                <c:ptCount val="16"/>
                <c:pt idx="0">
                  <c:v>13.271461716937401</c:v>
                </c:pt>
                <c:pt idx="1">
                  <c:v>12.583635135964601</c:v>
                </c:pt>
                <c:pt idx="2">
                  <c:v>17.410397444996502</c:v>
                </c:pt>
                <c:pt idx="3">
                  <c:v>17.542569618790498</c:v>
                </c:pt>
                <c:pt idx="4">
                  <c:v>14.301869221046999</c:v>
                </c:pt>
                <c:pt idx="5">
                  <c:v>16.389432485322899</c:v>
                </c:pt>
                <c:pt idx="6">
                  <c:v>13.9743456043383</c:v>
                </c:pt>
                <c:pt idx="7">
                  <c:v>12.6230482009504</c:v>
                </c:pt>
                <c:pt idx="8">
                  <c:v>20.931190770498599</c:v>
                </c:pt>
                <c:pt idx="9">
                  <c:v>20.2586322299667</c:v>
                </c:pt>
                <c:pt idx="10">
                  <c:v>14.7167034584253</c:v>
                </c:pt>
                <c:pt idx="11">
                  <c:v>8.9642426321672399</c:v>
                </c:pt>
                <c:pt idx="12">
                  <c:v>15.294167058266</c:v>
                </c:pt>
                <c:pt idx="13">
                  <c:v>19.580851653468901</c:v>
                </c:pt>
                <c:pt idx="14">
                  <c:v>12.734960556051901</c:v>
                </c:pt>
                <c:pt idx="15">
                  <c:v>13.860511182375699</c:v>
                </c:pt>
              </c:numCache>
            </c:numRef>
          </c:val>
          <c:extLst>
            <c:ext xmlns:c16="http://schemas.microsoft.com/office/drawing/2014/chart" uri="{C3380CC4-5D6E-409C-BE32-E72D297353CC}">
              <c16:uniqueId val="{00000001-B7C8-4E1E-AE91-B6AD111A00DD}"/>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Individual Voluntary Arrangements per 10,000 adults</a:t>
            </a:r>
          </a:p>
        </c:rich>
      </c:tx>
      <c:layout>
        <c:manualLayout>
          <c:xMode val="edge"/>
          <c:yMode val="edge"/>
          <c:x val="0.14311670160726764"/>
          <c:y val="3.94265232974910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IVAs!$Q$9</c:f>
              <c:strCache>
                <c:ptCount val="1"/>
                <c:pt idx="0">
                  <c:v>Ashford</c:v>
                </c:pt>
              </c:strCache>
            </c:strRef>
          </c:tx>
          <c:spPr>
            <a:ln w="28575" cap="rnd">
              <a:solidFill>
                <a:schemeClr val="accent1"/>
              </a:solidFill>
              <a:round/>
            </a:ln>
            <a:effectLst/>
          </c:spPr>
          <c:marker>
            <c:symbol val="none"/>
          </c:marker>
          <c:cat>
            <c:numRef>
              <c:f>IVAs!$R$8:$AF$8</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IVAs!$R$9:$AF$9</c:f>
              <c:numCache>
                <c:formatCode>0.0</c:formatCode>
                <c:ptCount val="15"/>
                <c:pt idx="0">
                  <c:v>14.001896319816501</c:v>
                </c:pt>
                <c:pt idx="1">
                  <c:v>14.2199643958143</c:v>
                </c:pt>
                <c:pt idx="2">
                  <c:v>10.403706722725101</c:v>
                </c:pt>
                <c:pt idx="3">
                  <c:v>14.0731805388018</c:v>
                </c:pt>
                <c:pt idx="4">
                  <c:v>9.9626662192205995</c:v>
                </c:pt>
                <c:pt idx="5">
                  <c:v>10.5270762593789</c:v>
                </c:pt>
                <c:pt idx="6">
                  <c:v>13.1462288666728</c:v>
                </c:pt>
                <c:pt idx="7">
                  <c:v>14.6943376476982</c:v>
                </c:pt>
                <c:pt idx="8">
                  <c:v>19.0919813678255</c:v>
                </c:pt>
                <c:pt idx="9">
                  <c:v>17.047763472193299</c:v>
                </c:pt>
                <c:pt idx="10">
                  <c:v>17.888227430538901</c:v>
                </c:pt>
                <c:pt idx="11">
                  <c:v>18.08057396205</c:v>
                </c:pt>
                <c:pt idx="12">
                  <c:v>14.570765661252899</c:v>
                </c:pt>
                <c:pt idx="13">
                  <c:v>13.271461716937401</c:v>
                </c:pt>
              </c:numCache>
            </c:numRef>
          </c:val>
          <c:smooth val="0"/>
          <c:extLst>
            <c:ext xmlns:c16="http://schemas.microsoft.com/office/drawing/2014/chart" uri="{C3380CC4-5D6E-409C-BE32-E72D297353CC}">
              <c16:uniqueId val="{00000000-F1C8-4360-A476-75A6F01DE2F3}"/>
            </c:ext>
          </c:extLst>
        </c:ser>
        <c:ser>
          <c:idx val="1"/>
          <c:order val="1"/>
          <c:tx>
            <c:strRef>
              <c:f>IVAs!$Q$10</c:f>
              <c:strCache>
                <c:ptCount val="1"/>
                <c:pt idx="0">
                  <c:v>England</c:v>
                </c:pt>
              </c:strCache>
            </c:strRef>
          </c:tx>
          <c:spPr>
            <a:ln w="28575" cap="rnd">
              <a:solidFill>
                <a:schemeClr val="accent2"/>
              </a:solidFill>
              <a:prstDash val="sysDash"/>
              <a:round/>
            </a:ln>
            <a:effectLst/>
          </c:spPr>
          <c:marker>
            <c:symbol val="none"/>
          </c:marker>
          <c:cat>
            <c:numRef>
              <c:f>IVAs!$R$8:$AF$8</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IVAs!$R$10:$AF$10</c:f>
              <c:numCache>
                <c:formatCode>0.0</c:formatCode>
                <c:ptCount val="15"/>
                <c:pt idx="0">
                  <c:v>10.899186997553899</c:v>
                </c:pt>
                <c:pt idx="1">
                  <c:v>10.348363775507</c:v>
                </c:pt>
                <c:pt idx="2">
                  <c:v>10.7600760596842</c:v>
                </c:pt>
                <c:pt idx="3">
                  <c:v>11.137528950612101</c:v>
                </c:pt>
                <c:pt idx="4">
                  <c:v>8.6477203053664304</c:v>
                </c:pt>
                <c:pt idx="5">
                  <c:v>10.5450915178166</c:v>
                </c:pt>
                <c:pt idx="6">
                  <c:v>12.727280581374201</c:v>
                </c:pt>
                <c:pt idx="7">
                  <c:v>15.1524581941623</c:v>
                </c:pt>
                <c:pt idx="8">
                  <c:v>16.594299492585201</c:v>
                </c:pt>
                <c:pt idx="9">
                  <c:v>16.6381558747415</c:v>
                </c:pt>
                <c:pt idx="10">
                  <c:v>17.117008525539301</c:v>
                </c:pt>
                <c:pt idx="11">
                  <c:v>18.5660390876888</c:v>
                </c:pt>
                <c:pt idx="12">
                  <c:v>13.2236337046679</c:v>
                </c:pt>
                <c:pt idx="13">
                  <c:v>13.860511182375699</c:v>
                </c:pt>
              </c:numCache>
            </c:numRef>
          </c:val>
          <c:smooth val="0"/>
          <c:extLst>
            <c:ext xmlns:c16="http://schemas.microsoft.com/office/drawing/2014/chart" uri="{C3380CC4-5D6E-409C-BE32-E72D297353CC}">
              <c16:uniqueId val="{00000001-F1C8-4360-A476-75A6F01DE2F3}"/>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40"/>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Individual Voluntary</a:t>
            </a:r>
            <a:r>
              <a:rPr lang="en-US" sz="1200" b="1" baseline="0"/>
              <a:t> Arrangements </a:t>
            </a:r>
            <a:r>
              <a:rPr lang="en-US" sz="1200" b="1"/>
              <a:t>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IVAs!$Q$69</c:f>
              <c:strCache>
                <c:ptCount val="1"/>
                <c:pt idx="0">
                  <c:v>2020</c:v>
                </c:pt>
              </c:strCache>
            </c:strRef>
          </c:tx>
          <c:spPr>
            <a:solidFill>
              <a:schemeClr val="accent1">
                <a:lumMod val="40000"/>
                <a:lumOff val="60000"/>
              </a:schemeClr>
            </a:solidFill>
            <a:ln>
              <a:noFill/>
            </a:ln>
            <a:effectLst/>
          </c:spPr>
          <c:invertIfNegative val="0"/>
          <c:cat>
            <c:strRef>
              <c:f>IVAs!$Q$68:$W$68</c:f>
              <c:strCache>
                <c:ptCount val="7"/>
                <c:pt idx="0">
                  <c:v>Ashford</c:v>
                </c:pt>
                <c:pt idx="1">
                  <c:v>18-24</c:v>
                </c:pt>
                <c:pt idx="2">
                  <c:v>25-34</c:v>
                </c:pt>
                <c:pt idx="3">
                  <c:v>35-44</c:v>
                </c:pt>
                <c:pt idx="4">
                  <c:v>45-54</c:v>
                </c:pt>
                <c:pt idx="5">
                  <c:v>55-64</c:v>
                </c:pt>
                <c:pt idx="6">
                  <c:v>65+</c:v>
                </c:pt>
              </c:strCache>
            </c:strRef>
          </c:cat>
          <c:val>
            <c:numRef>
              <c:f>IVAs!$R$69:$W$69</c:f>
              <c:numCache>
                <c:formatCode>0.0</c:formatCode>
                <c:ptCount val="6"/>
                <c:pt idx="0">
                  <c:v>21.751574099999999</c:v>
                </c:pt>
                <c:pt idx="1">
                  <c:v>34.969648999999997</c:v>
                </c:pt>
                <c:pt idx="2">
                  <c:v>29.679211899999999</c:v>
                </c:pt>
                <c:pt idx="3">
                  <c:v>16.512197700000002</c:v>
                </c:pt>
                <c:pt idx="4">
                  <c:v>7.8223719799999998</c:v>
                </c:pt>
                <c:pt idx="5">
                  <c:v>2.71602064</c:v>
                </c:pt>
              </c:numCache>
            </c:numRef>
          </c:val>
          <c:extLst>
            <c:ext xmlns:c16="http://schemas.microsoft.com/office/drawing/2014/chart" uri="{C3380CC4-5D6E-409C-BE32-E72D297353CC}">
              <c16:uniqueId val="{00000000-CA83-4598-A6BC-E24971E7BA39}"/>
            </c:ext>
          </c:extLst>
        </c:ser>
        <c:ser>
          <c:idx val="1"/>
          <c:order val="1"/>
          <c:tx>
            <c:strRef>
              <c:f>IVAs!$Q$70</c:f>
              <c:strCache>
                <c:ptCount val="1"/>
                <c:pt idx="0">
                  <c:v>2021</c:v>
                </c:pt>
              </c:strCache>
            </c:strRef>
          </c:tx>
          <c:spPr>
            <a:solidFill>
              <a:schemeClr val="accent1"/>
            </a:solidFill>
            <a:ln>
              <a:noFill/>
            </a:ln>
            <a:effectLst/>
          </c:spPr>
          <c:invertIfNegative val="0"/>
          <c:cat>
            <c:strRef>
              <c:f>IVAs!$Q$68:$W$68</c:f>
              <c:strCache>
                <c:ptCount val="7"/>
                <c:pt idx="0">
                  <c:v>Ashford</c:v>
                </c:pt>
                <c:pt idx="1">
                  <c:v>18-24</c:v>
                </c:pt>
                <c:pt idx="2">
                  <c:v>25-34</c:v>
                </c:pt>
                <c:pt idx="3">
                  <c:v>35-44</c:v>
                </c:pt>
                <c:pt idx="4">
                  <c:v>45-54</c:v>
                </c:pt>
                <c:pt idx="5">
                  <c:v>55-64</c:v>
                </c:pt>
                <c:pt idx="6">
                  <c:v>65+</c:v>
                </c:pt>
              </c:strCache>
            </c:strRef>
          </c:cat>
          <c:val>
            <c:numRef>
              <c:f>IVAs!$R$70:$W$70</c:f>
              <c:numCache>
                <c:formatCode>0.0</c:formatCode>
                <c:ptCount val="6"/>
                <c:pt idx="0">
                  <c:v>19.461934745277599</c:v>
                </c:pt>
                <c:pt idx="1">
                  <c:v>32.330430192663002</c:v>
                </c:pt>
                <c:pt idx="2">
                  <c:v>36.625410457186199</c:v>
                </c:pt>
                <c:pt idx="3">
                  <c:v>21.8387131138809</c:v>
                </c:pt>
                <c:pt idx="4">
                  <c:v>9.0258138275467807</c:v>
                </c:pt>
                <c:pt idx="5">
                  <c:v>2.71602064175688</c:v>
                </c:pt>
              </c:numCache>
            </c:numRef>
          </c:val>
          <c:extLst>
            <c:ext xmlns:c16="http://schemas.microsoft.com/office/drawing/2014/chart" uri="{C3380CC4-5D6E-409C-BE32-E72D297353CC}">
              <c16:uniqueId val="{00000001-CA83-4598-A6BC-E24971E7BA39}"/>
            </c:ext>
          </c:extLst>
        </c:ser>
        <c:ser>
          <c:idx val="2"/>
          <c:order val="2"/>
          <c:tx>
            <c:strRef>
              <c:f>IVAs!$Q$71</c:f>
              <c:strCache>
                <c:ptCount val="1"/>
                <c:pt idx="0">
                  <c:v>2022</c:v>
                </c:pt>
              </c:strCache>
            </c:strRef>
          </c:tx>
          <c:spPr>
            <a:solidFill>
              <a:schemeClr val="accent2">
                <a:lumMod val="75000"/>
              </a:schemeClr>
            </a:solidFill>
            <a:ln>
              <a:noFill/>
            </a:ln>
            <a:effectLst/>
          </c:spPr>
          <c:invertIfNegative val="0"/>
          <c:val>
            <c:numRef>
              <c:f>IVAs!$R$71:$W$71</c:f>
              <c:numCache>
                <c:formatCode>0.0</c:formatCode>
                <c:ptCount val="6"/>
                <c:pt idx="0">
                  <c:v>13.034977188789901</c:v>
                </c:pt>
                <c:pt idx="1">
                  <c:v>43.715192526498598</c:v>
                </c:pt>
                <c:pt idx="2">
                  <c:v>31.960441415907901</c:v>
                </c:pt>
                <c:pt idx="3">
                  <c:v>15.2099516540822</c:v>
                </c:pt>
                <c:pt idx="4">
                  <c:v>8.8547815820543097</c:v>
                </c:pt>
                <c:pt idx="5">
                  <c:v>2.6776834213143599</c:v>
                </c:pt>
              </c:numCache>
            </c:numRef>
          </c:val>
          <c:extLst>
            <c:ext xmlns:c16="http://schemas.microsoft.com/office/drawing/2014/chart" uri="{C3380CC4-5D6E-409C-BE32-E72D297353CC}">
              <c16:uniqueId val="{00000000-13C6-48ED-A2BA-F79274A7C7DC}"/>
            </c:ext>
          </c:extLst>
        </c:ser>
        <c:ser>
          <c:idx val="3"/>
          <c:order val="3"/>
          <c:tx>
            <c:strRef>
              <c:f>IVAs!$Q$72</c:f>
              <c:strCache>
                <c:ptCount val="1"/>
                <c:pt idx="0">
                  <c:v>2023</c:v>
                </c:pt>
              </c:strCache>
            </c:strRef>
          </c:tx>
          <c:spPr>
            <a:solidFill>
              <a:schemeClr val="accent4"/>
            </a:solidFill>
            <a:ln>
              <a:noFill/>
            </a:ln>
            <a:effectLst/>
          </c:spPr>
          <c:invertIfNegative val="0"/>
          <c:val>
            <c:numRef>
              <c:f>IVAs!$R$72:$W$72</c:f>
              <c:numCache>
                <c:formatCode>0.0</c:formatCode>
                <c:ptCount val="6"/>
                <c:pt idx="0">
                  <c:v>12.423763270838</c:v>
                </c:pt>
                <c:pt idx="1">
                  <c:v>25.282997184393501</c:v>
                </c:pt>
                <c:pt idx="2">
                  <c:v>31.524805043968801</c:v>
                </c:pt>
                <c:pt idx="3">
                  <c:v>17.366946778711501</c:v>
                </c:pt>
                <c:pt idx="4">
                  <c:v>6.5104166666666696</c:v>
                </c:pt>
                <c:pt idx="5">
                  <c:v>0.73719130114264697</c:v>
                </c:pt>
              </c:numCache>
            </c:numRef>
          </c:val>
          <c:extLst>
            <c:ext xmlns:c16="http://schemas.microsoft.com/office/drawing/2014/chart" uri="{C3380CC4-5D6E-409C-BE32-E72D297353CC}">
              <c16:uniqueId val="{00000000-04A8-48D1-B621-98D1D9BB9645}"/>
            </c:ext>
          </c:extLst>
        </c:ser>
        <c:ser>
          <c:idx val="4"/>
          <c:order val="4"/>
          <c:tx>
            <c:strRef>
              <c:f>IVAs!$Q$73</c:f>
              <c:strCache>
                <c:ptCount val="1"/>
                <c:pt idx="0">
                  <c:v>2024</c:v>
                </c:pt>
              </c:strCache>
            </c:strRef>
          </c:tx>
          <c:spPr>
            <a:solidFill>
              <a:schemeClr val="accent5"/>
            </a:solidFill>
            <a:ln>
              <a:noFill/>
            </a:ln>
            <a:effectLst/>
          </c:spPr>
          <c:invertIfNegative val="0"/>
          <c:val>
            <c:numRef>
              <c:f>IVAs!$R$73:$W$73</c:f>
              <c:numCache>
                <c:formatCode>0.0</c:formatCode>
                <c:ptCount val="6"/>
                <c:pt idx="0">
                  <c:v>3.3882990738649199</c:v>
                </c:pt>
                <c:pt idx="1">
                  <c:v>24.708383612020899</c:v>
                </c:pt>
                <c:pt idx="2">
                  <c:v>29.865604778496799</c:v>
                </c:pt>
                <c:pt idx="3">
                  <c:v>14.5658263305322</c:v>
                </c:pt>
                <c:pt idx="4">
                  <c:v>7.0529513888888902</c:v>
                </c:pt>
                <c:pt idx="5">
                  <c:v>1.4743826022852899</c:v>
                </c:pt>
              </c:numCache>
            </c:numRef>
          </c:val>
          <c:extLst>
            <c:ext xmlns:c16="http://schemas.microsoft.com/office/drawing/2014/chart" uri="{C3380CC4-5D6E-409C-BE32-E72D297353CC}">
              <c16:uniqueId val="{00000000-0B53-43D5-B2A5-D6FBBC82EA2F}"/>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max val="75"/>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IVAs!$Q$50</c:f>
          <c:strCache>
            <c:ptCount val="1"/>
            <c:pt idx="0">
              <c:v>Number of Individual Voluntary Arrangements by age group, 2024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IVAs!$R$51</c:f>
              <c:strCache>
                <c:ptCount val="1"/>
                <c:pt idx="0">
                  <c:v>18-24</c:v>
                </c:pt>
              </c:strCache>
            </c:strRef>
          </c:tx>
          <c:spPr>
            <a:solidFill>
              <a:schemeClr val="accent1">
                <a:tint val="50000"/>
              </a:schemeClr>
            </a:solidFill>
            <a:ln>
              <a:noFill/>
            </a:ln>
            <a:effectLst/>
          </c:spPr>
          <c:invertIfNegative val="0"/>
          <c:cat>
            <c:strRef>
              <c:f>IVAs!$Q$52:$Q$64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IVAs!$R$52:$R$64</c:f>
              <c:numCache>
                <c:formatCode>General</c:formatCode>
                <c:ptCount val="13"/>
                <c:pt idx="0">
                  <c:v>3</c:v>
                </c:pt>
                <c:pt idx="1">
                  <c:v>6</c:v>
                </c:pt>
                <c:pt idx="2">
                  <c:v>6</c:v>
                </c:pt>
                <c:pt idx="3">
                  <c:v>11</c:v>
                </c:pt>
                <c:pt idx="4">
                  <c:v>3</c:v>
                </c:pt>
                <c:pt idx="5">
                  <c:v>3</c:v>
                </c:pt>
                <c:pt idx="6">
                  <c:v>12</c:v>
                </c:pt>
                <c:pt idx="7">
                  <c:v>6</c:v>
                </c:pt>
                <c:pt idx="8">
                  <c:v>13</c:v>
                </c:pt>
                <c:pt idx="9">
                  <c:v>7</c:v>
                </c:pt>
                <c:pt idx="10">
                  <c:v>8</c:v>
                </c:pt>
                <c:pt idx="11">
                  <c:v>3</c:v>
                </c:pt>
                <c:pt idx="12">
                  <c:v>27</c:v>
                </c:pt>
              </c:numCache>
            </c:numRef>
          </c:val>
          <c:extLst>
            <c:ext xmlns:c16="http://schemas.microsoft.com/office/drawing/2014/chart" uri="{C3380CC4-5D6E-409C-BE32-E72D297353CC}">
              <c16:uniqueId val="{00000000-423E-49DE-B70F-5B9101E988BA}"/>
            </c:ext>
          </c:extLst>
        </c:ser>
        <c:ser>
          <c:idx val="1"/>
          <c:order val="1"/>
          <c:tx>
            <c:strRef>
              <c:f>IVAs!$S$51</c:f>
              <c:strCache>
                <c:ptCount val="1"/>
                <c:pt idx="0">
                  <c:v>25-34</c:v>
                </c:pt>
              </c:strCache>
            </c:strRef>
          </c:tx>
          <c:spPr>
            <a:solidFill>
              <a:schemeClr val="accent1">
                <a:tint val="70000"/>
              </a:schemeClr>
            </a:solidFill>
            <a:ln>
              <a:noFill/>
            </a:ln>
            <a:effectLst/>
          </c:spPr>
          <c:invertIfNegative val="0"/>
          <c:cat>
            <c:strRef>
              <c:f>IVAs!$Q$52:$Q$64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IVAs!$S$52:$S$64</c:f>
              <c:numCache>
                <c:formatCode>General</c:formatCode>
                <c:ptCount val="13"/>
                <c:pt idx="0">
                  <c:v>43</c:v>
                </c:pt>
                <c:pt idx="1">
                  <c:v>41</c:v>
                </c:pt>
                <c:pt idx="2">
                  <c:v>45</c:v>
                </c:pt>
                <c:pt idx="3">
                  <c:v>49</c:v>
                </c:pt>
                <c:pt idx="4">
                  <c:v>37</c:v>
                </c:pt>
                <c:pt idx="5">
                  <c:v>36</c:v>
                </c:pt>
                <c:pt idx="6">
                  <c:v>44</c:v>
                </c:pt>
                <c:pt idx="7">
                  <c:v>34</c:v>
                </c:pt>
                <c:pt idx="8">
                  <c:v>87</c:v>
                </c:pt>
                <c:pt idx="9">
                  <c:v>69</c:v>
                </c:pt>
                <c:pt idx="10">
                  <c:v>35</c:v>
                </c:pt>
                <c:pt idx="11">
                  <c:v>21</c:v>
                </c:pt>
                <c:pt idx="12">
                  <c:v>123</c:v>
                </c:pt>
              </c:numCache>
            </c:numRef>
          </c:val>
          <c:extLst>
            <c:ext xmlns:c16="http://schemas.microsoft.com/office/drawing/2014/chart" uri="{C3380CC4-5D6E-409C-BE32-E72D297353CC}">
              <c16:uniqueId val="{00000001-423E-49DE-B70F-5B9101E988BA}"/>
            </c:ext>
          </c:extLst>
        </c:ser>
        <c:ser>
          <c:idx val="2"/>
          <c:order val="2"/>
          <c:tx>
            <c:strRef>
              <c:f>IVAs!$T$51</c:f>
              <c:strCache>
                <c:ptCount val="1"/>
                <c:pt idx="0">
                  <c:v>35-44</c:v>
                </c:pt>
              </c:strCache>
            </c:strRef>
          </c:tx>
          <c:spPr>
            <a:solidFill>
              <a:schemeClr val="accent1">
                <a:tint val="90000"/>
              </a:schemeClr>
            </a:solidFill>
            <a:ln>
              <a:noFill/>
            </a:ln>
            <a:effectLst/>
          </c:spPr>
          <c:invertIfNegative val="0"/>
          <c:cat>
            <c:strRef>
              <c:f>IVAs!$Q$52:$Q$64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IVAs!$T$52:$T$64</c:f>
              <c:numCache>
                <c:formatCode>General</c:formatCode>
                <c:ptCount val="13"/>
                <c:pt idx="0">
                  <c:v>54</c:v>
                </c:pt>
                <c:pt idx="1">
                  <c:v>64</c:v>
                </c:pt>
                <c:pt idx="2">
                  <c:v>46</c:v>
                </c:pt>
                <c:pt idx="3">
                  <c:v>63</c:v>
                </c:pt>
                <c:pt idx="4">
                  <c:v>43</c:v>
                </c:pt>
                <c:pt idx="5">
                  <c:v>50</c:v>
                </c:pt>
                <c:pt idx="6">
                  <c:v>73</c:v>
                </c:pt>
                <c:pt idx="7">
                  <c:v>40</c:v>
                </c:pt>
                <c:pt idx="8">
                  <c:v>87</c:v>
                </c:pt>
                <c:pt idx="9">
                  <c:v>73</c:v>
                </c:pt>
                <c:pt idx="10">
                  <c:v>46</c:v>
                </c:pt>
                <c:pt idx="11">
                  <c:v>23</c:v>
                </c:pt>
                <c:pt idx="12">
                  <c:v>162</c:v>
                </c:pt>
              </c:numCache>
            </c:numRef>
          </c:val>
          <c:extLst>
            <c:ext xmlns:c16="http://schemas.microsoft.com/office/drawing/2014/chart" uri="{C3380CC4-5D6E-409C-BE32-E72D297353CC}">
              <c16:uniqueId val="{00000002-423E-49DE-B70F-5B9101E988BA}"/>
            </c:ext>
          </c:extLst>
        </c:ser>
        <c:ser>
          <c:idx val="3"/>
          <c:order val="3"/>
          <c:tx>
            <c:strRef>
              <c:f>IVAs!$U$51</c:f>
              <c:strCache>
                <c:ptCount val="1"/>
                <c:pt idx="0">
                  <c:v>45-54</c:v>
                </c:pt>
              </c:strCache>
            </c:strRef>
          </c:tx>
          <c:spPr>
            <a:solidFill>
              <a:schemeClr val="accent1">
                <a:shade val="90000"/>
              </a:schemeClr>
            </a:solidFill>
            <a:ln>
              <a:noFill/>
            </a:ln>
            <a:effectLst/>
          </c:spPr>
          <c:invertIfNegative val="0"/>
          <c:cat>
            <c:strRef>
              <c:f>IVAs!$Q$52:$Q$64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IVAs!$U$52:$U$64</c:f>
              <c:numCache>
                <c:formatCode>General</c:formatCode>
                <c:ptCount val="13"/>
                <c:pt idx="0">
                  <c:v>26</c:v>
                </c:pt>
                <c:pt idx="1">
                  <c:v>29</c:v>
                </c:pt>
                <c:pt idx="2">
                  <c:v>41</c:v>
                </c:pt>
                <c:pt idx="3">
                  <c:v>24</c:v>
                </c:pt>
                <c:pt idx="4">
                  <c:v>30</c:v>
                </c:pt>
                <c:pt idx="5">
                  <c:v>29</c:v>
                </c:pt>
                <c:pt idx="6">
                  <c:v>46</c:v>
                </c:pt>
                <c:pt idx="7">
                  <c:v>26</c:v>
                </c:pt>
                <c:pt idx="8">
                  <c:v>45</c:v>
                </c:pt>
                <c:pt idx="9">
                  <c:v>52</c:v>
                </c:pt>
                <c:pt idx="10">
                  <c:v>39</c:v>
                </c:pt>
                <c:pt idx="11">
                  <c:v>22</c:v>
                </c:pt>
                <c:pt idx="12">
                  <c:v>77</c:v>
                </c:pt>
              </c:numCache>
            </c:numRef>
          </c:val>
          <c:extLst>
            <c:ext xmlns:c16="http://schemas.microsoft.com/office/drawing/2014/chart" uri="{C3380CC4-5D6E-409C-BE32-E72D297353CC}">
              <c16:uniqueId val="{00000003-423E-49DE-B70F-5B9101E988BA}"/>
            </c:ext>
          </c:extLst>
        </c:ser>
        <c:ser>
          <c:idx val="4"/>
          <c:order val="4"/>
          <c:tx>
            <c:strRef>
              <c:f>IVAs!$V$51</c:f>
              <c:strCache>
                <c:ptCount val="1"/>
                <c:pt idx="0">
                  <c:v>55-64</c:v>
                </c:pt>
              </c:strCache>
            </c:strRef>
          </c:tx>
          <c:spPr>
            <a:solidFill>
              <a:schemeClr val="accent1">
                <a:shade val="70000"/>
              </a:schemeClr>
            </a:solidFill>
            <a:ln>
              <a:noFill/>
            </a:ln>
            <a:effectLst/>
          </c:spPr>
          <c:invertIfNegative val="0"/>
          <c:cat>
            <c:strRef>
              <c:f>IVAs!$Q$52:$Q$64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IVAs!$V$52:$V$64</c:f>
              <c:numCache>
                <c:formatCode>General</c:formatCode>
                <c:ptCount val="13"/>
                <c:pt idx="0">
                  <c:v>13</c:v>
                </c:pt>
                <c:pt idx="1">
                  <c:v>17</c:v>
                </c:pt>
                <c:pt idx="2">
                  <c:v>16</c:v>
                </c:pt>
                <c:pt idx="3">
                  <c:v>16</c:v>
                </c:pt>
                <c:pt idx="4">
                  <c:v>11</c:v>
                </c:pt>
                <c:pt idx="5">
                  <c:v>15</c:v>
                </c:pt>
                <c:pt idx="6">
                  <c:v>20</c:v>
                </c:pt>
                <c:pt idx="7">
                  <c:v>10</c:v>
                </c:pt>
                <c:pt idx="8">
                  <c:v>18</c:v>
                </c:pt>
                <c:pt idx="9">
                  <c:v>22</c:v>
                </c:pt>
                <c:pt idx="10">
                  <c:v>22</c:v>
                </c:pt>
                <c:pt idx="11">
                  <c:v>8</c:v>
                </c:pt>
                <c:pt idx="12">
                  <c:v>32</c:v>
                </c:pt>
              </c:numCache>
            </c:numRef>
          </c:val>
          <c:extLst>
            <c:ext xmlns:c16="http://schemas.microsoft.com/office/drawing/2014/chart" uri="{C3380CC4-5D6E-409C-BE32-E72D297353CC}">
              <c16:uniqueId val="{00000004-423E-49DE-B70F-5B9101E988BA}"/>
            </c:ext>
          </c:extLst>
        </c:ser>
        <c:ser>
          <c:idx val="5"/>
          <c:order val="5"/>
          <c:tx>
            <c:strRef>
              <c:f>IVAs!$W$51</c:f>
              <c:strCache>
                <c:ptCount val="1"/>
                <c:pt idx="0">
                  <c:v>65+</c:v>
                </c:pt>
              </c:strCache>
            </c:strRef>
          </c:tx>
          <c:spPr>
            <a:solidFill>
              <a:schemeClr val="accent1">
                <a:shade val="50000"/>
              </a:schemeClr>
            </a:solidFill>
            <a:ln>
              <a:noFill/>
            </a:ln>
            <a:effectLst/>
          </c:spPr>
          <c:invertIfNegative val="0"/>
          <c:cat>
            <c:strRef>
              <c:f>IVAs!$Q$52:$Q$64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IVAs!$W$52:$W$64</c:f>
              <c:numCache>
                <c:formatCode>General</c:formatCode>
                <c:ptCount val="13"/>
                <c:pt idx="0">
                  <c:v>4</c:v>
                </c:pt>
                <c:pt idx="1">
                  <c:v>7</c:v>
                </c:pt>
                <c:pt idx="2">
                  <c:v>3</c:v>
                </c:pt>
                <c:pt idx="3">
                  <c:v>4</c:v>
                </c:pt>
                <c:pt idx="4">
                  <c:v>5</c:v>
                </c:pt>
                <c:pt idx="5">
                  <c:v>1</c:v>
                </c:pt>
                <c:pt idx="6">
                  <c:v>6</c:v>
                </c:pt>
                <c:pt idx="7">
                  <c:v>3</c:v>
                </c:pt>
                <c:pt idx="8">
                  <c:v>4</c:v>
                </c:pt>
                <c:pt idx="9">
                  <c:v>4</c:v>
                </c:pt>
                <c:pt idx="10">
                  <c:v>4</c:v>
                </c:pt>
                <c:pt idx="11">
                  <c:v>4</c:v>
                </c:pt>
                <c:pt idx="12">
                  <c:v>10</c:v>
                </c:pt>
              </c:numCache>
            </c:numRef>
          </c:val>
          <c:extLst>
            <c:ext xmlns:c16="http://schemas.microsoft.com/office/drawing/2014/chart" uri="{C3380CC4-5D6E-409C-BE32-E72D297353CC}">
              <c16:uniqueId val="{00000005-423E-49DE-B70F-5B9101E988BA}"/>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General"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Unemployment rate by age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'Claimant count'!$BP$13</c:f>
              <c:strCache>
                <c:ptCount val="1"/>
                <c:pt idx="0">
                  <c:v>18-24</c:v>
                </c:pt>
              </c:strCache>
            </c:strRef>
          </c:tx>
          <c:spPr>
            <a:ln w="28575" cap="rnd">
              <a:solidFill>
                <a:schemeClr val="accent1"/>
              </a:solidFill>
              <a:round/>
            </a:ln>
            <a:effectLst/>
          </c:spPr>
          <c:marker>
            <c:symbol val="none"/>
          </c:marker>
          <c:cat>
            <c:numRef>
              <c:f>'Claimant count'!$BQ$12:$ED$12</c:f>
              <c:numCache>
                <c:formatCode>mmm\-yy</c:formatCode>
                <c:ptCount val="6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numCache>
            </c:numRef>
          </c:cat>
          <c:val>
            <c:numRef>
              <c:f>'Claimant count'!$BQ$13:$ED$13</c:f>
              <c:numCache>
                <c:formatCode>0.0%</c:formatCode>
                <c:ptCount val="66"/>
                <c:pt idx="0">
                  <c:v>4.915883766659384E-2</c:v>
                </c:pt>
                <c:pt idx="1">
                  <c:v>5.1343674896220229E-2</c:v>
                </c:pt>
                <c:pt idx="2">
                  <c:v>5.1889884203626828E-2</c:v>
                </c:pt>
                <c:pt idx="3">
                  <c:v>8.6847279877649119E-2</c:v>
                </c:pt>
                <c:pt idx="4">
                  <c:v>0.11251911732575923</c:v>
                </c:pt>
                <c:pt idx="5">
                  <c:v>0.11579637317019882</c:v>
                </c:pt>
                <c:pt idx="6">
                  <c:v>0.11525016386279222</c:v>
                </c:pt>
                <c:pt idx="7">
                  <c:v>0.11470395455538561</c:v>
                </c:pt>
                <c:pt idx="8">
                  <c:v>0.11088048940353942</c:v>
                </c:pt>
                <c:pt idx="9">
                  <c:v>0.10651081494428664</c:v>
                </c:pt>
                <c:pt idx="10">
                  <c:v>0.10432597771466026</c:v>
                </c:pt>
                <c:pt idx="11">
                  <c:v>0.10651081494428664</c:v>
                </c:pt>
                <c:pt idx="12">
                  <c:v>0.10571397592974087</c:v>
                </c:pt>
                <c:pt idx="13">
                  <c:v>0.10625609888322671</c:v>
                </c:pt>
                <c:pt idx="14">
                  <c:v>0.10354548411579746</c:v>
                </c:pt>
                <c:pt idx="15">
                  <c:v>9.866637753442481E-2</c:v>
                </c:pt>
                <c:pt idx="16">
                  <c:v>9.3787270953052157E-2</c:v>
                </c:pt>
                <c:pt idx="17">
                  <c:v>8.4029057790306838E-2</c:v>
                </c:pt>
                <c:pt idx="18">
                  <c:v>7.6439336441504926E-2</c:v>
                </c:pt>
                <c:pt idx="19">
                  <c:v>7.1560229860132274E-2</c:v>
                </c:pt>
                <c:pt idx="20">
                  <c:v>6.5596877371787918E-2</c:v>
                </c:pt>
                <c:pt idx="21">
                  <c:v>6.2344139650872821E-2</c:v>
                </c:pt>
                <c:pt idx="22">
                  <c:v>5.9633524883443562E-2</c:v>
                </c:pt>
                <c:pt idx="23">
                  <c:v>5.4754418302070909E-2</c:v>
                </c:pt>
                <c:pt idx="24">
                  <c:v>5.7393652937204588E-2</c:v>
                </c:pt>
                <c:pt idx="25">
                  <c:v>5.8519018681071351E-2</c:v>
                </c:pt>
                <c:pt idx="26">
                  <c:v>5.8519018681071351E-2</c:v>
                </c:pt>
                <c:pt idx="27">
                  <c:v>5.5142921449471076E-2</c:v>
                </c:pt>
                <c:pt idx="28">
                  <c:v>5.2329507089804189E-2</c:v>
                </c:pt>
                <c:pt idx="29">
                  <c:v>4.8953409858203914E-2</c:v>
                </c:pt>
                <c:pt idx="30">
                  <c:v>4.7265361242403783E-2</c:v>
                </c:pt>
                <c:pt idx="31">
                  <c:v>4.7828044114337158E-2</c:v>
                </c:pt>
                <c:pt idx="32">
                  <c:v>4.8390726986270539E-2</c:v>
                </c:pt>
                <c:pt idx="33">
                  <c:v>4.7265361242403783E-2</c:v>
                </c:pt>
                <c:pt idx="34">
                  <c:v>5.007877560207067E-2</c:v>
                </c:pt>
                <c:pt idx="35">
                  <c:v>4.8390726986270539E-2</c:v>
                </c:pt>
                <c:pt idx="36">
                  <c:v>4.9130336571041336E-2</c:v>
                </c:pt>
                <c:pt idx="37">
                  <c:v>4.9130336571041336E-2</c:v>
                </c:pt>
                <c:pt idx="38">
                  <c:v>5.0259769595662987E-2</c:v>
                </c:pt>
                <c:pt idx="39">
                  <c:v>5.1389202620284617E-2</c:v>
                </c:pt>
                <c:pt idx="40">
                  <c:v>4.9695053083352161E-2</c:v>
                </c:pt>
                <c:pt idx="41">
                  <c:v>4.8565620058730517E-2</c:v>
                </c:pt>
                <c:pt idx="42">
                  <c:v>4.9695053083352161E-2</c:v>
                </c:pt>
                <c:pt idx="43">
                  <c:v>5.0824486107973799E-2</c:v>
                </c:pt>
                <c:pt idx="44">
                  <c:v>5.0824486107973799E-2</c:v>
                </c:pt>
                <c:pt idx="45">
                  <c:v>5.0259769595662987E-2</c:v>
                </c:pt>
                <c:pt idx="46">
                  <c:v>5.2518635644906247E-2</c:v>
                </c:pt>
                <c:pt idx="47">
                  <c:v>5.0824486107973799E-2</c:v>
                </c:pt>
                <c:pt idx="48">
                  <c:v>4.9695053083352161E-2</c:v>
                </c:pt>
                <c:pt idx="49">
                  <c:v>4.9695053083352161E-2</c:v>
                </c:pt>
                <c:pt idx="50">
                  <c:v>5.4212785181838717E-2</c:v>
                </c:pt>
                <c:pt idx="51">
                  <c:v>5.4777501694149536E-2</c:v>
                </c:pt>
                <c:pt idx="52">
                  <c:v>5.4212785181838717E-2</c:v>
                </c:pt>
                <c:pt idx="53">
                  <c:v>5.3648068669527899E-2</c:v>
                </c:pt>
                <c:pt idx="54">
                  <c:v>5.4777501694149536E-2</c:v>
                </c:pt>
                <c:pt idx="55">
                  <c:v>5.5342218206460354E-2</c:v>
                </c:pt>
                <c:pt idx="56">
                  <c:v>5.5342218206460354E-2</c:v>
                </c:pt>
                <c:pt idx="57">
                  <c:v>5.8165800768014454E-2</c:v>
                </c:pt>
                <c:pt idx="58">
                  <c:v>5.8165800768014454E-2</c:v>
                </c:pt>
                <c:pt idx="59">
                  <c:v>5.9295233792636098E-2</c:v>
                </c:pt>
                <c:pt idx="60">
                  <c:v>5.5342218206460354E-2</c:v>
                </c:pt>
                <c:pt idx="61">
                  <c:v>5.5342218206460354E-2</c:v>
                </c:pt>
                <c:pt idx="62">
                  <c:v>5.7036367743392817E-2</c:v>
                </c:pt>
                <c:pt idx="63">
                  <c:v>5.4777501694149536E-2</c:v>
                </c:pt>
                <c:pt idx="64">
                  <c:v>5.5342218206460354E-2</c:v>
                </c:pt>
              </c:numCache>
            </c:numRef>
          </c:val>
          <c:smooth val="0"/>
          <c:extLst>
            <c:ext xmlns:c16="http://schemas.microsoft.com/office/drawing/2014/chart" uri="{C3380CC4-5D6E-409C-BE32-E72D297353CC}">
              <c16:uniqueId val="{00000000-359C-4215-881C-BEBED997D9A5}"/>
            </c:ext>
          </c:extLst>
        </c:ser>
        <c:ser>
          <c:idx val="1"/>
          <c:order val="1"/>
          <c:tx>
            <c:strRef>
              <c:f>'Claimant count'!$BP$14</c:f>
              <c:strCache>
                <c:ptCount val="1"/>
                <c:pt idx="0">
                  <c:v>25-49</c:v>
                </c:pt>
              </c:strCache>
            </c:strRef>
          </c:tx>
          <c:spPr>
            <a:ln w="28575" cap="rnd">
              <a:solidFill>
                <a:schemeClr val="accent2"/>
              </a:solidFill>
              <a:round/>
            </a:ln>
            <a:effectLst/>
          </c:spPr>
          <c:marker>
            <c:symbol val="none"/>
          </c:marker>
          <c:cat>
            <c:numRef>
              <c:f>'Claimant count'!$BQ$12:$ED$12</c:f>
              <c:numCache>
                <c:formatCode>mmm\-yy</c:formatCode>
                <c:ptCount val="6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numCache>
            </c:numRef>
          </c:cat>
          <c:val>
            <c:numRef>
              <c:f>'Claimant count'!$BQ$14:$ED$14</c:f>
              <c:numCache>
                <c:formatCode>0.0%</c:formatCode>
                <c:ptCount val="66"/>
                <c:pt idx="0">
                  <c:v>2.7451264934939292E-2</c:v>
                </c:pt>
                <c:pt idx="1">
                  <c:v>2.8660571760267019E-2</c:v>
                </c:pt>
                <c:pt idx="2">
                  <c:v>2.8660571760267019E-2</c:v>
                </c:pt>
                <c:pt idx="3">
                  <c:v>5.4418807139747498E-2</c:v>
                </c:pt>
                <c:pt idx="4">
                  <c:v>6.5786291297828078E-2</c:v>
                </c:pt>
                <c:pt idx="5">
                  <c:v>6.0344410583853335E-2</c:v>
                </c:pt>
                <c:pt idx="6">
                  <c:v>6.2279301504377688E-2</c:v>
                </c:pt>
                <c:pt idx="7">
                  <c:v>6.4576984472500362E-2</c:v>
                </c:pt>
                <c:pt idx="8">
                  <c:v>6.3246746964639874E-2</c:v>
                </c:pt>
                <c:pt idx="9">
                  <c:v>5.9497895806123927E-2</c:v>
                </c:pt>
                <c:pt idx="10">
                  <c:v>5.9256034441058383E-2</c:v>
                </c:pt>
                <c:pt idx="11">
                  <c:v>5.8167658298263439E-2</c:v>
                </c:pt>
                <c:pt idx="12">
                  <c:v>5.691212767487E-2</c:v>
                </c:pt>
                <c:pt idx="13">
                  <c:v>5.990750281565263E-2</c:v>
                </c:pt>
                <c:pt idx="14">
                  <c:v>5.8709352759339577E-2</c:v>
                </c:pt>
                <c:pt idx="15">
                  <c:v>5.7631017708657833E-2</c:v>
                </c:pt>
                <c:pt idx="16">
                  <c:v>5.3677122522824756E-2</c:v>
                </c:pt>
                <c:pt idx="17">
                  <c:v>4.9723227336991679E-2</c:v>
                </c:pt>
                <c:pt idx="18">
                  <c:v>4.9723227336991679E-2</c:v>
                </c:pt>
                <c:pt idx="19">
                  <c:v>4.7326927224365579E-2</c:v>
                </c:pt>
                <c:pt idx="20">
                  <c:v>4.6368407179315139E-2</c:v>
                </c:pt>
                <c:pt idx="21">
                  <c:v>4.4930627111739473E-2</c:v>
                </c:pt>
                <c:pt idx="22">
                  <c:v>4.3972107066689033E-2</c:v>
                </c:pt>
                <c:pt idx="23">
                  <c:v>4.2294696987850759E-2</c:v>
                </c:pt>
                <c:pt idx="24">
                  <c:v>4.0456869459167877E-2</c:v>
                </c:pt>
                <c:pt idx="25">
                  <c:v>4.0808668324030205E-2</c:v>
                </c:pt>
                <c:pt idx="26">
                  <c:v>3.8932407711431118E-2</c:v>
                </c:pt>
                <c:pt idx="27">
                  <c:v>3.6821614522257143E-2</c:v>
                </c:pt>
                <c:pt idx="28">
                  <c:v>3.5179886486232936E-2</c:v>
                </c:pt>
                <c:pt idx="29">
                  <c:v>3.447628875650828E-2</c:v>
                </c:pt>
                <c:pt idx="30">
                  <c:v>3.2717294432196634E-2</c:v>
                </c:pt>
                <c:pt idx="31">
                  <c:v>3.2013696702471971E-2</c:v>
                </c:pt>
                <c:pt idx="32">
                  <c:v>3.2365495567334306E-2</c:v>
                </c:pt>
                <c:pt idx="33">
                  <c:v>3.0841033819597543E-2</c:v>
                </c:pt>
                <c:pt idx="34">
                  <c:v>3.189643041418453E-2</c:v>
                </c:pt>
                <c:pt idx="35">
                  <c:v>3.1544631549322202E-2</c:v>
                </c:pt>
                <c:pt idx="36">
                  <c:v>3.1831146605818594E-2</c:v>
                </c:pt>
                <c:pt idx="37">
                  <c:v>3.1602966343411296E-2</c:v>
                </c:pt>
                <c:pt idx="38">
                  <c:v>3.2287507130633199E-2</c:v>
                </c:pt>
                <c:pt idx="39">
                  <c:v>3.2857957786651452E-2</c:v>
                </c:pt>
                <c:pt idx="40">
                  <c:v>3.2173416999429549E-2</c:v>
                </c:pt>
                <c:pt idx="41">
                  <c:v>3.2287507130633199E-2</c:v>
                </c:pt>
                <c:pt idx="42">
                  <c:v>3.2857957786651452E-2</c:v>
                </c:pt>
                <c:pt idx="43">
                  <c:v>3.2287507130633199E-2</c:v>
                </c:pt>
                <c:pt idx="44">
                  <c:v>3.3086138049058758E-2</c:v>
                </c:pt>
                <c:pt idx="45">
                  <c:v>3.3086138049058758E-2</c:v>
                </c:pt>
                <c:pt idx="46">
                  <c:v>3.2972047917855109E-2</c:v>
                </c:pt>
                <c:pt idx="47">
                  <c:v>3.3200228180262407E-2</c:v>
                </c:pt>
                <c:pt idx="48">
                  <c:v>3.2857957786651452E-2</c:v>
                </c:pt>
                <c:pt idx="49">
                  <c:v>3.468339988590987E-2</c:v>
                </c:pt>
                <c:pt idx="50">
                  <c:v>3.4112949229891616E-2</c:v>
                </c:pt>
                <c:pt idx="51">
                  <c:v>3.3428408442669706E-2</c:v>
                </c:pt>
                <c:pt idx="52">
                  <c:v>3.3770678836280661E-2</c:v>
                </c:pt>
                <c:pt idx="53">
                  <c:v>3.3314318311466057E-2</c:v>
                </c:pt>
                <c:pt idx="54">
                  <c:v>3.650884198516828E-2</c:v>
                </c:pt>
                <c:pt idx="55">
                  <c:v>3.5482030804335422E-2</c:v>
                </c:pt>
                <c:pt idx="56">
                  <c:v>3.5710211066742728E-2</c:v>
                </c:pt>
                <c:pt idx="57">
                  <c:v>3.5596120935539079E-2</c:v>
                </c:pt>
                <c:pt idx="58">
                  <c:v>3.468339988590987E-2</c:v>
                </c:pt>
                <c:pt idx="59">
                  <c:v>3.4455219623502564E-2</c:v>
                </c:pt>
                <c:pt idx="60">
                  <c:v>3.4227039361095266E-2</c:v>
                </c:pt>
                <c:pt idx="61">
                  <c:v>3.5824301197946377E-2</c:v>
                </c:pt>
                <c:pt idx="62">
                  <c:v>3.4911580148317169E-2</c:v>
                </c:pt>
                <c:pt idx="63">
                  <c:v>3.3998859098687967E-2</c:v>
                </c:pt>
                <c:pt idx="64">
                  <c:v>3.4569309754706221E-2</c:v>
                </c:pt>
              </c:numCache>
            </c:numRef>
          </c:val>
          <c:smooth val="0"/>
          <c:extLst>
            <c:ext xmlns:c16="http://schemas.microsoft.com/office/drawing/2014/chart" uri="{C3380CC4-5D6E-409C-BE32-E72D297353CC}">
              <c16:uniqueId val="{00000001-359C-4215-881C-BEBED997D9A5}"/>
            </c:ext>
          </c:extLst>
        </c:ser>
        <c:ser>
          <c:idx val="2"/>
          <c:order val="2"/>
          <c:tx>
            <c:strRef>
              <c:f>'Claimant count'!$BP$15</c:f>
              <c:strCache>
                <c:ptCount val="1"/>
                <c:pt idx="0">
                  <c:v>50-64</c:v>
                </c:pt>
              </c:strCache>
            </c:strRef>
          </c:tx>
          <c:spPr>
            <a:ln w="28575" cap="rnd">
              <a:solidFill>
                <a:schemeClr val="accent3"/>
              </a:solidFill>
              <a:round/>
            </a:ln>
            <a:effectLst/>
          </c:spPr>
          <c:marker>
            <c:symbol val="none"/>
          </c:marker>
          <c:cat>
            <c:numRef>
              <c:f>'Claimant count'!$BQ$12:$ED$12</c:f>
              <c:numCache>
                <c:formatCode>mmm\-yy</c:formatCode>
                <c:ptCount val="6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pt idx="64">
                  <c:v>45778</c:v>
                </c:pt>
              </c:numCache>
            </c:numRef>
          </c:cat>
          <c:val>
            <c:numRef>
              <c:f>'Claimant count'!$BQ$15:$ED$15</c:f>
              <c:numCache>
                <c:formatCode>0.0%</c:formatCode>
                <c:ptCount val="66"/>
                <c:pt idx="0">
                  <c:v>1.9601126589023368E-2</c:v>
                </c:pt>
                <c:pt idx="1">
                  <c:v>1.9981730988810231E-2</c:v>
                </c:pt>
                <c:pt idx="2">
                  <c:v>2.0933241988277385E-2</c:v>
                </c:pt>
                <c:pt idx="3">
                  <c:v>3.5967115779858415E-2</c:v>
                </c:pt>
                <c:pt idx="4">
                  <c:v>4.4911319174849668E-2</c:v>
                </c:pt>
                <c:pt idx="5">
                  <c:v>4.1105275176981045E-2</c:v>
                </c:pt>
                <c:pt idx="6">
                  <c:v>4.2817994976021921E-2</c:v>
                </c:pt>
                <c:pt idx="7">
                  <c:v>4.5482225774529955E-2</c:v>
                </c:pt>
                <c:pt idx="8">
                  <c:v>4.5101621374743092E-2</c:v>
                </c:pt>
                <c:pt idx="9">
                  <c:v>4.3769505975489079E-2</c:v>
                </c:pt>
                <c:pt idx="10">
                  <c:v>4.5482225774529955E-2</c:v>
                </c:pt>
                <c:pt idx="11">
                  <c:v>4.5482225774529955E-2</c:v>
                </c:pt>
                <c:pt idx="12">
                  <c:v>4.2717581070539717E-2</c:v>
                </c:pt>
                <c:pt idx="13">
                  <c:v>4.4574867204041455E-2</c:v>
                </c:pt>
                <c:pt idx="14">
                  <c:v>4.3460495523940421E-2</c:v>
                </c:pt>
                <c:pt idx="15">
                  <c:v>4.1974666617139035E-2</c:v>
                </c:pt>
                <c:pt idx="16">
                  <c:v>3.9188737416886443E-2</c:v>
                </c:pt>
                <c:pt idx="17">
                  <c:v>3.6217079603283679E-2</c:v>
                </c:pt>
                <c:pt idx="18">
                  <c:v>3.4916979309832473E-2</c:v>
                </c:pt>
                <c:pt idx="19">
                  <c:v>3.3616879016381267E-2</c:v>
                </c:pt>
                <c:pt idx="20">
                  <c:v>3.287396456298057E-2</c:v>
                </c:pt>
                <c:pt idx="21">
                  <c:v>3.0273763976078154E-2</c:v>
                </c:pt>
                <c:pt idx="22">
                  <c:v>2.9345120909327293E-2</c:v>
                </c:pt>
                <c:pt idx="23">
                  <c:v>2.8973663682626945E-2</c:v>
                </c:pt>
                <c:pt idx="24">
                  <c:v>2.7765679442508712E-2</c:v>
                </c:pt>
                <c:pt idx="25">
                  <c:v>2.7402729384436705E-2</c:v>
                </c:pt>
                <c:pt idx="26">
                  <c:v>2.558797909407666E-2</c:v>
                </c:pt>
                <c:pt idx="27">
                  <c:v>2.4136178861788617E-2</c:v>
                </c:pt>
                <c:pt idx="28">
                  <c:v>2.3410278745644598E-2</c:v>
                </c:pt>
                <c:pt idx="29">
                  <c:v>2.1414053426248549E-2</c:v>
                </c:pt>
                <c:pt idx="30">
                  <c:v>2.0143728222996517E-2</c:v>
                </c:pt>
                <c:pt idx="31">
                  <c:v>2.0325203252032516E-2</c:v>
                </c:pt>
                <c:pt idx="32">
                  <c:v>1.95993031358885E-2</c:v>
                </c:pt>
                <c:pt idx="33">
                  <c:v>1.996225319396051E-2</c:v>
                </c:pt>
                <c:pt idx="34">
                  <c:v>1.8873403019744484E-2</c:v>
                </c:pt>
                <c:pt idx="35">
                  <c:v>1.95993031358885E-2</c:v>
                </c:pt>
                <c:pt idx="36">
                  <c:v>1.9863283347052719E-2</c:v>
                </c:pt>
                <c:pt idx="37">
                  <c:v>2.0042231845674816E-2</c:v>
                </c:pt>
                <c:pt idx="38">
                  <c:v>2.0221180344296916E-2</c:v>
                </c:pt>
                <c:pt idx="39">
                  <c:v>2.0936974338785296E-2</c:v>
                </c:pt>
                <c:pt idx="40">
                  <c:v>1.9684334848430622E-2</c:v>
                </c:pt>
                <c:pt idx="41">
                  <c:v>2.0400128842919009E-2</c:v>
                </c:pt>
                <c:pt idx="42">
                  <c:v>2.0042231845674816E-2</c:v>
                </c:pt>
                <c:pt idx="43">
                  <c:v>1.9505386349808525E-2</c:v>
                </c:pt>
                <c:pt idx="44">
                  <c:v>1.9147489352564332E-2</c:v>
                </c:pt>
                <c:pt idx="45">
                  <c:v>1.8968540853942235E-2</c:v>
                </c:pt>
                <c:pt idx="46">
                  <c:v>2.0042231845674816E-2</c:v>
                </c:pt>
                <c:pt idx="47">
                  <c:v>1.9684334848430622E-2</c:v>
                </c:pt>
                <c:pt idx="48">
                  <c:v>1.9863283347052719E-2</c:v>
                </c:pt>
                <c:pt idx="49">
                  <c:v>2.0936974338785296E-2</c:v>
                </c:pt>
                <c:pt idx="50">
                  <c:v>2.1294871336029492E-2</c:v>
                </c:pt>
                <c:pt idx="51">
                  <c:v>2.0579077341541106E-2</c:v>
                </c:pt>
                <c:pt idx="52">
                  <c:v>2.1115922837407396E-2</c:v>
                </c:pt>
                <c:pt idx="53">
                  <c:v>2.0579077341541106E-2</c:v>
                </c:pt>
                <c:pt idx="54">
                  <c:v>2.2368562327762066E-2</c:v>
                </c:pt>
                <c:pt idx="55">
                  <c:v>2.1652768333273686E-2</c:v>
                </c:pt>
                <c:pt idx="56">
                  <c:v>2.1473819834651586E-2</c:v>
                </c:pt>
                <c:pt idx="57">
                  <c:v>2.1294871336029492E-2</c:v>
                </c:pt>
                <c:pt idx="58">
                  <c:v>2.0758025840163202E-2</c:v>
                </c:pt>
                <c:pt idx="59">
                  <c:v>2.2010665330517876E-2</c:v>
                </c:pt>
                <c:pt idx="60">
                  <c:v>2.2189613829139972E-2</c:v>
                </c:pt>
                <c:pt idx="61">
                  <c:v>2.2368562327762066E-2</c:v>
                </c:pt>
                <c:pt idx="62">
                  <c:v>2.2368562327762066E-2</c:v>
                </c:pt>
                <c:pt idx="63">
                  <c:v>2.1831716831895779E-2</c:v>
                </c:pt>
                <c:pt idx="64">
                  <c:v>2.1115922837407396E-2</c:v>
                </c:pt>
              </c:numCache>
            </c:numRef>
          </c:val>
          <c:smooth val="0"/>
          <c:extLst>
            <c:ext xmlns:c16="http://schemas.microsoft.com/office/drawing/2014/chart" uri="{C3380CC4-5D6E-409C-BE32-E72D297353CC}">
              <c16:uniqueId val="{00000002-359C-4215-881C-BEBED997D9A5}"/>
            </c:ext>
          </c:extLst>
        </c:ser>
        <c:dLbls>
          <c:showLegendKey val="0"/>
          <c:showVal val="0"/>
          <c:showCatName val="0"/>
          <c:showSerName val="0"/>
          <c:showPercent val="0"/>
          <c:showBubbleSize val="0"/>
        </c:dLbls>
        <c:smooth val="0"/>
        <c:axId val="384168408"/>
        <c:axId val="384169720"/>
      </c:lineChart>
      <c:dateAx>
        <c:axId val="3841684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169720"/>
        <c:crosses val="autoZero"/>
        <c:auto val="1"/>
        <c:lblOffset val="100"/>
        <c:baseTimeUnit val="months"/>
      </c:dateAx>
      <c:valAx>
        <c:axId val="38416972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168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Bankruptcies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Bankruptcies!$R$30</c:f>
              <c:strCache>
                <c:ptCount val="1"/>
                <c:pt idx="0">
                  <c:v>2023</c:v>
                </c:pt>
              </c:strCache>
            </c:strRef>
          </c:tx>
          <c:spPr>
            <a:solidFill>
              <a:schemeClr val="accent1">
                <a:lumMod val="40000"/>
                <a:lumOff val="60000"/>
              </a:schemeClr>
            </a:solidFill>
            <a:ln>
              <a:noFill/>
            </a:ln>
            <a:effectLst/>
          </c:spPr>
          <c:invertIfNegative val="0"/>
          <c:cat>
            <c:strRef>
              <c:f>Bankruptcies!$Q$31:$Q$46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Bankruptcies!$R$31:$R$46</c:f>
              <c:numCache>
                <c:formatCode>0.0</c:formatCode>
                <c:ptCount val="16"/>
                <c:pt idx="0">
                  <c:v>2.2273781902552199</c:v>
                </c:pt>
                <c:pt idx="1">
                  <c:v>1.2276717205819201</c:v>
                </c:pt>
                <c:pt idx="2">
                  <c:v>0.99804826117814005</c:v>
                </c:pt>
                <c:pt idx="3">
                  <c:v>1.57567990587939</c:v>
                </c:pt>
                <c:pt idx="4">
                  <c:v>1.5521408456950301</c:v>
                </c:pt>
                <c:pt idx="5">
                  <c:v>2.20156555772994</c:v>
                </c:pt>
                <c:pt idx="6">
                  <c:v>2.1552473320123799</c:v>
                </c:pt>
                <c:pt idx="7">
                  <c:v>1.8032926001357801</c:v>
                </c:pt>
                <c:pt idx="8">
                  <c:v>1.23609394313968</c:v>
                </c:pt>
                <c:pt idx="9">
                  <c:v>2.5881072011851698</c:v>
                </c:pt>
                <c:pt idx="10">
                  <c:v>2.2935122272870601</c:v>
                </c:pt>
                <c:pt idx="11">
                  <c:v>1.8813842561338701</c:v>
                </c:pt>
                <c:pt idx="12">
                  <c:v>1.81469650587716</c:v>
                </c:pt>
                <c:pt idx="13">
                  <c:v>1.3175050996533599</c:v>
                </c:pt>
                <c:pt idx="14">
                  <c:v>1.61872651728921</c:v>
                </c:pt>
                <c:pt idx="15">
                  <c:v>1.5919748360297701</c:v>
                </c:pt>
              </c:numCache>
            </c:numRef>
          </c:val>
          <c:extLst>
            <c:ext xmlns:c16="http://schemas.microsoft.com/office/drawing/2014/chart" uri="{C3380CC4-5D6E-409C-BE32-E72D297353CC}">
              <c16:uniqueId val="{00000000-1124-4D74-99A8-E522772A0712}"/>
            </c:ext>
          </c:extLst>
        </c:ser>
        <c:ser>
          <c:idx val="1"/>
          <c:order val="1"/>
          <c:tx>
            <c:strRef>
              <c:f>Bankruptcies!$S$30</c:f>
              <c:strCache>
                <c:ptCount val="1"/>
                <c:pt idx="0">
                  <c:v>2024</c:v>
                </c:pt>
              </c:strCache>
            </c:strRef>
          </c:tx>
          <c:spPr>
            <a:solidFill>
              <a:schemeClr val="accent1"/>
            </a:solidFill>
            <a:ln>
              <a:noFill/>
            </a:ln>
            <a:effectLst/>
          </c:spPr>
          <c:invertIfNegative val="0"/>
          <c:cat>
            <c:strRef>
              <c:f>Bankruptcies!$Q$31:$Q$46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Bankruptcies!$S$31:$S$46</c:f>
              <c:numCache>
                <c:formatCode>0.0</c:formatCode>
                <c:ptCount val="16"/>
                <c:pt idx="0">
                  <c:v>1.76334106728538</c:v>
                </c:pt>
                <c:pt idx="1">
                  <c:v>1.1509422380455501</c:v>
                </c:pt>
                <c:pt idx="2">
                  <c:v>1.6634137686302299</c:v>
                </c:pt>
                <c:pt idx="3">
                  <c:v>2.3109971952897701</c:v>
                </c:pt>
                <c:pt idx="4">
                  <c:v>2.3282112685425398</c:v>
                </c:pt>
                <c:pt idx="5">
                  <c:v>1.2230919765166299</c:v>
                </c:pt>
                <c:pt idx="6">
                  <c:v>1.5990544721382101</c:v>
                </c:pt>
                <c:pt idx="7">
                  <c:v>1.8032926001357801</c:v>
                </c:pt>
                <c:pt idx="8">
                  <c:v>2.3897816234033802</c:v>
                </c:pt>
                <c:pt idx="9">
                  <c:v>2.0526367457675501</c:v>
                </c:pt>
                <c:pt idx="10">
                  <c:v>2.0068231988761802</c:v>
                </c:pt>
                <c:pt idx="11">
                  <c:v>1.2173662833807399</c:v>
                </c:pt>
                <c:pt idx="12">
                  <c:v>1.79092318920628</c:v>
                </c:pt>
                <c:pt idx="13">
                  <c:v>1.81724841331498</c:v>
                </c:pt>
                <c:pt idx="14">
                  <c:v>1.6574264917338899</c:v>
                </c:pt>
                <c:pt idx="15">
                  <c:v>1.57402846036927</c:v>
                </c:pt>
              </c:numCache>
            </c:numRef>
          </c:val>
          <c:extLst>
            <c:ext xmlns:c16="http://schemas.microsoft.com/office/drawing/2014/chart" uri="{C3380CC4-5D6E-409C-BE32-E72D297353CC}">
              <c16:uniqueId val="{00000001-1124-4D74-99A8-E522772A0712}"/>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Bankruptcies per 10,000 adults</a:t>
            </a:r>
          </a:p>
        </c:rich>
      </c:tx>
      <c:layout>
        <c:manualLayout>
          <c:xMode val="edge"/>
          <c:yMode val="edge"/>
          <c:x val="0.21858839972047522"/>
          <c:y val="5.376344086021505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Bankruptcies!$Q$9</c:f>
              <c:strCache>
                <c:ptCount val="1"/>
                <c:pt idx="0">
                  <c:v>Ashford</c:v>
                </c:pt>
              </c:strCache>
            </c:strRef>
          </c:tx>
          <c:spPr>
            <a:ln w="28575" cap="rnd">
              <a:solidFill>
                <a:schemeClr val="accent1"/>
              </a:solidFill>
              <a:round/>
            </a:ln>
            <a:effectLst/>
          </c:spPr>
          <c:marker>
            <c:symbol val="none"/>
          </c:marker>
          <c:cat>
            <c:numRef>
              <c:f>Bankruptcies!$R$8:$AF$8</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Bankruptcies!$R$9:$AF$9</c:f>
              <c:numCache>
                <c:formatCode>0.0</c:formatCode>
                <c:ptCount val="15"/>
                <c:pt idx="0">
                  <c:v>12.8993847985711</c:v>
                </c:pt>
                <c:pt idx="1">
                  <c:v>7.3813555642394997</c:v>
                </c:pt>
                <c:pt idx="2">
                  <c:v>5.68449954953023</c:v>
                </c:pt>
                <c:pt idx="3">
                  <c:v>4.12672211288172</c:v>
                </c:pt>
                <c:pt idx="4">
                  <c:v>4.6142875120600699</c:v>
                </c:pt>
                <c:pt idx="5">
                  <c:v>3.8186453097747002</c:v>
                </c:pt>
                <c:pt idx="6">
                  <c:v>3.9744412852731701</c:v>
                </c:pt>
                <c:pt idx="7">
                  <c:v>3.9251997826043201</c:v>
                </c:pt>
                <c:pt idx="8">
                  <c:v>4.5980688110993402</c:v>
                </c:pt>
                <c:pt idx="9">
                  <c:v>4.06371106023213</c:v>
                </c:pt>
                <c:pt idx="10">
                  <c:v>1.34642572057819</c:v>
                </c:pt>
                <c:pt idx="11">
                  <c:v>1.6349455178449499</c:v>
                </c:pt>
                <c:pt idx="12">
                  <c:v>2.2273781902552199</c:v>
                </c:pt>
                <c:pt idx="13">
                  <c:v>1.76334106728538</c:v>
                </c:pt>
              </c:numCache>
            </c:numRef>
          </c:val>
          <c:smooth val="0"/>
          <c:extLst>
            <c:ext xmlns:c16="http://schemas.microsoft.com/office/drawing/2014/chart" uri="{C3380CC4-5D6E-409C-BE32-E72D297353CC}">
              <c16:uniqueId val="{00000000-1DAD-40AE-8A5C-20A267F70179}"/>
            </c:ext>
          </c:extLst>
        </c:ser>
        <c:ser>
          <c:idx val="1"/>
          <c:order val="1"/>
          <c:tx>
            <c:strRef>
              <c:f>Bankruptcies!$Q$10</c:f>
              <c:strCache>
                <c:ptCount val="1"/>
                <c:pt idx="0">
                  <c:v>England</c:v>
                </c:pt>
              </c:strCache>
            </c:strRef>
          </c:tx>
          <c:spPr>
            <a:ln w="28575" cap="rnd">
              <a:solidFill>
                <a:schemeClr val="accent2"/>
              </a:solidFill>
              <a:prstDash val="sysDash"/>
              <a:round/>
            </a:ln>
            <a:effectLst/>
          </c:spPr>
          <c:marker>
            <c:symbol val="none"/>
          </c:marker>
          <c:cat>
            <c:numRef>
              <c:f>Bankruptcies!$R$8:$AF$8</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Bankruptcies!$R$10:$AF$10</c:f>
              <c:numCache>
                <c:formatCode>0.0</c:formatCode>
                <c:ptCount val="15"/>
                <c:pt idx="0">
                  <c:v>9.4089945659213594</c:v>
                </c:pt>
                <c:pt idx="1">
                  <c:v>7.0610183368984298</c:v>
                </c:pt>
                <c:pt idx="2">
                  <c:v>5.4427160217648201</c:v>
                </c:pt>
                <c:pt idx="3">
                  <c:v>4.4676505749560604</c:v>
                </c:pt>
                <c:pt idx="4">
                  <c:v>3.4350557225748002</c:v>
                </c:pt>
                <c:pt idx="5">
                  <c:v>3.2497914692226502</c:v>
                </c:pt>
                <c:pt idx="6">
                  <c:v>3.25010199994867</c:v>
                </c:pt>
                <c:pt idx="7">
                  <c:v>3.5563583762507198</c:v>
                </c:pt>
                <c:pt idx="8">
                  <c:v>3.5697670081459898</c:v>
                </c:pt>
                <c:pt idx="9">
                  <c:v>2.6999213844435701</c:v>
                </c:pt>
                <c:pt idx="10">
                  <c:v>1.8385356947617999</c:v>
                </c:pt>
                <c:pt idx="11">
                  <c:v>1.4119561057196399</c:v>
                </c:pt>
                <c:pt idx="12">
                  <c:v>1.5919748360297701</c:v>
                </c:pt>
                <c:pt idx="13">
                  <c:v>1.57402846036927</c:v>
                </c:pt>
              </c:numCache>
            </c:numRef>
          </c:val>
          <c:smooth val="0"/>
          <c:extLst>
            <c:ext xmlns:c16="http://schemas.microsoft.com/office/drawing/2014/chart" uri="{C3380CC4-5D6E-409C-BE32-E72D297353CC}">
              <c16:uniqueId val="{00000001-1DAD-40AE-8A5C-20A267F70179}"/>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1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Bankruptcies 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Bankruptcies!$Q$69</c:f>
              <c:strCache>
                <c:ptCount val="1"/>
                <c:pt idx="0">
                  <c:v>2020</c:v>
                </c:pt>
              </c:strCache>
            </c:strRef>
          </c:tx>
          <c:spPr>
            <a:solidFill>
              <a:schemeClr val="accent1">
                <a:lumMod val="40000"/>
                <a:lumOff val="60000"/>
              </a:schemeClr>
            </a:solidFill>
            <a:ln>
              <a:noFill/>
            </a:ln>
            <a:effectLst/>
          </c:spPr>
          <c:invertIfNegative val="0"/>
          <c:cat>
            <c:strRef>
              <c:f>Bankruptcies!$R$68:$W$68</c:f>
              <c:strCache>
                <c:ptCount val="6"/>
                <c:pt idx="0">
                  <c:v>18-24</c:v>
                </c:pt>
                <c:pt idx="1">
                  <c:v>25-34</c:v>
                </c:pt>
                <c:pt idx="2">
                  <c:v>35-44</c:v>
                </c:pt>
                <c:pt idx="3">
                  <c:v>45-54</c:v>
                </c:pt>
                <c:pt idx="4">
                  <c:v>55-64</c:v>
                </c:pt>
                <c:pt idx="5">
                  <c:v>65+</c:v>
                </c:pt>
              </c:strCache>
            </c:strRef>
          </c:cat>
          <c:val>
            <c:numRef>
              <c:f>Bankruptcies!$R$69:$W$69</c:f>
              <c:numCache>
                <c:formatCode>0.0</c:formatCode>
                <c:ptCount val="6"/>
                <c:pt idx="0">
                  <c:v>0</c:v>
                </c:pt>
                <c:pt idx="1">
                  <c:v>1.2144028200000001</c:v>
                </c:pt>
                <c:pt idx="2">
                  <c:v>3.3504578999999999</c:v>
                </c:pt>
                <c:pt idx="3">
                  <c:v>3.8774718899999998</c:v>
                </c:pt>
                <c:pt idx="4">
                  <c:v>1.63773338</c:v>
                </c:pt>
                <c:pt idx="5">
                  <c:v>0</c:v>
                </c:pt>
              </c:numCache>
            </c:numRef>
          </c:val>
          <c:extLst>
            <c:ext xmlns:c16="http://schemas.microsoft.com/office/drawing/2014/chart" uri="{C3380CC4-5D6E-409C-BE32-E72D297353CC}">
              <c16:uniqueId val="{00000000-87B7-4D96-B2FA-1B37A96B34E0}"/>
            </c:ext>
          </c:extLst>
        </c:ser>
        <c:ser>
          <c:idx val="1"/>
          <c:order val="1"/>
          <c:tx>
            <c:strRef>
              <c:f>Bankruptcies!$Q$70</c:f>
              <c:strCache>
                <c:ptCount val="1"/>
                <c:pt idx="0">
                  <c:v>2021</c:v>
                </c:pt>
              </c:strCache>
            </c:strRef>
          </c:tx>
          <c:spPr>
            <a:solidFill>
              <a:schemeClr val="accent1"/>
            </a:solidFill>
            <a:ln>
              <a:noFill/>
            </a:ln>
            <a:effectLst/>
          </c:spPr>
          <c:invertIfNegative val="0"/>
          <c:cat>
            <c:strRef>
              <c:f>Bankruptcies!$R$68:$W$68</c:f>
              <c:strCache>
                <c:ptCount val="6"/>
                <c:pt idx="0">
                  <c:v>18-24</c:v>
                </c:pt>
                <c:pt idx="1">
                  <c:v>25-34</c:v>
                </c:pt>
                <c:pt idx="2">
                  <c:v>35-44</c:v>
                </c:pt>
                <c:pt idx="3">
                  <c:v>45-54</c:v>
                </c:pt>
                <c:pt idx="4">
                  <c:v>55-64</c:v>
                </c:pt>
                <c:pt idx="5">
                  <c:v>65+</c:v>
                </c:pt>
              </c:strCache>
            </c:strRef>
          </c:cat>
          <c:val>
            <c:numRef>
              <c:f>Bankruptcies!$R$70:$W$70</c:f>
              <c:numCache>
                <c:formatCode>0.0</c:formatCode>
                <c:ptCount val="6"/>
                <c:pt idx="0">
                  <c:v>0</c:v>
                </c:pt>
                <c:pt idx="1">
                  <c:v>2.4288056348290699</c:v>
                </c:pt>
                <c:pt idx="2">
                  <c:v>1.6752289479562199</c:v>
                </c:pt>
                <c:pt idx="3">
                  <c:v>1.9387359441644001</c:v>
                </c:pt>
                <c:pt idx="4">
                  <c:v>0</c:v>
                </c:pt>
                <c:pt idx="5">
                  <c:v>0</c:v>
                </c:pt>
              </c:numCache>
            </c:numRef>
          </c:val>
          <c:extLst>
            <c:ext xmlns:c16="http://schemas.microsoft.com/office/drawing/2014/chart" uri="{C3380CC4-5D6E-409C-BE32-E72D297353CC}">
              <c16:uniqueId val="{00000001-87B7-4D96-B2FA-1B37A96B34E0}"/>
            </c:ext>
          </c:extLst>
        </c:ser>
        <c:ser>
          <c:idx val="2"/>
          <c:order val="2"/>
          <c:tx>
            <c:strRef>
              <c:f>Bankruptcies!$Q$71</c:f>
              <c:strCache>
                <c:ptCount val="1"/>
                <c:pt idx="0">
                  <c:v>2022</c:v>
                </c:pt>
              </c:strCache>
            </c:strRef>
          </c:tx>
          <c:spPr>
            <a:solidFill>
              <a:schemeClr val="accent2">
                <a:lumMod val="75000"/>
              </a:schemeClr>
            </a:solidFill>
            <a:ln>
              <a:noFill/>
            </a:ln>
            <a:effectLst/>
          </c:spPr>
          <c:invertIfNegative val="0"/>
          <c:val>
            <c:numRef>
              <c:f>Bankruptcies!$R$71:$W$71</c:f>
              <c:numCache>
                <c:formatCode>0.0</c:formatCode>
                <c:ptCount val="6"/>
                <c:pt idx="0">
                  <c:v>0</c:v>
                </c:pt>
                <c:pt idx="1">
                  <c:v>0</c:v>
                </c:pt>
                <c:pt idx="2">
                  <c:v>2.6996382484747001</c:v>
                </c:pt>
                <c:pt idx="3">
                  <c:v>1.2950012950012999</c:v>
                </c:pt>
                <c:pt idx="4">
                  <c:v>1.57678965625986</c:v>
                </c:pt>
                <c:pt idx="5">
                  <c:v>0</c:v>
                </c:pt>
              </c:numCache>
            </c:numRef>
          </c:val>
          <c:extLst>
            <c:ext xmlns:c16="http://schemas.microsoft.com/office/drawing/2014/chart" uri="{C3380CC4-5D6E-409C-BE32-E72D297353CC}">
              <c16:uniqueId val="{00000000-BFE9-49B5-9355-EFD9F18B0A89}"/>
            </c:ext>
          </c:extLst>
        </c:ser>
        <c:ser>
          <c:idx val="3"/>
          <c:order val="3"/>
          <c:tx>
            <c:strRef>
              <c:f>Bankruptcies!$Q$72</c:f>
              <c:strCache>
                <c:ptCount val="1"/>
                <c:pt idx="0">
                  <c:v>2023</c:v>
                </c:pt>
              </c:strCache>
            </c:strRef>
          </c:tx>
          <c:spPr>
            <a:solidFill>
              <a:schemeClr val="accent4"/>
            </a:solidFill>
            <a:ln>
              <a:noFill/>
            </a:ln>
            <a:effectLst/>
          </c:spPr>
          <c:invertIfNegative val="0"/>
          <c:val>
            <c:numRef>
              <c:f>Bankruptcies!$R$72:$W$72</c:f>
              <c:numCache>
                <c:formatCode>0.0</c:formatCode>
                <c:ptCount val="6"/>
                <c:pt idx="0">
                  <c:v>0</c:v>
                </c:pt>
                <c:pt idx="1">
                  <c:v>0</c:v>
                </c:pt>
                <c:pt idx="2">
                  <c:v>2.6051164487052598</c:v>
                </c:pt>
                <c:pt idx="3">
                  <c:v>1.28221566867547</c:v>
                </c:pt>
                <c:pt idx="4">
                  <c:v>0.77154540544711103</c:v>
                </c:pt>
                <c:pt idx="5">
                  <c:v>0</c:v>
                </c:pt>
              </c:numCache>
            </c:numRef>
          </c:val>
          <c:extLst>
            <c:ext xmlns:c16="http://schemas.microsoft.com/office/drawing/2014/chart" uri="{C3380CC4-5D6E-409C-BE32-E72D297353CC}">
              <c16:uniqueId val="{00000000-FDB0-4FDB-A5D1-D6DCFBC91A14}"/>
            </c:ext>
          </c:extLst>
        </c:ser>
        <c:ser>
          <c:idx val="4"/>
          <c:order val="4"/>
          <c:tx>
            <c:strRef>
              <c:f>Bankruptcies!$Q$73</c:f>
              <c:strCache>
                <c:ptCount val="1"/>
                <c:pt idx="0">
                  <c:v>2024</c:v>
                </c:pt>
              </c:strCache>
            </c:strRef>
          </c:tx>
          <c:spPr>
            <a:solidFill>
              <a:schemeClr val="accent5"/>
            </a:solidFill>
            <a:ln>
              <a:noFill/>
            </a:ln>
            <a:effectLst/>
          </c:spPr>
          <c:invertIfNegative val="0"/>
          <c:val>
            <c:numRef>
              <c:f>Bankruptcies!$R$73:$W$73</c:f>
              <c:numCache>
                <c:formatCode>0.0</c:formatCode>
                <c:ptCount val="6"/>
                <c:pt idx="0">
                  <c:v>0</c:v>
                </c:pt>
                <c:pt idx="1">
                  <c:v>1.1492271447451601</c:v>
                </c:pt>
                <c:pt idx="2">
                  <c:v>2.7653337757867398</c:v>
                </c:pt>
                <c:pt idx="3">
                  <c:v>3.3613445378151301</c:v>
                </c:pt>
                <c:pt idx="4">
                  <c:v>2.7126736111111098</c:v>
                </c:pt>
                <c:pt idx="5">
                  <c:v>0.36859565057132299</c:v>
                </c:pt>
              </c:numCache>
            </c:numRef>
          </c:val>
          <c:extLst>
            <c:ext xmlns:c16="http://schemas.microsoft.com/office/drawing/2014/chart" uri="{C3380CC4-5D6E-409C-BE32-E72D297353CC}">
              <c16:uniqueId val="{00000000-EF42-46B7-8F70-0DEE2457BB00}"/>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Bankruptcies!$Q$50</c:f>
          <c:strCache>
            <c:ptCount val="1"/>
            <c:pt idx="0">
              <c:v>Number of Bankruptcies by age group, 2024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Bankruptcies!$R$51</c:f>
              <c:strCache>
                <c:ptCount val="1"/>
                <c:pt idx="0">
                  <c:v>18-24</c:v>
                </c:pt>
              </c:strCache>
            </c:strRef>
          </c:tx>
          <c:spPr>
            <a:solidFill>
              <a:schemeClr val="accent1">
                <a:tint val="50000"/>
              </a:schemeClr>
            </a:solidFill>
            <a:ln>
              <a:noFill/>
            </a:ln>
            <a:effectLst/>
          </c:spPr>
          <c:invertIfNegative val="0"/>
          <c:cat>
            <c:strRef>
              <c:f>Bankruptcies!$Q$52:$Q$64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Bankruptcies!$R$52:$R$64</c:f>
              <c:numCache>
                <c:formatCode>0</c:formatCode>
                <c:ptCount val="13"/>
                <c:pt idx="0">
                  <c:v>0</c:v>
                </c:pt>
                <c:pt idx="1">
                  <c:v>0</c:v>
                </c:pt>
                <c:pt idx="2">
                  <c:v>0</c:v>
                </c:pt>
                <c:pt idx="3">
                  <c:v>0</c:v>
                </c:pt>
                <c:pt idx="4">
                  <c:v>0</c:v>
                </c:pt>
                <c:pt idx="5">
                  <c:v>0</c:v>
                </c:pt>
                <c:pt idx="6">
                  <c:v>1</c:v>
                </c:pt>
                <c:pt idx="7">
                  <c:v>0</c:v>
                </c:pt>
                <c:pt idx="8">
                  <c:v>0</c:v>
                </c:pt>
                <c:pt idx="9">
                  <c:v>0</c:v>
                </c:pt>
                <c:pt idx="10">
                  <c:v>0</c:v>
                </c:pt>
                <c:pt idx="11">
                  <c:v>0</c:v>
                </c:pt>
                <c:pt idx="12">
                  <c:v>0</c:v>
                </c:pt>
              </c:numCache>
            </c:numRef>
          </c:val>
          <c:extLst>
            <c:ext xmlns:c16="http://schemas.microsoft.com/office/drawing/2014/chart" uri="{C3380CC4-5D6E-409C-BE32-E72D297353CC}">
              <c16:uniqueId val="{00000000-96D7-4F0C-A6E1-7FA7ECC975BC}"/>
            </c:ext>
          </c:extLst>
        </c:ser>
        <c:ser>
          <c:idx val="1"/>
          <c:order val="1"/>
          <c:tx>
            <c:strRef>
              <c:f>Bankruptcies!$S$51</c:f>
              <c:strCache>
                <c:ptCount val="1"/>
                <c:pt idx="0">
                  <c:v>25-34</c:v>
                </c:pt>
              </c:strCache>
            </c:strRef>
          </c:tx>
          <c:spPr>
            <a:solidFill>
              <a:schemeClr val="accent1">
                <a:tint val="70000"/>
              </a:schemeClr>
            </a:solidFill>
            <a:ln>
              <a:noFill/>
            </a:ln>
            <a:effectLst/>
          </c:spPr>
          <c:invertIfNegative val="0"/>
          <c:cat>
            <c:strRef>
              <c:f>Bankruptcies!$Q$52:$Q$64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Bankruptcies!$S$52:$S$64</c:f>
              <c:numCache>
                <c:formatCode>0</c:formatCode>
                <c:ptCount val="13"/>
                <c:pt idx="0">
                  <c:v>2</c:v>
                </c:pt>
                <c:pt idx="1">
                  <c:v>2</c:v>
                </c:pt>
                <c:pt idx="2">
                  <c:v>2</c:v>
                </c:pt>
                <c:pt idx="3">
                  <c:v>6</c:v>
                </c:pt>
                <c:pt idx="4">
                  <c:v>3</c:v>
                </c:pt>
                <c:pt idx="5">
                  <c:v>3</c:v>
                </c:pt>
                <c:pt idx="6">
                  <c:v>3</c:v>
                </c:pt>
                <c:pt idx="7">
                  <c:v>2</c:v>
                </c:pt>
                <c:pt idx="8">
                  <c:v>7</c:v>
                </c:pt>
                <c:pt idx="9">
                  <c:v>0</c:v>
                </c:pt>
                <c:pt idx="10">
                  <c:v>4</c:v>
                </c:pt>
                <c:pt idx="11">
                  <c:v>0</c:v>
                </c:pt>
                <c:pt idx="12">
                  <c:v>6</c:v>
                </c:pt>
              </c:numCache>
            </c:numRef>
          </c:val>
          <c:extLst>
            <c:ext xmlns:c16="http://schemas.microsoft.com/office/drawing/2014/chart" uri="{C3380CC4-5D6E-409C-BE32-E72D297353CC}">
              <c16:uniqueId val="{00000001-96D7-4F0C-A6E1-7FA7ECC975BC}"/>
            </c:ext>
          </c:extLst>
        </c:ser>
        <c:ser>
          <c:idx val="2"/>
          <c:order val="2"/>
          <c:tx>
            <c:strRef>
              <c:f>Bankruptcies!$T$51</c:f>
              <c:strCache>
                <c:ptCount val="1"/>
                <c:pt idx="0">
                  <c:v>35-44</c:v>
                </c:pt>
              </c:strCache>
            </c:strRef>
          </c:tx>
          <c:spPr>
            <a:solidFill>
              <a:schemeClr val="accent1">
                <a:tint val="90000"/>
              </a:schemeClr>
            </a:solidFill>
            <a:ln>
              <a:noFill/>
            </a:ln>
            <a:effectLst/>
          </c:spPr>
          <c:invertIfNegative val="0"/>
          <c:cat>
            <c:strRef>
              <c:f>Bankruptcies!$Q$52:$Q$64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Bankruptcies!$T$52:$T$64</c:f>
              <c:numCache>
                <c:formatCode>0</c:formatCode>
                <c:ptCount val="13"/>
                <c:pt idx="0">
                  <c:v>5</c:v>
                </c:pt>
                <c:pt idx="1">
                  <c:v>4</c:v>
                </c:pt>
                <c:pt idx="2">
                  <c:v>7</c:v>
                </c:pt>
                <c:pt idx="3">
                  <c:v>7</c:v>
                </c:pt>
                <c:pt idx="4">
                  <c:v>6</c:v>
                </c:pt>
                <c:pt idx="5">
                  <c:v>4</c:v>
                </c:pt>
                <c:pt idx="6">
                  <c:v>7</c:v>
                </c:pt>
                <c:pt idx="7">
                  <c:v>5</c:v>
                </c:pt>
                <c:pt idx="8">
                  <c:v>8</c:v>
                </c:pt>
                <c:pt idx="9">
                  <c:v>10</c:v>
                </c:pt>
                <c:pt idx="10">
                  <c:v>3</c:v>
                </c:pt>
                <c:pt idx="11">
                  <c:v>3</c:v>
                </c:pt>
                <c:pt idx="12">
                  <c:v>14</c:v>
                </c:pt>
              </c:numCache>
            </c:numRef>
          </c:val>
          <c:extLst>
            <c:ext xmlns:c16="http://schemas.microsoft.com/office/drawing/2014/chart" uri="{C3380CC4-5D6E-409C-BE32-E72D297353CC}">
              <c16:uniqueId val="{00000002-96D7-4F0C-A6E1-7FA7ECC975BC}"/>
            </c:ext>
          </c:extLst>
        </c:ser>
        <c:ser>
          <c:idx val="3"/>
          <c:order val="3"/>
          <c:tx>
            <c:strRef>
              <c:f>Bankruptcies!$U$51</c:f>
              <c:strCache>
                <c:ptCount val="1"/>
                <c:pt idx="0">
                  <c:v>45-54</c:v>
                </c:pt>
              </c:strCache>
            </c:strRef>
          </c:tx>
          <c:spPr>
            <a:solidFill>
              <a:schemeClr val="accent1">
                <a:shade val="90000"/>
              </a:schemeClr>
            </a:solidFill>
            <a:ln>
              <a:noFill/>
            </a:ln>
            <a:effectLst/>
          </c:spPr>
          <c:invertIfNegative val="0"/>
          <c:cat>
            <c:strRef>
              <c:f>Bankruptcies!$Q$52:$Q$64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Bankruptcies!$U$52:$U$64</c:f>
              <c:numCache>
                <c:formatCode>0</c:formatCode>
                <c:ptCount val="13"/>
                <c:pt idx="0">
                  <c:v>6</c:v>
                </c:pt>
                <c:pt idx="1">
                  <c:v>3</c:v>
                </c:pt>
                <c:pt idx="2">
                  <c:v>5</c:v>
                </c:pt>
                <c:pt idx="3">
                  <c:v>5</c:v>
                </c:pt>
                <c:pt idx="4">
                  <c:v>9</c:v>
                </c:pt>
                <c:pt idx="5">
                  <c:v>1</c:v>
                </c:pt>
                <c:pt idx="6">
                  <c:v>9</c:v>
                </c:pt>
                <c:pt idx="7">
                  <c:v>4</c:v>
                </c:pt>
                <c:pt idx="8">
                  <c:v>6</c:v>
                </c:pt>
                <c:pt idx="9">
                  <c:v>4</c:v>
                </c:pt>
                <c:pt idx="10">
                  <c:v>6</c:v>
                </c:pt>
                <c:pt idx="11">
                  <c:v>5</c:v>
                </c:pt>
                <c:pt idx="12">
                  <c:v>13</c:v>
                </c:pt>
              </c:numCache>
            </c:numRef>
          </c:val>
          <c:extLst>
            <c:ext xmlns:c16="http://schemas.microsoft.com/office/drawing/2014/chart" uri="{C3380CC4-5D6E-409C-BE32-E72D297353CC}">
              <c16:uniqueId val="{00000003-96D7-4F0C-A6E1-7FA7ECC975BC}"/>
            </c:ext>
          </c:extLst>
        </c:ser>
        <c:ser>
          <c:idx val="4"/>
          <c:order val="4"/>
          <c:tx>
            <c:strRef>
              <c:f>Bankruptcies!$V$51</c:f>
              <c:strCache>
                <c:ptCount val="1"/>
                <c:pt idx="0">
                  <c:v>55-64</c:v>
                </c:pt>
              </c:strCache>
            </c:strRef>
          </c:tx>
          <c:spPr>
            <a:solidFill>
              <a:schemeClr val="accent1">
                <a:shade val="70000"/>
              </a:schemeClr>
            </a:solidFill>
            <a:ln>
              <a:noFill/>
            </a:ln>
            <a:effectLst/>
          </c:spPr>
          <c:invertIfNegative val="0"/>
          <c:cat>
            <c:strRef>
              <c:f>Bankruptcies!$Q$52:$Q$64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Bankruptcies!$V$52:$V$64</c:f>
              <c:numCache>
                <c:formatCode>0</c:formatCode>
                <c:ptCount val="13"/>
                <c:pt idx="0">
                  <c:v>5</c:v>
                </c:pt>
                <c:pt idx="1">
                  <c:v>4</c:v>
                </c:pt>
                <c:pt idx="2">
                  <c:v>0</c:v>
                </c:pt>
                <c:pt idx="3">
                  <c:v>2</c:v>
                </c:pt>
                <c:pt idx="4">
                  <c:v>2</c:v>
                </c:pt>
                <c:pt idx="5">
                  <c:v>0</c:v>
                </c:pt>
                <c:pt idx="6">
                  <c:v>1</c:v>
                </c:pt>
                <c:pt idx="7">
                  <c:v>3</c:v>
                </c:pt>
                <c:pt idx="8">
                  <c:v>5</c:v>
                </c:pt>
                <c:pt idx="9">
                  <c:v>6</c:v>
                </c:pt>
                <c:pt idx="10">
                  <c:v>4</c:v>
                </c:pt>
                <c:pt idx="11">
                  <c:v>3</c:v>
                </c:pt>
                <c:pt idx="12">
                  <c:v>3</c:v>
                </c:pt>
              </c:numCache>
            </c:numRef>
          </c:val>
          <c:extLst>
            <c:ext xmlns:c16="http://schemas.microsoft.com/office/drawing/2014/chart" uri="{C3380CC4-5D6E-409C-BE32-E72D297353CC}">
              <c16:uniqueId val="{00000004-96D7-4F0C-A6E1-7FA7ECC975BC}"/>
            </c:ext>
          </c:extLst>
        </c:ser>
        <c:ser>
          <c:idx val="5"/>
          <c:order val="5"/>
          <c:tx>
            <c:strRef>
              <c:f>Bankruptcies!$W$51</c:f>
              <c:strCache>
                <c:ptCount val="1"/>
                <c:pt idx="0">
                  <c:v>65+</c:v>
                </c:pt>
              </c:strCache>
            </c:strRef>
          </c:tx>
          <c:spPr>
            <a:solidFill>
              <a:schemeClr val="accent1">
                <a:shade val="50000"/>
              </a:schemeClr>
            </a:solidFill>
            <a:ln>
              <a:noFill/>
            </a:ln>
            <a:effectLst/>
          </c:spPr>
          <c:invertIfNegative val="0"/>
          <c:cat>
            <c:strRef>
              <c:f>Bankruptcies!$Q$52:$Q$64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Bankruptcies!$W$52:$W$64</c:f>
              <c:numCache>
                <c:formatCode>0</c:formatCode>
                <c:ptCount val="13"/>
                <c:pt idx="0">
                  <c:v>1</c:v>
                </c:pt>
                <c:pt idx="1">
                  <c:v>1</c:v>
                </c:pt>
                <c:pt idx="2">
                  <c:v>1</c:v>
                </c:pt>
                <c:pt idx="3">
                  <c:v>2</c:v>
                </c:pt>
                <c:pt idx="4">
                  <c:v>1</c:v>
                </c:pt>
                <c:pt idx="5">
                  <c:v>1</c:v>
                </c:pt>
                <c:pt idx="6">
                  <c:v>2</c:v>
                </c:pt>
                <c:pt idx="7">
                  <c:v>2</c:v>
                </c:pt>
                <c:pt idx="8">
                  <c:v>1</c:v>
                </c:pt>
                <c:pt idx="9">
                  <c:v>2</c:v>
                </c:pt>
                <c:pt idx="10">
                  <c:v>3</c:v>
                </c:pt>
                <c:pt idx="11">
                  <c:v>0</c:v>
                </c:pt>
                <c:pt idx="12">
                  <c:v>2</c:v>
                </c:pt>
              </c:numCache>
            </c:numRef>
          </c:val>
          <c:extLst>
            <c:ext xmlns:c16="http://schemas.microsoft.com/office/drawing/2014/chart" uri="{C3380CC4-5D6E-409C-BE32-E72D297353CC}">
              <c16:uniqueId val="{00000005-96D7-4F0C-A6E1-7FA7ECC975BC}"/>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0"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Insolvencies!$AG$25</c:f>
          <c:strCache>
            <c:ptCount val="1"/>
            <c:pt idx="0">
              <c:v>Individual Insolvencies by insolvency procedure in 2024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Debt!$D$50</c:f>
              <c:strCache>
                <c:ptCount val="1"/>
                <c:pt idx="0">
                  <c:v>Bankcruptcies</c:v>
                </c:pt>
              </c:strCache>
            </c:strRef>
          </c:tx>
          <c:spPr>
            <a:solidFill>
              <a:schemeClr val="accent1">
                <a:lumMod val="40000"/>
                <a:lumOff val="60000"/>
              </a:schemeClr>
            </a:solidFill>
            <a:ln>
              <a:noFill/>
            </a:ln>
            <a:effectLst/>
          </c:spPr>
          <c:invertIfNegative val="0"/>
          <c:cat>
            <c:strRef>
              <c:f>(Debt!$B$51:$B$62,Debt!$B$64)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(Debt!$D$51:$D$62,Debt!$D$64)</c:f>
              <c:numCache>
                <c:formatCode>#,##0_ ;\-#,##0\ </c:formatCode>
                <c:ptCount val="13"/>
                <c:pt idx="0">
                  <c:v>19</c:v>
                </c:pt>
                <c:pt idx="1">
                  <c:v>15</c:v>
                </c:pt>
                <c:pt idx="2">
                  <c:v>15</c:v>
                </c:pt>
                <c:pt idx="3">
                  <c:v>22</c:v>
                </c:pt>
                <c:pt idx="4">
                  <c:v>21</c:v>
                </c:pt>
                <c:pt idx="5">
                  <c:v>10</c:v>
                </c:pt>
                <c:pt idx="6">
                  <c:v>23</c:v>
                </c:pt>
                <c:pt idx="7">
                  <c:v>17</c:v>
                </c:pt>
                <c:pt idx="8">
                  <c:v>29</c:v>
                </c:pt>
                <c:pt idx="9">
                  <c:v>23</c:v>
                </c:pt>
                <c:pt idx="10">
                  <c:v>21</c:v>
                </c:pt>
                <c:pt idx="11">
                  <c:v>11</c:v>
                </c:pt>
                <c:pt idx="12">
                  <c:v>40</c:v>
                </c:pt>
              </c:numCache>
            </c:numRef>
          </c:val>
          <c:extLst>
            <c:ext xmlns:c16="http://schemas.microsoft.com/office/drawing/2014/chart" uri="{C3380CC4-5D6E-409C-BE32-E72D297353CC}">
              <c16:uniqueId val="{00000000-6BAC-42E7-BAF1-07B5F0677BE2}"/>
            </c:ext>
          </c:extLst>
        </c:ser>
        <c:ser>
          <c:idx val="1"/>
          <c:order val="1"/>
          <c:tx>
            <c:strRef>
              <c:f>Debt!$E$50</c:f>
              <c:strCache>
                <c:ptCount val="1"/>
                <c:pt idx="0">
                  <c:v>Debt Relief Orders</c:v>
                </c:pt>
              </c:strCache>
            </c:strRef>
          </c:tx>
          <c:spPr>
            <a:solidFill>
              <a:schemeClr val="accent1"/>
            </a:solidFill>
            <a:ln>
              <a:noFill/>
            </a:ln>
            <a:effectLst/>
          </c:spPr>
          <c:invertIfNegative val="0"/>
          <c:cat>
            <c:strRef>
              <c:f>(Debt!$B$51:$B$62,Debt!$B$64)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(Debt!$E$51:$E$62,Debt!$E$64)</c:f>
              <c:numCache>
                <c:formatCode>#,##0_ ;\-#,##0\ </c:formatCode>
                <c:ptCount val="13"/>
                <c:pt idx="0">
                  <c:v>97</c:v>
                </c:pt>
                <c:pt idx="1">
                  <c:v>71</c:v>
                </c:pt>
                <c:pt idx="2">
                  <c:v>46</c:v>
                </c:pt>
                <c:pt idx="3">
                  <c:v>79</c:v>
                </c:pt>
                <c:pt idx="4">
                  <c:v>66</c:v>
                </c:pt>
                <c:pt idx="5">
                  <c:v>83</c:v>
                </c:pt>
                <c:pt idx="6">
                  <c:v>116</c:v>
                </c:pt>
                <c:pt idx="7">
                  <c:v>38</c:v>
                </c:pt>
                <c:pt idx="8">
                  <c:v>127</c:v>
                </c:pt>
                <c:pt idx="9">
                  <c:v>98</c:v>
                </c:pt>
                <c:pt idx="10">
                  <c:v>86</c:v>
                </c:pt>
                <c:pt idx="11">
                  <c:v>60</c:v>
                </c:pt>
                <c:pt idx="12">
                  <c:v>248</c:v>
                </c:pt>
              </c:numCache>
            </c:numRef>
          </c:val>
          <c:extLst>
            <c:ext xmlns:c16="http://schemas.microsoft.com/office/drawing/2014/chart" uri="{C3380CC4-5D6E-409C-BE32-E72D297353CC}">
              <c16:uniqueId val="{00000001-6BAC-42E7-BAF1-07B5F0677BE2}"/>
            </c:ext>
          </c:extLst>
        </c:ser>
        <c:ser>
          <c:idx val="2"/>
          <c:order val="2"/>
          <c:tx>
            <c:strRef>
              <c:f>Debt!$F$50</c:f>
              <c:strCache>
                <c:ptCount val="1"/>
                <c:pt idx="0">
                  <c:v>Individual Voluntary Arrangements</c:v>
                </c:pt>
              </c:strCache>
            </c:strRef>
          </c:tx>
          <c:spPr>
            <a:solidFill>
              <a:schemeClr val="accent2"/>
            </a:solidFill>
            <a:ln>
              <a:noFill/>
            </a:ln>
            <a:effectLst/>
          </c:spPr>
          <c:invertIfNegative val="0"/>
          <c:cat>
            <c:strRef>
              <c:f>(Debt!$B$51:$B$62,Debt!$B$64)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(Debt!$F$51:$F$62,Debt!$F$64)</c:f>
              <c:numCache>
                <c:formatCode>#,##0_ ;\-#,##0\ </c:formatCode>
                <c:ptCount val="13"/>
                <c:pt idx="0">
                  <c:v>143</c:v>
                </c:pt>
                <c:pt idx="1">
                  <c:v>164</c:v>
                </c:pt>
                <c:pt idx="2">
                  <c:v>157</c:v>
                </c:pt>
                <c:pt idx="3">
                  <c:v>167</c:v>
                </c:pt>
                <c:pt idx="4">
                  <c:v>129</c:v>
                </c:pt>
                <c:pt idx="5">
                  <c:v>134</c:v>
                </c:pt>
                <c:pt idx="6">
                  <c:v>201</c:v>
                </c:pt>
                <c:pt idx="7">
                  <c:v>119</c:v>
                </c:pt>
                <c:pt idx="8">
                  <c:v>254</c:v>
                </c:pt>
                <c:pt idx="9">
                  <c:v>227</c:v>
                </c:pt>
                <c:pt idx="10">
                  <c:v>154</c:v>
                </c:pt>
                <c:pt idx="11">
                  <c:v>81</c:v>
                </c:pt>
                <c:pt idx="12">
                  <c:v>431</c:v>
                </c:pt>
              </c:numCache>
            </c:numRef>
          </c:val>
          <c:extLst>
            <c:ext xmlns:c16="http://schemas.microsoft.com/office/drawing/2014/chart" uri="{C3380CC4-5D6E-409C-BE32-E72D297353CC}">
              <c16:uniqueId val="{00000002-6BAC-42E7-BAF1-07B5F0677BE2}"/>
            </c:ext>
          </c:extLst>
        </c:ser>
        <c:dLbls>
          <c:showLegendKey val="0"/>
          <c:showVal val="0"/>
          <c:showCatName val="0"/>
          <c:showSerName val="0"/>
          <c:showPercent val="0"/>
          <c:showBubbleSize val="0"/>
        </c:dLbls>
        <c:gapWidth val="219"/>
        <c:overlap val="-27"/>
        <c:axId val="1240723776"/>
        <c:axId val="1240718856"/>
      </c:barChart>
      <c:catAx>
        <c:axId val="124072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18856"/>
        <c:crosses val="autoZero"/>
        <c:auto val="1"/>
        <c:lblAlgn val="ctr"/>
        <c:lblOffset val="100"/>
        <c:noMultiLvlLbl val="0"/>
      </c:catAx>
      <c:valAx>
        <c:axId val="1240718856"/>
        <c:scaling>
          <c:orientation val="minMax"/>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23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Insolvencies!$AG$26</c:f>
          <c:strCache>
            <c:ptCount val="1"/>
            <c:pt idx="0">
              <c:v>Individual Insolvencies by insolvency procedure in Ashford in 2024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Insolvencies!$AG$28</c:f>
              <c:strCache>
                <c:ptCount val="1"/>
                <c:pt idx="0">
                  <c:v>Ashford</c:v>
                </c:pt>
              </c:strCache>
            </c:strRef>
          </c:tx>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1-FAA9-4876-9867-08303E7F51F1}"/>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FAA9-4876-9867-08303E7F51F1}"/>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FAA9-4876-9867-08303E7F51F1}"/>
              </c:ext>
            </c:extLst>
          </c:dPt>
          <c:cat>
            <c:strRef>
              <c:f>Insolvencies!$AH$27:$AJ$27</c:f>
              <c:strCache>
                <c:ptCount val="3"/>
                <c:pt idx="0">
                  <c:v>Bankcruptcies</c:v>
                </c:pt>
                <c:pt idx="1">
                  <c:v>Debt Relief Orders</c:v>
                </c:pt>
                <c:pt idx="2">
                  <c:v>Individual Voluntary Arrangements</c:v>
                </c:pt>
              </c:strCache>
            </c:strRef>
          </c:cat>
          <c:val>
            <c:numRef>
              <c:f>Insolvencies!$AH$28:$AJ$28</c:f>
              <c:numCache>
                <c:formatCode>General</c:formatCode>
                <c:ptCount val="3"/>
                <c:pt idx="0">
                  <c:v>19</c:v>
                </c:pt>
                <c:pt idx="1">
                  <c:v>97</c:v>
                </c:pt>
                <c:pt idx="2">
                  <c:v>143</c:v>
                </c:pt>
              </c:numCache>
            </c:numRef>
          </c:val>
          <c:extLst>
            <c:ext xmlns:c16="http://schemas.microsoft.com/office/drawing/2014/chart" uri="{C3380CC4-5D6E-409C-BE32-E72D297353CC}">
              <c16:uniqueId val="{00000006-FAA9-4876-9867-08303E7F51F1}"/>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Supply &amp; Demand for Debt Advice, 2019</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Debt!$D$224</c:f>
              <c:strCache>
                <c:ptCount val="1"/>
                <c:pt idx="0">
                  <c:v>Number Receiving Advice</c:v>
                </c:pt>
              </c:strCache>
            </c:strRef>
          </c:tx>
          <c:spPr>
            <a:solidFill>
              <a:schemeClr val="accent1">
                <a:lumMod val="40000"/>
                <a:lumOff val="60000"/>
              </a:schemeClr>
            </a:solidFill>
            <a:ln>
              <a:noFill/>
            </a:ln>
            <a:effectLst/>
          </c:spPr>
          <c:invertIfNegative val="0"/>
          <c:cat>
            <c:strRef>
              <c:f>Debt!$B$225:$B$236</c:f>
              <c:strCache>
                <c:ptCount val="12"/>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strCache>
            </c:strRef>
          </c:cat>
          <c:val>
            <c:numRef>
              <c:f>Debt!$D$225:$D$236</c:f>
              <c:numCache>
                <c:formatCode>#,##0</c:formatCode>
                <c:ptCount val="12"/>
                <c:pt idx="0">
                  <c:v>600</c:v>
                </c:pt>
                <c:pt idx="1">
                  <c:v>510</c:v>
                </c:pt>
                <c:pt idx="2">
                  <c:v>290</c:v>
                </c:pt>
                <c:pt idx="3">
                  <c:v>690</c:v>
                </c:pt>
                <c:pt idx="4">
                  <c:v>390</c:v>
                </c:pt>
                <c:pt idx="5">
                  <c:v>380</c:v>
                </c:pt>
                <c:pt idx="6">
                  <c:v>920</c:v>
                </c:pt>
                <c:pt idx="7">
                  <c:v>380</c:v>
                </c:pt>
                <c:pt idx="8">
                  <c:v>720</c:v>
                </c:pt>
                <c:pt idx="9">
                  <c:v>540</c:v>
                </c:pt>
                <c:pt idx="10">
                  <c:v>500</c:v>
                </c:pt>
                <c:pt idx="11">
                  <c:v>910</c:v>
                </c:pt>
              </c:numCache>
            </c:numRef>
          </c:val>
          <c:extLst>
            <c:ext xmlns:c16="http://schemas.microsoft.com/office/drawing/2014/chart" uri="{C3380CC4-5D6E-409C-BE32-E72D297353CC}">
              <c16:uniqueId val="{00000000-98F4-42BC-949F-BE963970E87B}"/>
            </c:ext>
          </c:extLst>
        </c:ser>
        <c:ser>
          <c:idx val="1"/>
          <c:order val="1"/>
          <c:tx>
            <c:strRef>
              <c:f>Debt!$E$224</c:f>
              <c:strCache>
                <c:ptCount val="1"/>
                <c:pt idx="0">
                  <c:v>Unmet Demand</c:v>
                </c:pt>
              </c:strCache>
            </c:strRef>
          </c:tx>
          <c:spPr>
            <a:solidFill>
              <a:schemeClr val="accent1"/>
            </a:solidFill>
            <a:ln>
              <a:noFill/>
            </a:ln>
            <a:effectLst/>
          </c:spPr>
          <c:invertIfNegative val="0"/>
          <c:cat>
            <c:strRef>
              <c:f>Debt!$B$225:$B$236</c:f>
              <c:strCache>
                <c:ptCount val="12"/>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strCache>
            </c:strRef>
          </c:cat>
          <c:val>
            <c:numRef>
              <c:f>Debt!$E$225:$E$236</c:f>
              <c:numCache>
                <c:formatCode>#,##0</c:formatCode>
                <c:ptCount val="12"/>
                <c:pt idx="0">
                  <c:v>800</c:v>
                </c:pt>
                <c:pt idx="1">
                  <c:v>1200</c:v>
                </c:pt>
                <c:pt idx="2">
                  <c:v>900</c:v>
                </c:pt>
                <c:pt idx="3">
                  <c:v>500</c:v>
                </c:pt>
                <c:pt idx="4">
                  <c:v>800</c:v>
                </c:pt>
                <c:pt idx="5">
                  <c:v>900</c:v>
                </c:pt>
                <c:pt idx="6">
                  <c:v>900</c:v>
                </c:pt>
                <c:pt idx="7">
                  <c:v>700</c:v>
                </c:pt>
                <c:pt idx="8">
                  <c:v>900</c:v>
                </c:pt>
                <c:pt idx="9">
                  <c:v>1100</c:v>
                </c:pt>
                <c:pt idx="10">
                  <c:v>700</c:v>
                </c:pt>
                <c:pt idx="11">
                  <c:v>300</c:v>
                </c:pt>
              </c:numCache>
            </c:numRef>
          </c:val>
          <c:extLst>
            <c:ext xmlns:c16="http://schemas.microsoft.com/office/drawing/2014/chart" uri="{C3380CC4-5D6E-409C-BE32-E72D297353CC}">
              <c16:uniqueId val="{00000001-98F4-42BC-949F-BE963970E87B}"/>
            </c:ext>
          </c:extLst>
        </c:ser>
        <c:dLbls>
          <c:showLegendKey val="0"/>
          <c:showVal val="0"/>
          <c:showCatName val="0"/>
          <c:showSerName val="0"/>
          <c:showPercent val="0"/>
          <c:showBubbleSize val="0"/>
        </c:dLbls>
        <c:gapWidth val="219"/>
        <c:overlap val="100"/>
        <c:axId val="1240760512"/>
        <c:axId val="1240762152"/>
      </c:barChart>
      <c:catAx>
        <c:axId val="12407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2152"/>
        <c:crosses val="autoZero"/>
        <c:auto val="1"/>
        <c:lblAlgn val="ctr"/>
        <c:lblOffset val="100"/>
        <c:noMultiLvlLbl val="0"/>
      </c:catAx>
      <c:valAx>
        <c:axId val="12407621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0512"/>
        <c:crosses val="autoZero"/>
        <c:crossBetween val="between"/>
        <c:majorUnit val="4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Total demand for debt advice in South East districts,</a:t>
            </a:r>
            <a:r>
              <a:rPr lang="en-US" sz="1200" b="1" baseline="0"/>
              <a:t> </a:t>
            </a:r>
            <a:r>
              <a:rPr lang="en-US" sz="1200" b="1"/>
              <a:t>2019</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4800601381138E-2"/>
          <c:y val="0.13628318584070798"/>
          <c:w val="0.88004097546059168"/>
          <c:h val="0.56622116925649768"/>
        </c:manualLayout>
      </c:layout>
      <c:barChart>
        <c:barDir val="col"/>
        <c:grouping val="clustered"/>
        <c:varyColors val="0"/>
        <c:ser>
          <c:idx val="0"/>
          <c:order val="0"/>
          <c:spPr>
            <a:solidFill>
              <a:schemeClr val="accent1">
                <a:lumMod val="40000"/>
                <a:lumOff val="60000"/>
              </a:schemeClr>
            </a:solidFill>
            <a:ln>
              <a:noFill/>
            </a:ln>
            <a:effectLst/>
          </c:spPr>
          <c:invertIfNegative val="0"/>
          <c:cat>
            <c:strRef>
              <c:f>'Unmet debt advice'!$D$56:$D$106</c:f>
              <c:strCache>
                <c:ptCount val="11"/>
                <c:pt idx="10">
                  <c:v>Ashford</c:v>
                </c:pt>
              </c:strCache>
            </c:strRef>
          </c:cat>
          <c:val>
            <c:numRef>
              <c:f>'Unmet debt advice'!$B$56:$B$106</c:f>
              <c:numCache>
                <c:formatCode>#,##0</c:formatCode>
                <c:ptCount val="51"/>
                <c:pt idx="0">
                  <c:v>2110</c:v>
                </c:pt>
                <c:pt idx="1">
                  <c:v>1940</c:v>
                </c:pt>
                <c:pt idx="2">
                  <c:v>1820</c:v>
                </c:pt>
                <c:pt idx="3">
                  <c:v>1710</c:v>
                </c:pt>
                <c:pt idx="4">
                  <c:v>1640</c:v>
                </c:pt>
                <c:pt idx="5">
                  <c:v>1620</c:v>
                </c:pt>
                <c:pt idx="6">
                  <c:v>1550</c:v>
                </c:pt>
                <c:pt idx="7">
                  <c:v>1500</c:v>
                </c:pt>
                <c:pt idx="8">
                  <c:v>1500</c:v>
                </c:pt>
                <c:pt idx="9">
                  <c:v>1470</c:v>
                </c:pt>
                <c:pt idx="10">
                  <c:v>1400</c:v>
                </c:pt>
                <c:pt idx="11">
                  <c:v>1370</c:v>
                </c:pt>
                <c:pt idx="12">
                  <c:v>1370</c:v>
                </c:pt>
                <c:pt idx="13">
                  <c:v>1330</c:v>
                </c:pt>
                <c:pt idx="14">
                  <c:v>1320</c:v>
                </c:pt>
                <c:pt idx="15">
                  <c:v>1280</c:v>
                </c:pt>
                <c:pt idx="16">
                  <c:v>1280</c:v>
                </c:pt>
                <c:pt idx="17">
                  <c:v>1270</c:v>
                </c:pt>
                <c:pt idx="18">
                  <c:v>1260</c:v>
                </c:pt>
                <c:pt idx="19">
                  <c:v>1240</c:v>
                </c:pt>
                <c:pt idx="20">
                  <c:v>1230</c:v>
                </c:pt>
                <c:pt idx="21">
                  <c:v>1210</c:v>
                </c:pt>
                <c:pt idx="22">
                  <c:v>1200</c:v>
                </c:pt>
                <c:pt idx="23">
                  <c:v>1190</c:v>
                </c:pt>
                <c:pt idx="24">
                  <c:v>1190</c:v>
                </c:pt>
                <c:pt idx="25">
                  <c:v>1190</c:v>
                </c:pt>
                <c:pt idx="26">
                  <c:v>1170</c:v>
                </c:pt>
                <c:pt idx="27">
                  <c:v>1160</c:v>
                </c:pt>
                <c:pt idx="28">
                  <c:v>1160</c:v>
                </c:pt>
                <c:pt idx="29">
                  <c:v>1140</c:v>
                </c:pt>
                <c:pt idx="30">
                  <c:v>1130</c:v>
                </c:pt>
                <c:pt idx="31">
                  <c:v>1120</c:v>
                </c:pt>
                <c:pt idx="32">
                  <c:v>1100</c:v>
                </c:pt>
                <c:pt idx="33">
                  <c:v>1100</c:v>
                </c:pt>
                <c:pt idx="34">
                  <c:v>1090</c:v>
                </c:pt>
                <c:pt idx="35">
                  <c:v>1080</c:v>
                </c:pt>
                <c:pt idx="36">
                  <c:v>1080</c:v>
                </c:pt>
                <c:pt idx="37">
                  <c:v>1050</c:v>
                </c:pt>
                <c:pt idx="38">
                  <c:v>1030</c:v>
                </c:pt>
                <c:pt idx="39">
                  <c:v>1020</c:v>
                </c:pt>
                <c:pt idx="40">
                  <c:v>1000</c:v>
                </c:pt>
                <c:pt idx="41">
                  <c:v>970</c:v>
                </c:pt>
                <c:pt idx="42">
                  <c:v>930</c:v>
                </c:pt>
                <c:pt idx="43">
                  <c:v>880</c:v>
                </c:pt>
                <c:pt idx="44">
                  <c:v>830</c:v>
                </c:pt>
                <c:pt idx="45">
                  <c:v>810</c:v>
                </c:pt>
                <c:pt idx="46">
                  <c:v>800</c:v>
                </c:pt>
                <c:pt idx="47">
                  <c:v>740</c:v>
                </c:pt>
                <c:pt idx="48">
                  <c:v>740</c:v>
                </c:pt>
                <c:pt idx="49">
                  <c:v>720</c:v>
                </c:pt>
                <c:pt idx="50">
                  <c:v>640</c:v>
                </c:pt>
              </c:numCache>
            </c:numRef>
          </c:val>
          <c:extLst>
            <c:ext xmlns:c16="http://schemas.microsoft.com/office/drawing/2014/chart" uri="{C3380CC4-5D6E-409C-BE32-E72D297353CC}">
              <c16:uniqueId val="{00000000-7A24-4682-A6ED-45C2F17423FD}"/>
            </c:ext>
          </c:extLst>
        </c:ser>
        <c:ser>
          <c:idx val="1"/>
          <c:order val="1"/>
          <c:spPr>
            <a:solidFill>
              <a:schemeClr val="accent2"/>
            </a:solidFill>
            <a:ln>
              <a:noFill/>
            </a:ln>
            <a:effectLst/>
          </c:spPr>
          <c:invertIfNegative val="0"/>
          <c:dLbls>
            <c:numFmt formatCode="#&quot;&quot;"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'Unmet debt advice'!$D$56:$D$106</c:f>
              <c:strCache>
                <c:ptCount val="11"/>
                <c:pt idx="10">
                  <c:v>Ashford</c:v>
                </c:pt>
              </c:strCache>
            </c:strRef>
          </c:cat>
          <c:val>
            <c:numRef>
              <c:f>'Unmet debt advice'!$C$56:$C$106</c:f>
              <c:numCache>
                <c:formatCode>General</c:formatCode>
                <c:ptCount val="51"/>
                <c:pt idx="0">
                  <c:v>0</c:v>
                </c:pt>
                <c:pt idx="1">
                  <c:v>0</c:v>
                </c:pt>
                <c:pt idx="2">
                  <c:v>0</c:v>
                </c:pt>
                <c:pt idx="3">
                  <c:v>0</c:v>
                </c:pt>
                <c:pt idx="4">
                  <c:v>0</c:v>
                </c:pt>
                <c:pt idx="5">
                  <c:v>0</c:v>
                </c:pt>
                <c:pt idx="6">
                  <c:v>0</c:v>
                </c:pt>
                <c:pt idx="7">
                  <c:v>0</c:v>
                </c:pt>
                <c:pt idx="8">
                  <c:v>0</c:v>
                </c:pt>
                <c:pt idx="9">
                  <c:v>0</c:v>
                </c:pt>
                <c:pt idx="10">
                  <c:v>1400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7A24-4682-A6ED-45C2F17423FD}"/>
            </c:ext>
          </c:extLst>
        </c:ser>
        <c:dLbls>
          <c:showLegendKey val="0"/>
          <c:showVal val="0"/>
          <c:showCatName val="0"/>
          <c:showSerName val="0"/>
          <c:showPercent val="0"/>
          <c:showBubbleSize val="0"/>
        </c:dLbls>
        <c:gapWidth val="100"/>
        <c:overlap val="100"/>
        <c:axId val="853387584"/>
        <c:axId val="853387912"/>
      </c:barChart>
      <c:catAx>
        <c:axId val="85338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912"/>
        <c:crosses val="autoZero"/>
        <c:auto val="1"/>
        <c:lblAlgn val="ctr"/>
        <c:lblOffset val="100"/>
        <c:noMultiLvlLbl val="0"/>
      </c:catAx>
      <c:valAx>
        <c:axId val="8533879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Estimated percentage of adults who are over-indebted, 2018</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spPr>
            <a:solidFill>
              <a:schemeClr val="accent1"/>
            </a:solidFill>
            <a:ln>
              <a:noFill/>
            </a:ln>
            <a:effectLst/>
          </c:spPr>
          <c:invertIfNegative val="0"/>
          <c:cat>
            <c:strRef>
              <c:f>Debt!$B$245:$B$258</c:f>
              <c:strCache>
                <c:ptCount val="14"/>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strCache>
            </c:strRef>
          </c:cat>
          <c:val>
            <c:numRef>
              <c:f>Debt!$C$245:$C$258</c:f>
              <c:numCache>
                <c:formatCode>0.0%</c:formatCode>
                <c:ptCount val="14"/>
                <c:pt idx="0">
                  <c:v>0.157</c:v>
                </c:pt>
                <c:pt idx="1">
                  <c:v>0.14899999999999999</c:v>
                </c:pt>
                <c:pt idx="2">
                  <c:v>0.16699999999999998</c:v>
                </c:pt>
                <c:pt idx="3">
                  <c:v>0.154</c:v>
                </c:pt>
                <c:pt idx="4">
                  <c:v>0.155</c:v>
                </c:pt>
                <c:pt idx="5">
                  <c:v>0.17399999999999999</c:v>
                </c:pt>
                <c:pt idx="6">
                  <c:v>0.156</c:v>
                </c:pt>
                <c:pt idx="7">
                  <c:v>0.13</c:v>
                </c:pt>
                <c:pt idx="8">
                  <c:v>0.159</c:v>
                </c:pt>
                <c:pt idx="9">
                  <c:v>0.17</c:v>
                </c:pt>
                <c:pt idx="10">
                  <c:v>0.14400000000000002</c:v>
                </c:pt>
                <c:pt idx="11">
                  <c:v>0.152</c:v>
                </c:pt>
                <c:pt idx="12">
                  <c:v>0.155</c:v>
                </c:pt>
                <c:pt idx="13">
                  <c:v>0.16300000000000001</c:v>
                </c:pt>
              </c:numCache>
            </c:numRef>
          </c:val>
          <c:extLst>
            <c:ext xmlns:c16="http://schemas.microsoft.com/office/drawing/2014/chart" uri="{C3380CC4-5D6E-409C-BE32-E72D297353CC}">
              <c16:uniqueId val="{00000001-DFB0-413A-B68F-90F6F8AC3C9B}"/>
            </c:ext>
          </c:extLst>
        </c:ser>
        <c:dLbls>
          <c:showLegendKey val="0"/>
          <c:showVal val="0"/>
          <c:showCatName val="0"/>
          <c:showSerName val="0"/>
          <c:showPercent val="0"/>
          <c:showBubbleSize val="0"/>
        </c:dLbls>
        <c:gapWidth val="219"/>
        <c:overlap val="100"/>
        <c:axId val="1240760512"/>
        <c:axId val="1240762152"/>
      </c:barChart>
      <c:catAx>
        <c:axId val="12407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2152"/>
        <c:crosses val="autoZero"/>
        <c:auto val="1"/>
        <c:lblAlgn val="ctr"/>
        <c:lblOffset val="100"/>
        <c:noMultiLvlLbl val="0"/>
      </c:catAx>
      <c:valAx>
        <c:axId val="1240762152"/>
        <c:scaling>
          <c:orientation val="minMax"/>
          <c:max val="0.2"/>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0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over-indebtedness in South East districts 2018</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4800601381138E-2"/>
          <c:y val="0.13628318584070798"/>
          <c:w val="0.88004097546059168"/>
          <c:h val="0.56622116925649768"/>
        </c:manualLayout>
      </c:layout>
      <c:barChart>
        <c:barDir val="col"/>
        <c:grouping val="clustered"/>
        <c:varyColors val="0"/>
        <c:ser>
          <c:idx val="0"/>
          <c:order val="0"/>
          <c:spPr>
            <a:solidFill>
              <a:schemeClr val="accent1">
                <a:lumMod val="40000"/>
                <a:lumOff val="60000"/>
              </a:schemeClr>
            </a:solidFill>
            <a:ln>
              <a:noFill/>
            </a:ln>
            <a:effectLst/>
          </c:spPr>
          <c:invertIfNegative val="0"/>
          <c:dLbls>
            <c:dLbl>
              <c:idx val="0"/>
              <c:tx>
                <c:rich>
                  <a:bodyPr/>
                  <a:lstStyle/>
                  <a:p>
                    <a:fld id="{8F0B6CF3-D74D-4E81-92AE-28097B0C1F1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11A-4E0B-8736-38F8442D55EF}"/>
                </c:ext>
              </c:extLst>
            </c:dLbl>
            <c:dLbl>
              <c:idx val="1"/>
              <c:tx>
                <c:rich>
                  <a:bodyPr/>
                  <a:lstStyle/>
                  <a:p>
                    <a:fld id="{B9DE1B3F-F801-4C7B-BD3E-55EF91E299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11A-4E0B-8736-38F8442D55EF}"/>
                </c:ext>
              </c:extLst>
            </c:dLbl>
            <c:dLbl>
              <c:idx val="2"/>
              <c:tx>
                <c:rich>
                  <a:bodyPr/>
                  <a:lstStyle/>
                  <a:p>
                    <a:fld id="{8CAC1B4E-E9ED-4A52-BA67-DD2FA532FD4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11A-4E0B-8736-38F8442D55EF}"/>
                </c:ext>
              </c:extLst>
            </c:dLbl>
            <c:dLbl>
              <c:idx val="3"/>
              <c:tx>
                <c:rich>
                  <a:bodyPr/>
                  <a:lstStyle/>
                  <a:p>
                    <a:fld id="{33D302E0-61B0-4C09-827C-B7026BB77F8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11A-4E0B-8736-38F8442D55EF}"/>
                </c:ext>
              </c:extLst>
            </c:dLbl>
            <c:dLbl>
              <c:idx val="4"/>
              <c:tx>
                <c:rich>
                  <a:bodyPr/>
                  <a:lstStyle/>
                  <a:p>
                    <a:fld id="{0ECC9CA2-D8C2-4DDA-B107-A78C663C69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11A-4E0B-8736-38F8442D55EF}"/>
                </c:ext>
              </c:extLst>
            </c:dLbl>
            <c:dLbl>
              <c:idx val="5"/>
              <c:tx>
                <c:rich>
                  <a:bodyPr/>
                  <a:lstStyle/>
                  <a:p>
                    <a:fld id="{2D22D751-7D2C-474A-A29B-DB3F82E80D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11A-4E0B-8736-38F8442D55EF}"/>
                </c:ext>
              </c:extLst>
            </c:dLbl>
            <c:dLbl>
              <c:idx val="6"/>
              <c:tx>
                <c:rich>
                  <a:bodyPr/>
                  <a:lstStyle/>
                  <a:p>
                    <a:fld id="{203B350B-D339-4D76-8D48-89BFE7FB6A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11A-4E0B-8736-38F8442D55EF}"/>
                </c:ext>
              </c:extLst>
            </c:dLbl>
            <c:dLbl>
              <c:idx val="7"/>
              <c:tx>
                <c:rich>
                  <a:bodyPr/>
                  <a:lstStyle/>
                  <a:p>
                    <a:fld id="{125AD9A3-7B27-4A3E-BE63-49C3950DA4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11A-4E0B-8736-38F8442D55EF}"/>
                </c:ext>
              </c:extLst>
            </c:dLbl>
            <c:dLbl>
              <c:idx val="8"/>
              <c:tx>
                <c:rich>
                  <a:bodyPr/>
                  <a:lstStyle/>
                  <a:p>
                    <a:fld id="{3DC11FB9-C7DF-44AA-ACA8-FF84A00065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11A-4E0B-8736-38F8442D55EF}"/>
                </c:ext>
              </c:extLst>
            </c:dLbl>
            <c:dLbl>
              <c:idx val="9"/>
              <c:tx>
                <c:rich>
                  <a:bodyPr/>
                  <a:lstStyle/>
                  <a:p>
                    <a:fld id="{5F1D0EBC-7C94-412D-8EC4-E23B842EDE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11A-4E0B-8736-38F8442D55EF}"/>
                </c:ext>
              </c:extLst>
            </c:dLbl>
            <c:dLbl>
              <c:idx val="10"/>
              <c:tx>
                <c:rich>
                  <a:bodyPr/>
                  <a:lstStyle/>
                  <a:p>
                    <a:fld id="{B01A103E-C13D-4049-9FA2-88A6E240D1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11A-4E0B-8736-38F8442D55EF}"/>
                </c:ext>
              </c:extLst>
            </c:dLbl>
            <c:dLbl>
              <c:idx val="11"/>
              <c:tx>
                <c:rich>
                  <a:bodyPr/>
                  <a:lstStyle/>
                  <a:p>
                    <a:fld id="{15A78966-1829-40FC-9DCD-6446CEB5D6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1A-4E0B-8736-38F8442D55EF}"/>
                </c:ext>
              </c:extLst>
            </c:dLbl>
            <c:dLbl>
              <c:idx val="12"/>
              <c:tx>
                <c:rich>
                  <a:bodyPr/>
                  <a:lstStyle/>
                  <a:p>
                    <a:fld id="{3A4666BA-C550-43A6-B04C-A71F63C56A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11A-4E0B-8736-38F8442D55EF}"/>
                </c:ext>
              </c:extLst>
            </c:dLbl>
            <c:dLbl>
              <c:idx val="13"/>
              <c:tx>
                <c:rich>
                  <a:bodyPr/>
                  <a:lstStyle/>
                  <a:p>
                    <a:fld id="{F46D202D-2EB6-45DD-852B-20540DC39D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11A-4E0B-8736-38F8442D55EF}"/>
                </c:ext>
              </c:extLst>
            </c:dLbl>
            <c:dLbl>
              <c:idx val="14"/>
              <c:tx>
                <c:rich>
                  <a:bodyPr/>
                  <a:lstStyle/>
                  <a:p>
                    <a:fld id="{50DB43DE-AB73-4E4F-99C0-D478F155AD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11A-4E0B-8736-38F8442D55EF}"/>
                </c:ext>
              </c:extLst>
            </c:dLbl>
            <c:dLbl>
              <c:idx val="15"/>
              <c:tx>
                <c:rich>
                  <a:bodyPr/>
                  <a:lstStyle/>
                  <a:p>
                    <a:fld id="{03E7D1FD-B09A-43C0-A757-827072F09F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11A-4E0B-8736-38F8442D55EF}"/>
                </c:ext>
              </c:extLst>
            </c:dLbl>
            <c:dLbl>
              <c:idx val="16"/>
              <c:tx>
                <c:rich>
                  <a:bodyPr/>
                  <a:lstStyle/>
                  <a:p>
                    <a:fld id="{BAACB447-32A8-4BCE-9ADD-DCF48FF6898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11A-4E0B-8736-38F8442D55EF}"/>
                </c:ext>
              </c:extLst>
            </c:dLbl>
            <c:dLbl>
              <c:idx val="17"/>
              <c:tx>
                <c:rich>
                  <a:bodyPr/>
                  <a:lstStyle/>
                  <a:p>
                    <a:fld id="{F20FA4F7-0D23-49C4-B2A2-3D59E89750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11A-4E0B-8736-38F8442D55EF}"/>
                </c:ext>
              </c:extLst>
            </c:dLbl>
            <c:dLbl>
              <c:idx val="18"/>
              <c:tx>
                <c:rich>
                  <a:bodyPr/>
                  <a:lstStyle/>
                  <a:p>
                    <a:fld id="{38B2D299-6F60-490D-9564-2368DFD25C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11A-4E0B-8736-38F8442D55EF}"/>
                </c:ext>
              </c:extLst>
            </c:dLbl>
            <c:dLbl>
              <c:idx val="19"/>
              <c:tx>
                <c:rich>
                  <a:bodyPr/>
                  <a:lstStyle/>
                  <a:p>
                    <a:fld id="{9C0BDEFF-6864-4E15-B5D7-64DB4A4B35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11A-4E0B-8736-38F8442D55EF}"/>
                </c:ext>
              </c:extLst>
            </c:dLbl>
            <c:dLbl>
              <c:idx val="20"/>
              <c:tx>
                <c:rich>
                  <a:bodyPr/>
                  <a:lstStyle/>
                  <a:p>
                    <a:fld id="{1BB8E9D9-163A-40DD-ADFE-AB85576F4A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11A-4E0B-8736-38F8442D55EF}"/>
                </c:ext>
              </c:extLst>
            </c:dLbl>
            <c:dLbl>
              <c:idx val="21"/>
              <c:tx>
                <c:rich>
                  <a:bodyPr/>
                  <a:lstStyle/>
                  <a:p>
                    <a:fld id="{BE103E96-BFF3-4C64-A71B-65224AEB6A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11A-4E0B-8736-38F8442D55EF}"/>
                </c:ext>
              </c:extLst>
            </c:dLbl>
            <c:dLbl>
              <c:idx val="22"/>
              <c:tx>
                <c:rich>
                  <a:bodyPr/>
                  <a:lstStyle/>
                  <a:p>
                    <a:fld id="{4BB6B0A0-3BEE-442F-8A84-6CE46D5C0C0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11A-4E0B-8736-38F8442D55EF}"/>
                </c:ext>
              </c:extLst>
            </c:dLbl>
            <c:dLbl>
              <c:idx val="23"/>
              <c:tx>
                <c:rich>
                  <a:bodyPr/>
                  <a:lstStyle/>
                  <a:p>
                    <a:fld id="{5FF99C42-2944-4221-9430-E5CE767471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1A-4E0B-8736-38F8442D55EF}"/>
                </c:ext>
              </c:extLst>
            </c:dLbl>
            <c:dLbl>
              <c:idx val="24"/>
              <c:tx>
                <c:rich>
                  <a:bodyPr/>
                  <a:lstStyle/>
                  <a:p>
                    <a:fld id="{61AFCC6A-2ADC-4D0C-AA5A-FC0DF51D39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11A-4E0B-8736-38F8442D55EF}"/>
                </c:ext>
              </c:extLst>
            </c:dLbl>
            <c:dLbl>
              <c:idx val="25"/>
              <c:tx>
                <c:rich>
                  <a:bodyPr/>
                  <a:lstStyle/>
                  <a:p>
                    <a:fld id="{5E36AC04-87AA-4E22-AF4C-D56CCB968B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11A-4E0B-8736-38F8442D55EF}"/>
                </c:ext>
              </c:extLst>
            </c:dLbl>
            <c:dLbl>
              <c:idx val="26"/>
              <c:tx>
                <c:rich>
                  <a:bodyPr/>
                  <a:lstStyle/>
                  <a:p>
                    <a:fld id="{21BDAA6F-1152-418A-B3DB-AF13D39F99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11A-4E0B-8736-38F8442D55EF}"/>
                </c:ext>
              </c:extLst>
            </c:dLbl>
            <c:dLbl>
              <c:idx val="27"/>
              <c:tx>
                <c:rich>
                  <a:bodyPr/>
                  <a:lstStyle/>
                  <a:p>
                    <a:fld id="{B335265E-36D6-49E3-9EF4-4CFD1856045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11A-4E0B-8736-38F8442D55EF}"/>
                </c:ext>
              </c:extLst>
            </c:dLbl>
            <c:dLbl>
              <c:idx val="28"/>
              <c:tx>
                <c:rich>
                  <a:bodyPr/>
                  <a:lstStyle/>
                  <a:p>
                    <a:fld id="{7A0D89EE-8B24-4AB7-A7F8-9487391D73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11A-4E0B-8736-38F8442D55EF}"/>
                </c:ext>
              </c:extLst>
            </c:dLbl>
            <c:dLbl>
              <c:idx val="29"/>
              <c:tx>
                <c:rich>
                  <a:bodyPr/>
                  <a:lstStyle/>
                  <a:p>
                    <a:fld id="{6AE93372-1B1C-434C-A4F3-5F229E7180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11A-4E0B-8736-38F8442D55EF}"/>
                </c:ext>
              </c:extLst>
            </c:dLbl>
            <c:dLbl>
              <c:idx val="30"/>
              <c:tx>
                <c:rich>
                  <a:bodyPr/>
                  <a:lstStyle/>
                  <a:p>
                    <a:fld id="{C70F8083-419F-4DA7-9C61-59628B35ED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11A-4E0B-8736-38F8442D55EF}"/>
                </c:ext>
              </c:extLst>
            </c:dLbl>
            <c:dLbl>
              <c:idx val="31"/>
              <c:tx>
                <c:rich>
                  <a:bodyPr/>
                  <a:lstStyle/>
                  <a:p>
                    <a:fld id="{9E9ECA77-6388-4476-AD53-6B144D74B05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11A-4E0B-8736-38F8442D55EF}"/>
                </c:ext>
              </c:extLst>
            </c:dLbl>
            <c:dLbl>
              <c:idx val="32"/>
              <c:tx>
                <c:rich>
                  <a:bodyPr/>
                  <a:lstStyle/>
                  <a:p>
                    <a:fld id="{FBEECF62-0B1F-4557-A635-EA91E383BF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11A-4E0B-8736-38F8442D55EF}"/>
                </c:ext>
              </c:extLst>
            </c:dLbl>
            <c:dLbl>
              <c:idx val="33"/>
              <c:tx>
                <c:rich>
                  <a:bodyPr/>
                  <a:lstStyle/>
                  <a:p>
                    <a:fld id="{F16C2EEC-7039-4367-96F5-D39B78FB4F3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11A-4E0B-8736-38F8442D55EF}"/>
                </c:ext>
              </c:extLst>
            </c:dLbl>
            <c:dLbl>
              <c:idx val="34"/>
              <c:tx>
                <c:rich>
                  <a:bodyPr/>
                  <a:lstStyle/>
                  <a:p>
                    <a:fld id="{5EAB3F68-AC32-40BC-890F-137B6048B4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11A-4E0B-8736-38F8442D55EF}"/>
                </c:ext>
              </c:extLst>
            </c:dLbl>
            <c:dLbl>
              <c:idx val="35"/>
              <c:tx>
                <c:rich>
                  <a:bodyPr/>
                  <a:lstStyle/>
                  <a:p>
                    <a:fld id="{C912944D-4A89-4845-8D4B-3FFF1CEC03A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11A-4E0B-8736-38F8442D55EF}"/>
                </c:ext>
              </c:extLst>
            </c:dLbl>
            <c:dLbl>
              <c:idx val="36"/>
              <c:tx>
                <c:rich>
                  <a:bodyPr/>
                  <a:lstStyle/>
                  <a:p>
                    <a:fld id="{D110BB18-22C2-4DE8-BA90-321B575DB7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11A-4E0B-8736-38F8442D55EF}"/>
                </c:ext>
              </c:extLst>
            </c:dLbl>
            <c:dLbl>
              <c:idx val="37"/>
              <c:tx>
                <c:rich>
                  <a:bodyPr/>
                  <a:lstStyle/>
                  <a:p>
                    <a:fld id="{69AF9490-7099-4214-A43D-041E1AA7C48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11A-4E0B-8736-38F8442D55EF}"/>
                </c:ext>
              </c:extLst>
            </c:dLbl>
            <c:dLbl>
              <c:idx val="38"/>
              <c:tx>
                <c:rich>
                  <a:bodyPr/>
                  <a:lstStyle/>
                  <a:p>
                    <a:fld id="{E1131122-567A-4A1E-8D7E-C0810E09B4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11A-4E0B-8736-38F8442D55EF}"/>
                </c:ext>
              </c:extLst>
            </c:dLbl>
            <c:dLbl>
              <c:idx val="39"/>
              <c:tx>
                <c:rich>
                  <a:bodyPr/>
                  <a:lstStyle/>
                  <a:p>
                    <a:fld id="{8F035CEC-8C47-42E4-B942-2FA920B3C6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11A-4E0B-8736-38F8442D55EF}"/>
                </c:ext>
              </c:extLst>
            </c:dLbl>
            <c:dLbl>
              <c:idx val="40"/>
              <c:tx>
                <c:rich>
                  <a:bodyPr/>
                  <a:lstStyle/>
                  <a:p>
                    <a:fld id="{6EDB9DEE-8E74-4B0F-86EB-6B563D2D1D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11A-4E0B-8736-38F8442D55EF}"/>
                </c:ext>
              </c:extLst>
            </c:dLbl>
            <c:dLbl>
              <c:idx val="41"/>
              <c:tx>
                <c:rich>
                  <a:bodyPr/>
                  <a:lstStyle/>
                  <a:p>
                    <a:fld id="{01F06E34-2B49-42FE-837C-5402222BA0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11A-4E0B-8736-38F8442D55EF}"/>
                </c:ext>
              </c:extLst>
            </c:dLbl>
            <c:dLbl>
              <c:idx val="42"/>
              <c:tx>
                <c:rich>
                  <a:bodyPr/>
                  <a:lstStyle/>
                  <a:p>
                    <a:fld id="{7C0B2D09-5AD4-4086-B151-0B7AE87BDF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11A-4E0B-8736-38F8442D55EF}"/>
                </c:ext>
              </c:extLst>
            </c:dLbl>
            <c:dLbl>
              <c:idx val="43"/>
              <c:tx>
                <c:rich>
                  <a:bodyPr/>
                  <a:lstStyle/>
                  <a:p>
                    <a:fld id="{47350089-95C0-4734-B524-5E3EA4D511E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11A-4E0B-8736-38F8442D55EF}"/>
                </c:ext>
              </c:extLst>
            </c:dLbl>
            <c:dLbl>
              <c:idx val="44"/>
              <c:tx>
                <c:rich>
                  <a:bodyPr/>
                  <a:lstStyle/>
                  <a:p>
                    <a:fld id="{E623746B-4B3F-4F6A-9D7D-16010486ED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11A-4E0B-8736-38F8442D55EF}"/>
                </c:ext>
              </c:extLst>
            </c:dLbl>
            <c:dLbl>
              <c:idx val="45"/>
              <c:tx>
                <c:rich>
                  <a:bodyPr/>
                  <a:lstStyle/>
                  <a:p>
                    <a:fld id="{0B229179-B142-4C59-A0A9-6AA7886831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11A-4E0B-8736-38F8442D55EF}"/>
                </c:ext>
              </c:extLst>
            </c:dLbl>
            <c:dLbl>
              <c:idx val="46"/>
              <c:tx>
                <c:rich>
                  <a:bodyPr/>
                  <a:lstStyle/>
                  <a:p>
                    <a:fld id="{F38F69F2-5004-476F-B357-970A545709E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11A-4E0B-8736-38F8442D55EF}"/>
                </c:ext>
              </c:extLst>
            </c:dLbl>
            <c:dLbl>
              <c:idx val="47"/>
              <c:tx>
                <c:rich>
                  <a:bodyPr/>
                  <a:lstStyle/>
                  <a:p>
                    <a:fld id="{F3C1F412-89A7-4A3D-8334-DD282928C2E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11A-4E0B-8736-38F8442D55EF}"/>
                </c:ext>
              </c:extLst>
            </c:dLbl>
            <c:dLbl>
              <c:idx val="48"/>
              <c:tx>
                <c:rich>
                  <a:bodyPr/>
                  <a:lstStyle/>
                  <a:p>
                    <a:fld id="{AAF4D981-A646-4F0C-9F58-99EF7A79FE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A11A-4E0B-8736-38F8442D55EF}"/>
                </c:ext>
              </c:extLst>
            </c:dLbl>
            <c:dLbl>
              <c:idx val="49"/>
              <c:tx>
                <c:rich>
                  <a:bodyPr/>
                  <a:lstStyle/>
                  <a:p>
                    <a:fld id="{414C9629-8734-41F4-9058-4E3C129682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A11A-4E0B-8736-38F8442D55EF}"/>
                </c:ext>
              </c:extLst>
            </c:dLbl>
            <c:dLbl>
              <c:idx val="50"/>
              <c:tx>
                <c:rich>
                  <a:bodyPr/>
                  <a:lstStyle/>
                  <a:p>
                    <a:fld id="{A1B36B5C-7CCC-44A1-9069-B55DEC2B9F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A11A-4E0B-8736-38F8442D55EF}"/>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'Over-Indebtedness'!$D$24:$D$74</c:f>
              <c:strCache>
                <c:ptCount val="13"/>
                <c:pt idx="12">
                  <c:v>Ashford</c:v>
                </c:pt>
              </c:strCache>
            </c:strRef>
          </c:cat>
          <c:val>
            <c:numRef>
              <c:f>'Over-Indebtedness'!$B$24:$B$74</c:f>
              <c:numCache>
                <c:formatCode>0.0%</c:formatCode>
                <c:ptCount val="51"/>
                <c:pt idx="0">
                  <c:v>0.188</c:v>
                </c:pt>
                <c:pt idx="1">
                  <c:v>0.185</c:v>
                </c:pt>
                <c:pt idx="2">
                  <c:v>0.17499999999999999</c:v>
                </c:pt>
                <c:pt idx="3">
                  <c:v>0.17399999999999999</c:v>
                </c:pt>
                <c:pt idx="4">
                  <c:v>0.17300000000000001</c:v>
                </c:pt>
                <c:pt idx="5">
                  <c:v>0.17</c:v>
                </c:pt>
                <c:pt idx="6">
                  <c:v>0.17</c:v>
                </c:pt>
                <c:pt idx="7">
                  <c:v>0.16699999999999998</c:v>
                </c:pt>
                <c:pt idx="8">
                  <c:v>0.159</c:v>
                </c:pt>
                <c:pt idx="9">
                  <c:v>0.159</c:v>
                </c:pt>
                <c:pt idx="10">
                  <c:v>0.159</c:v>
                </c:pt>
                <c:pt idx="11">
                  <c:v>0.158</c:v>
                </c:pt>
                <c:pt idx="12">
                  <c:v>0.157</c:v>
                </c:pt>
                <c:pt idx="13">
                  <c:v>0.156</c:v>
                </c:pt>
                <c:pt idx="14">
                  <c:v>0.155</c:v>
                </c:pt>
                <c:pt idx="15">
                  <c:v>0.154</c:v>
                </c:pt>
                <c:pt idx="16">
                  <c:v>0.152</c:v>
                </c:pt>
                <c:pt idx="17">
                  <c:v>0.151</c:v>
                </c:pt>
                <c:pt idx="18">
                  <c:v>0.15</c:v>
                </c:pt>
                <c:pt idx="19">
                  <c:v>0.14899999999999999</c:v>
                </c:pt>
                <c:pt idx="20">
                  <c:v>0.14899999999999999</c:v>
                </c:pt>
                <c:pt idx="21">
                  <c:v>0.14699999999999999</c:v>
                </c:pt>
                <c:pt idx="22">
                  <c:v>0.14400000000000002</c:v>
                </c:pt>
                <c:pt idx="23">
                  <c:v>0.14400000000000002</c:v>
                </c:pt>
                <c:pt idx="24">
                  <c:v>0.14300000000000002</c:v>
                </c:pt>
                <c:pt idx="25">
                  <c:v>0.14300000000000002</c:v>
                </c:pt>
                <c:pt idx="26">
                  <c:v>0.14300000000000002</c:v>
                </c:pt>
                <c:pt idx="27">
                  <c:v>0.14099999999999999</c:v>
                </c:pt>
                <c:pt idx="28">
                  <c:v>0.14099999999999999</c:v>
                </c:pt>
                <c:pt idx="29">
                  <c:v>0.14000000000000001</c:v>
                </c:pt>
                <c:pt idx="30">
                  <c:v>0.13900000000000001</c:v>
                </c:pt>
                <c:pt idx="31">
                  <c:v>0.13800000000000001</c:v>
                </c:pt>
                <c:pt idx="32">
                  <c:v>0.13699999999999998</c:v>
                </c:pt>
                <c:pt idx="33">
                  <c:v>0.13600000000000001</c:v>
                </c:pt>
                <c:pt idx="34">
                  <c:v>0.13500000000000001</c:v>
                </c:pt>
                <c:pt idx="35">
                  <c:v>0.13500000000000001</c:v>
                </c:pt>
                <c:pt idx="36">
                  <c:v>0.13400000000000001</c:v>
                </c:pt>
                <c:pt idx="37">
                  <c:v>0.13400000000000001</c:v>
                </c:pt>
                <c:pt idx="38">
                  <c:v>0.13300000000000001</c:v>
                </c:pt>
                <c:pt idx="39">
                  <c:v>0.13</c:v>
                </c:pt>
                <c:pt idx="40">
                  <c:v>0.128</c:v>
                </c:pt>
                <c:pt idx="41">
                  <c:v>0.128</c:v>
                </c:pt>
                <c:pt idx="42">
                  <c:v>0.128</c:v>
                </c:pt>
                <c:pt idx="43">
                  <c:v>0.125</c:v>
                </c:pt>
                <c:pt idx="44">
                  <c:v>0.124</c:v>
                </c:pt>
                <c:pt idx="45">
                  <c:v>0.124</c:v>
                </c:pt>
                <c:pt idx="46">
                  <c:v>0.124</c:v>
                </c:pt>
                <c:pt idx="47">
                  <c:v>0.122</c:v>
                </c:pt>
                <c:pt idx="48">
                  <c:v>0.121</c:v>
                </c:pt>
                <c:pt idx="49">
                  <c:v>0.121</c:v>
                </c:pt>
                <c:pt idx="50">
                  <c:v>0.11900000000000001</c:v>
                </c:pt>
              </c:numCache>
            </c:numRef>
          </c:val>
          <c:extLst>
            <c:ext xmlns:c15="http://schemas.microsoft.com/office/drawing/2012/chart" uri="{02D57815-91ED-43cb-92C2-25804820EDAC}">
              <c15:datalabelsRange>
                <c15:f>'Over-Indebtedness'!$C$24:$C$74</c15:f>
                <c15:dlblRangeCache>
                  <c:ptCount val="51"/>
                  <c:pt idx="12">
                    <c:v>15.7%</c:v>
                  </c:pt>
                </c15:dlblRangeCache>
              </c15:datalabelsRange>
            </c:ext>
            <c:ext xmlns:c16="http://schemas.microsoft.com/office/drawing/2014/chart" uri="{C3380CC4-5D6E-409C-BE32-E72D297353CC}">
              <c16:uniqueId val="{00000000-A11A-4E0B-8736-38F8442D55EF}"/>
            </c:ext>
          </c:extLst>
        </c:ser>
        <c:ser>
          <c:idx val="1"/>
          <c:order val="1"/>
          <c:spPr>
            <a:solidFill>
              <a:schemeClr val="accent2"/>
            </a:solidFill>
            <a:ln>
              <a:noFill/>
            </a:ln>
            <a:effectLst/>
          </c:spPr>
          <c:invertIfNegative val="0"/>
          <c:dLbls>
            <c:numFmt formatCode="#&quot;&quot;"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'Over-Indebtedness'!$D$24:$D$74</c:f>
              <c:strCache>
                <c:ptCount val="13"/>
                <c:pt idx="12">
                  <c:v>Ashford</c:v>
                </c:pt>
              </c:strCache>
            </c:strRef>
          </c:cat>
          <c:val>
            <c:numRef>
              <c:f>'Over-Indebtedness'!$C$24:$C$74</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0.157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A11A-4E0B-8736-38F8442D55EF}"/>
            </c:ext>
          </c:extLst>
        </c:ser>
        <c:dLbls>
          <c:showLegendKey val="0"/>
          <c:showVal val="0"/>
          <c:showCatName val="0"/>
          <c:showSerName val="0"/>
          <c:showPercent val="0"/>
          <c:showBubbleSize val="0"/>
        </c:dLbls>
        <c:gapWidth val="100"/>
        <c:overlap val="100"/>
        <c:axId val="853387584"/>
        <c:axId val="853387912"/>
      </c:barChart>
      <c:catAx>
        <c:axId val="85338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912"/>
        <c:crosses val="autoZero"/>
        <c:auto val="1"/>
        <c:lblAlgn val="ctr"/>
        <c:lblOffset val="100"/>
        <c:noMultiLvlLbl val="0"/>
      </c:catAx>
      <c:valAx>
        <c:axId val="85338791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Unemployment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'Unemp &amp; Bens'!$C$99</c:f>
              <c:strCache>
                <c:ptCount val="1"/>
                <c:pt idx="0">
                  <c:v>18-24</c:v>
                </c:pt>
              </c:strCache>
            </c:strRef>
          </c:tx>
          <c:spPr>
            <a:solidFill>
              <a:schemeClr val="accent1"/>
            </a:solidFill>
            <a:ln>
              <a:noFill/>
            </a:ln>
            <a:effectLst/>
          </c:spPr>
          <c:invertIfNegative val="0"/>
          <c:cat>
            <c:strRef>
              <c:f>'Unemp &amp; Bens'!$B$100:$B$113</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'Unemp &amp; Bens'!$F$100:$F$113</c:f>
              <c:numCache>
                <c:formatCode>0.0%</c:formatCode>
                <c:ptCount val="14"/>
                <c:pt idx="0">
                  <c:v>5.5342218206460354E-2</c:v>
                </c:pt>
                <c:pt idx="1">
                  <c:v>3.484320557491289E-2</c:v>
                </c:pt>
                <c:pt idx="2">
                  <c:v>5.875363084235543E-2</c:v>
                </c:pt>
                <c:pt idx="3">
                  <c:v>7.5312006885669205E-2</c:v>
                </c:pt>
                <c:pt idx="4">
                  <c:v>7.637017070979335E-2</c:v>
                </c:pt>
                <c:pt idx="5">
                  <c:v>8.5859940971290585E-2</c:v>
                </c:pt>
                <c:pt idx="6">
                  <c:v>6.1166059344091611E-2</c:v>
                </c:pt>
                <c:pt idx="7">
                  <c:v>3.1011106303187656E-2</c:v>
                </c:pt>
                <c:pt idx="8">
                  <c:v>6.7368820571211685E-2</c:v>
                </c:pt>
                <c:pt idx="9">
                  <c:v>0.11396674031864171</c:v>
                </c:pt>
                <c:pt idx="10">
                  <c:v>4.0770503427085797E-2</c:v>
                </c:pt>
                <c:pt idx="11">
                  <c:v>4.0278853601859031E-2</c:v>
                </c:pt>
                <c:pt idx="12">
                  <c:v>5.9101228873112553E-2</c:v>
                </c:pt>
                <c:pt idx="13">
                  <c:v>7.0711785297549595E-2</c:v>
                </c:pt>
              </c:numCache>
            </c:numRef>
          </c:val>
          <c:extLst>
            <c:ext xmlns:c16="http://schemas.microsoft.com/office/drawing/2014/chart" uri="{C3380CC4-5D6E-409C-BE32-E72D297353CC}">
              <c16:uniqueId val="{00000000-FDAB-47E7-AA86-E6307C495191}"/>
            </c:ext>
          </c:extLst>
        </c:ser>
        <c:ser>
          <c:idx val="1"/>
          <c:order val="1"/>
          <c:tx>
            <c:strRef>
              <c:f>'Unemp &amp; Bens'!$D$99</c:f>
              <c:strCache>
                <c:ptCount val="1"/>
                <c:pt idx="0">
                  <c:v>25-49</c:v>
                </c:pt>
              </c:strCache>
            </c:strRef>
          </c:tx>
          <c:spPr>
            <a:solidFill>
              <a:schemeClr val="tx2">
                <a:lumMod val="40000"/>
                <a:lumOff val="60000"/>
              </a:schemeClr>
            </a:solidFill>
            <a:ln>
              <a:noFill/>
            </a:ln>
            <a:effectLst/>
          </c:spPr>
          <c:invertIfNegative val="0"/>
          <c:cat>
            <c:strRef>
              <c:f>'Unemp &amp; Bens'!$B$100:$B$113</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'Unemp &amp; Bens'!$G$100:$G$113</c:f>
              <c:numCache>
                <c:formatCode>0.0%</c:formatCode>
                <c:ptCount val="14"/>
                <c:pt idx="0">
                  <c:v>3.4569309754706221E-2</c:v>
                </c:pt>
                <c:pt idx="1">
                  <c:v>4.111207014037159E-2</c:v>
                </c:pt>
                <c:pt idx="2">
                  <c:v>3.2500329395230357E-2</c:v>
                </c:pt>
                <c:pt idx="3">
                  <c:v>3.8310762651461154E-2</c:v>
                </c:pt>
                <c:pt idx="4">
                  <c:v>4.4558422824170538E-2</c:v>
                </c:pt>
                <c:pt idx="5">
                  <c:v>5.0281065506624104E-2</c:v>
                </c:pt>
                <c:pt idx="6">
                  <c:v>3.5134696527101592E-2</c:v>
                </c:pt>
                <c:pt idx="7">
                  <c:v>2.6868795429476483E-2</c:v>
                </c:pt>
                <c:pt idx="8">
                  <c:v>3.9005314348741604E-2</c:v>
                </c:pt>
                <c:pt idx="9">
                  <c:v>5.9382134356632824E-2</c:v>
                </c:pt>
                <c:pt idx="10">
                  <c:v>2.6790750141003947E-2</c:v>
                </c:pt>
                <c:pt idx="11">
                  <c:v>2.8017420732891343E-2</c:v>
                </c:pt>
                <c:pt idx="12">
                  <c:v>3.7829269560280966E-2</c:v>
                </c:pt>
                <c:pt idx="13">
                  <c:v>4.5578711518983447E-2</c:v>
                </c:pt>
              </c:numCache>
            </c:numRef>
          </c:val>
          <c:extLst>
            <c:ext xmlns:c16="http://schemas.microsoft.com/office/drawing/2014/chart" uri="{C3380CC4-5D6E-409C-BE32-E72D297353CC}">
              <c16:uniqueId val="{00000001-FDAB-47E7-AA86-E6307C495191}"/>
            </c:ext>
          </c:extLst>
        </c:ser>
        <c:ser>
          <c:idx val="2"/>
          <c:order val="2"/>
          <c:tx>
            <c:strRef>
              <c:f>'Unemp &amp; Bens'!$E$99</c:f>
              <c:strCache>
                <c:ptCount val="1"/>
                <c:pt idx="0">
                  <c:v>50-64</c:v>
                </c:pt>
              </c:strCache>
            </c:strRef>
          </c:tx>
          <c:spPr>
            <a:solidFill>
              <a:schemeClr val="tx2">
                <a:lumMod val="20000"/>
                <a:lumOff val="80000"/>
              </a:schemeClr>
            </a:solidFill>
            <a:ln>
              <a:noFill/>
            </a:ln>
            <a:effectLst/>
          </c:spPr>
          <c:invertIfNegative val="0"/>
          <c:cat>
            <c:strRef>
              <c:f>'Unemp &amp; Bens'!$B$100:$B$113</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'Unemp &amp; Bens'!$H$100:$H$113</c:f>
              <c:numCache>
                <c:formatCode>0.0%</c:formatCode>
                <c:ptCount val="14"/>
                <c:pt idx="0">
                  <c:v>2.1115922837407396E-2</c:v>
                </c:pt>
                <c:pt idx="1">
                  <c:v>2.5761986014921877E-2</c:v>
                </c:pt>
                <c:pt idx="2">
                  <c:v>2.3919976804870978E-2</c:v>
                </c:pt>
                <c:pt idx="3">
                  <c:v>2.2388939078518404E-2</c:v>
                </c:pt>
                <c:pt idx="4">
                  <c:v>2.9182473839996666E-2</c:v>
                </c:pt>
                <c:pt idx="5">
                  <c:v>2.995629327702205E-2</c:v>
                </c:pt>
                <c:pt idx="6">
                  <c:v>2.2482893450635387E-2</c:v>
                </c:pt>
                <c:pt idx="7">
                  <c:v>1.393478520523948E-2</c:v>
                </c:pt>
                <c:pt idx="8">
                  <c:v>2.3958835825695451E-2</c:v>
                </c:pt>
                <c:pt idx="9">
                  <c:v>3.829742585338556E-2</c:v>
                </c:pt>
                <c:pt idx="10">
                  <c:v>1.7259547254823589E-2</c:v>
                </c:pt>
                <c:pt idx="11">
                  <c:v>1.9865650856066192E-2</c:v>
                </c:pt>
                <c:pt idx="12">
                  <c:v>2.3949987066695336E-2</c:v>
                </c:pt>
                <c:pt idx="13">
                  <c:v>2.9755221199191557E-2</c:v>
                </c:pt>
              </c:numCache>
            </c:numRef>
          </c:val>
          <c:extLst>
            <c:ext xmlns:c16="http://schemas.microsoft.com/office/drawing/2014/chart" uri="{C3380CC4-5D6E-409C-BE32-E72D297353CC}">
              <c16:uniqueId val="{00000002-FDAB-47E7-AA86-E6307C495191}"/>
            </c:ext>
          </c:extLst>
        </c:ser>
        <c:dLbls>
          <c:showLegendKey val="0"/>
          <c:showVal val="0"/>
          <c:showCatName val="0"/>
          <c:showSerName val="0"/>
          <c:showPercent val="0"/>
          <c:showBubbleSize val="0"/>
        </c:dLbls>
        <c:gapWidth val="219"/>
        <c:overlap val="-27"/>
        <c:axId val="653666528"/>
        <c:axId val="653669152"/>
      </c:barChart>
      <c:catAx>
        <c:axId val="65366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69152"/>
        <c:crosses val="autoZero"/>
        <c:auto val="1"/>
        <c:lblAlgn val="ctr"/>
        <c:lblOffset val="100"/>
        <c:noMultiLvlLbl val="0"/>
      </c:catAx>
      <c:valAx>
        <c:axId val="6536691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6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adults in need of debt advice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42825896762904"/>
          <c:y val="0.18484389566337323"/>
          <c:w val="0.86601618547681536"/>
          <c:h val="0.52692685928083549"/>
        </c:manualLayout>
      </c:layout>
      <c:barChart>
        <c:barDir val="col"/>
        <c:grouping val="clustered"/>
        <c:varyColors val="0"/>
        <c:ser>
          <c:idx val="0"/>
          <c:order val="0"/>
          <c:spPr>
            <a:solidFill>
              <a:schemeClr val="accent1"/>
            </a:solidFill>
            <a:ln>
              <a:noFill/>
            </a:ln>
            <a:effectLst/>
          </c:spPr>
          <c:invertIfNegative val="0"/>
          <c:cat>
            <c:strRef>
              <c:f>(Debt!$B$202:$B$213,Debt!$B$215:$B$216)</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pt idx="13">
                  <c:v>South East</c:v>
                </c:pt>
              </c:strCache>
            </c:strRef>
          </c:cat>
          <c:val>
            <c:numRef>
              <c:f>(Debt!$E$202:$E$213,Debt!$E$215:$E$216)</c:f>
              <c:numCache>
                <c:formatCode>0.0%</c:formatCode>
                <c:ptCount val="14"/>
                <c:pt idx="0">
                  <c:v>0.14199999999999999</c:v>
                </c:pt>
                <c:pt idx="1">
                  <c:v>0.122</c:v>
                </c:pt>
                <c:pt idx="2">
                  <c:v>0.14300000000000002</c:v>
                </c:pt>
                <c:pt idx="3">
                  <c:v>0.13</c:v>
                </c:pt>
                <c:pt idx="4">
                  <c:v>0.12300000000000001</c:v>
                </c:pt>
                <c:pt idx="5">
                  <c:v>0.16800000000000001</c:v>
                </c:pt>
                <c:pt idx="6">
                  <c:v>0.12</c:v>
                </c:pt>
                <c:pt idx="7">
                  <c:v>0.11800000000000001</c:v>
                </c:pt>
                <c:pt idx="8">
                  <c:v>0.11800000000000001</c:v>
                </c:pt>
                <c:pt idx="9">
                  <c:v>0.13300000000000001</c:v>
                </c:pt>
                <c:pt idx="10">
                  <c:v>0.13300000000000001</c:v>
                </c:pt>
                <c:pt idx="11">
                  <c:v>0.12300000000000001</c:v>
                </c:pt>
                <c:pt idx="12">
                  <c:v>0.121</c:v>
                </c:pt>
                <c:pt idx="13">
                  <c:v>0.126</c:v>
                </c:pt>
              </c:numCache>
            </c:numRef>
          </c:val>
          <c:extLst>
            <c:ext xmlns:c16="http://schemas.microsoft.com/office/drawing/2014/chart" uri="{C3380CC4-5D6E-409C-BE32-E72D297353CC}">
              <c16:uniqueId val="{00000000-057F-4F40-B79D-99B6C088EF54}"/>
            </c:ext>
          </c:extLst>
        </c:ser>
        <c:dLbls>
          <c:showLegendKey val="0"/>
          <c:showVal val="0"/>
          <c:showCatName val="0"/>
          <c:showSerName val="0"/>
          <c:showPercent val="0"/>
          <c:showBubbleSize val="0"/>
        </c:dLbls>
        <c:gapWidth val="219"/>
        <c:overlap val="-27"/>
        <c:axId val="685449839"/>
        <c:axId val="685448879"/>
      </c:barChart>
      <c:catAx>
        <c:axId val="685449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48879"/>
        <c:crosses val="autoZero"/>
        <c:auto val="1"/>
        <c:lblAlgn val="ctr"/>
        <c:lblOffset val="100"/>
        <c:noMultiLvlLbl val="0"/>
      </c:catAx>
      <c:valAx>
        <c:axId val="68544887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49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 of adults in need of debt advice South East local authorities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40000"/>
                <a:lumOff val="60000"/>
              </a:schemeClr>
            </a:solidFill>
            <a:ln>
              <a:noFill/>
            </a:ln>
            <a:effectLst/>
          </c:spPr>
          <c:invertIfNegative val="0"/>
          <c:cat>
            <c:strRef>
              <c:f>'% debt advice need'!$J$9:$J$72</c:f>
              <c:strCache>
                <c:ptCount val="10"/>
                <c:pt idx="9">
                  <c:v>Ashford</c:v>
                </c:pt>
              </c:strCache>
            </c:strRef>
          </c:cat>
          <c:val>
            <c:numRef>
              <c:f>'% debt advice need'!$H$9:$H$72</c:f>
              <c:numCache>
                <c:formatCode>0.0%</c:formatCode>
                <c:ptCount val="64"/>
                <c:pt idx="0">
                  <c:v>0.2</c:v>
                </c:pt>
                <c:pt idx="1">
                  <c:v>0.18100000000000002</c:v>
                </c:pt>
                <c:pt idx="2">
                  <c:v>0.17899999999999999</c:v>
                </c:pt>
                <c:pt idx="3">
                  <c:v>0.16800000000000001</c:v>
                </c:pt>
                <c:pt idx="4">
                  <c:v>0.16500000000000001</c:v>
                </c:pt>
                <c:pt idx="5">
                  <c:v>0.16200000000000001</c:v>
                </c:pt>
                <c:pt idx="6">
                  <c:v>0.16</c:v>
                </c:pt>
                <c:pt idx="7">
                  <c:v>0.152</c:v>
                </c:pt>
                <c:pt idx="8">
                  <c:v>0.14300000000000002</c:v>
                </c:pt>
                <c:pt idx="9">
                  <c:v>0.14199999999999999</c:v>
                </c:pt>
                <c:pt idx="10">
                  <c:v>0.13900000000000001</c:v>
                </c:pt>
                <c:pt idx="11">
                  <c:v>0.13800000000000001</c:v>
                </c:pt>
                <c:pt idx="12">
                  <c:v>0.13699999999999998</c:v>
                </c:pt>
                <c:pt idx="13">
                  <c:v>0.13500000000000001</c:v>
                </c:pt>
                <c:pt idx="14">
                  <c:v>0.13300000000000001</c:v>
                </c:pt>
                <c:pt idx="15">
                  <c:v>0.13300000000000001</c:v>
                </c:pt>
                <c:pt idx="16">
                  <c:v>0.13300000000000001</c:v>
                </c:pt>
                <c:pt idx="17">
                  <c:v>0.13200000000000001</c:v>
                </c:pt>
                <c:pt idx="18">
                  <c:v>0.13</c:v>
                </c:pt>
                <c:pt idx="19">
                  <c:v>0.13</c:v>
                </c:pt>
                <c:pt idx="20">
                  <c:v>0.13</c:v>
                </c:pt>
                <c:pt idx="21">
                  <c:v>0.129</c:v>
                </c:pt>
                <c:pt idx="22">
                  <c:v>0.129</c:v>
                </c:pt>
                <c:pt idx="23">
                  <c:v>0.127</c:v>
                </c:pt>
                <c:pt idx="24">
                  <c:v>0.126</c:v>
                </c:pt>
                <c:pt idx="25">
                  <c:v>0.125</c:v>
                </c:pt>
                <c:pt idx="26">
                  <c:v>0.125</c:v>
                </c:pt>
                <c:pt idx="27">
                  <c:v>0.12300000000000001</c:v>
                </c:pt>
                <c:pt idx="28">
                  <c:v>0.12300000000000001</c:v>
                </c:pt>
                <c:pt idx="29">
                  <c:v>0.12300000000000001</c:v>
                </c:pt>
                <c:pt idx="30">
                  <c:v>0.122</c:v>
                </c:pt>
                <c:pt idx="31">
                  <c:v>0.121</c:v>
                </c:pt>
                <c:pt idx="32">
                  <c:v>0.121</c:v>
                </c:pt>
                <c:pt idx="33">
                  <c:v>0.12</c:v>
                </c:pt>
                <c:pt idx="34">
                  <c:v>0.12</c:v>
                </c:pt>
                <c:pt idx="35">
                  <c:v>0.12</c:v>
                </c:pt>
                <c:pt idx="36">
                  <c:v>0.12</c:v>
                </c:pt>
                <c:pt idx="37">
                  <c:v>0.11900000000000001</c:v>
                </c:pt>
                <c:pt idx="38">
                  <c:v>0.11800000000000001</c:v>
                </c:pt>
                <c:pt idx="39">
                  <c:v>0.11800000000000001</c:v>
                </c:pt>
                <c:pt idx="40">
                  <c:v>0.11699999999999999</c:v>
                </c:pt>
                <c:pt idx="41">
                  <c:v>0.11699999999999999</c:v>
                </c:pt>
                <c:pt idx="42">
                  <c:v>0.11699999999999999</c:v>
                </c:pt>
                <c:pt idx="43">
                  <c:v>0.11599999999999999</c:v>
                </c:pt>
                <c:pt idx="44">
                  <c:v>0.11599999999999999</c:v>
                </c:pt>
                <c:pt idx="45">
                  <c:v>0.115</c:v>
                </c:pt>
                <c:pt idx="46">
                  <c:v>0.114</c:v>
                </c:pt>
                <c:pt idx="47">
                  <c:v>0.114</c:v>
                </c:pt>
                <c:pt idx="48">
                  <c:v>0.11199999999999999</c:v>
                </c:pt>
                <c:pt idx="49">
                  <c:v>0.111</c:v>
                </c:pt>
                <c:pt idx="50">
                  <c:v>0.109</c:v>
                </c:pt>
                <c:pt idx="51">
                  <c:v>0.10800000000000001</c:v>
                </c:pt>
                <c:pt idx="52">
                  <c:v>0.10800000000000001</c:v>
                </c:pt>
                <c:pt idx="53">
                  <c:v>0.10800000000000001</c:v>
                </c:pt>
                <c:pt idx="54">
                  <c:v>0.107</c:v>
                </c:pt>
                <c:pt idx="55">
                  <c:v>0.106</c:v>
                </c:pt>
                <c:pt idx="56">
                  <c:v>0.105</c:v>
                </c:pt>
                <c:pt idx="57">
                  <c:v>0.10300000000000001</c:v>
                </c:pt>
                <c:pt idx="58">
                  <c:v>0.10099999999999999</c:v>
                </c:pt>
                <c:pt idx="59">
                  <c:v>0.1</c:v>
                </c:pt>
                <c:pt idx="60">
                  <c:v>9.9000000000000005E-2</c:v>
                </c:pt>
                <c:pt idx="61">
                  <c:v>9.9000000000000005E-2</c:v>
                </c:pt>
                <c:pt idx="62">
                  <c:v>9.8000000000000004E-2</c:v>
                </c:pt>
                <c:pt idx="63">
                  <c:v>9.6999999999999989E-2</c:v>
                </c:pt>
              </c:numCache>
            </c:numRef>
          </c:val>
          <c:extLst>
            <c:ext xmlns:c16="http://schemas.microsoft.com/office/drawing/2014/chart" uri="{C3380CC4-5D6E-409C-BE32-E72D297353CC}">
              <c16:uniqueId val="{00000000-28B4-4AC7-B1EF-96B4CF469811}"/>
            </c:ext>
          </c:extLst>
        </c:ser>
        <c:ser>
          <c:idx val="1"/>
          <c:order val="1"/>
          <c:spPr>
            <a:solidFill>
              <a:schemeClr val="accent2"/>
            </a:solidFill>
            <a:ln>
              <a:noFill/>
            </a:ln>
            <a:effectLst/>
          </c:spPr>
          <c:invertIfNegative val="0"/>
          <c:dLbls>
            <c:dLbl>
              <c:idx val="0"/>
              <c:tx>
                <c:rich>
                  <a:bodyPr/>
                  <a:lstStyle/>
                  <a:p>
                    <a:fld id="{50132815-9897-4898-B912-9222F89A3B6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8B4-4AC7-B1EF-96B4CF469811}"/>
                </c:ext>
              </c:extLst>
            </c:dLbl>
            <c:dLbl>
              <c:idx val="1"/>
              <c:tx>
                <c:rich>
                  <a:bodyPr/>
                  <a:lstStyle/>
                  <a:p>
                    <a:fld id="{976860AD-B367-42F9-AE6B-E60E67494D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B4-4AC7-B1EF-96B4CF469811}"/>
                </c:ext>
              </c:extLst>
            </c:dLbl>
            <c:dLbl>
              <c:idx val="2"/>
              <c:tx>
                <c:rich>
                  <a:bodyPr/>
                  <a:lstStyle/>
                  <a:p>
                    <a:fld id="{F1DD8AEA-6A4A-4C02-A1FA-F4F8885194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8B4-4AC7-B1EF-96B4CF469811}"/>
                </c:ext>
              </c:extLst>
            </c:dLbl>
            <c:dLbl>
              <c:idx val="3"/>
              <c:tx>
                <c:rich>
                  <a:bodyPr/>
                  <a:lstStyle/>
                  <a:p>
                    <a:fld id="{C847745D-9F2B-4954-9814-0AB9CF185F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8B4-4AC7-B1EF-96B4CF469811}"/>
                </c:ext>
              </c:extLst>
            </c:dLbl>
            <c:dLbl>
              <c:idx val="4"/>
              <c:tx>
                <c:rich>
                  <a:bodyPr/>
                  <a:lstStyle/>
                  <a:p>
                    <a:fld id="{DDFFC92F-20A4-41FB-8DB5-212CC6259D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B4-4AC7-B1EF-96B4CF469811}"/>
                </c:ext>
              </c:extLst>
            </c:dLbl>
            <c:dLbl>
              <c:idx val="5"/>
              <c:tx>
                <c:rich>
                  <a:bodyPr/>
                  <a:lstStyle/>
                  <a:p>
                    <a:fld id="{01D1AA23-F5B6-4E64-AE30-837F6BA315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8B4-4AC7-B1EF-96B4CF469811}"/>
                </c:ext>
              </c:extLst>
            </c:dLbl>
            <c:dLbl>
              <c:idx val="6"/>
              <c:tx>
                <c:rich>
                  <a:bodyPr/>
                  <a:lstStyle/>
                  <a:p>
                    <a:fld id="{C1CD8823-51BF-45F3-96E4-1BD38183D9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B4-4AC7-B1EF-96B4CF469811}"/>
                </c:ext>
              </c:extLst>
            </c:dLbl>
            <c:dLbl>
              <c:idx val="7"/>
              <c:tx>
                <c:rich>
                  <a:bodyPr/>
                  <a:lstStyle/>
                  <a:p>
                    <a:fld id="{8722D9CD-2202-46FD-A16C-45B0419C73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8B4-4AC7-B1EF-96B4CF469811}"/>
                </c:ext>
              </c:extLst>
            </c:dLbl>
            <c:dLbl>
              <c:idx val="8"/>
              <c:tx>
                <c:rich>
                  <a:bodyPr/>
                  <a:lstStyle/>
                  <a:p>
                    <a:fld id="{EFF7298A-C355-4ACE-B510-B8C6CF52C21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B4-4AC7-B1EF-96B4CF469811}"/>
                </c:ext>
              </c:extLst>
            </c:dLbl>
            <c:dLbl>
              <c:idx val="9"/>
              <c:tx>
                <c:rich>
                  <a:bodyPr/>
                  <a:lstStyle/>
                  <a:p>
                    <a:fld id="{8975213F-CEF7-44CC-ABFD-D83CA3AC7B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B4-4AC7-B1EF-96B4CF469811}"/>
                </c:ext>
              </c:extLst>
            </c:dLbl>
            <c:dLbl>
              <c:idx val="10"/>
              <c:tx>
                <c:rich>
                  <a:bodyPr/>
                  <a:lstStyle/>
                  <a:p>
                    <a:fld id="{22B05B40-3959-456B-BD55-95C9A9F127C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8B4-4AC7-B1EF-96B4CF469811}"/>
                </c:ext>
              </c:extLst>
            </c:dLbl>
            <c:dLbl>
              <c:idx val="11"/>
              <c:tx>
                <c:rich>
                  <a:bodyPr/>
                  <a:lstStyle/>
                  <a:p>
                    <a:fld id="{B7471F53-02E4-4962-8F51-F7C936698D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B4-4AC7-B1EF-96B4CF469811}"/>
                </c:ext>
              </c:extLst>
            </c:dLbl>
            <c:dLbl>
              <c:idx val="12"/>
              <c:tx>
                <c:rich>
                  <a:bodyPr/>
                  <a:lstStyle/>
                  <a:p>
                    <a:fld id="{9B73FB43-8DC3-4CA0-A689-B9FB4BD563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8B4-4AC7-B1EF-96B4CF469811}"/>
                </c:ext>
              </c:extLst>
            </c:dLbl>
            <c:dLbl>
              <c:idx val="13"/>
              <c:tx>
                <c:rich>
                  <a:bodyPr/>
                  <a:lstStyle/>
                  <a:p>
                    <a:fld id="{66168FF7-1FB9-45C7-BB90-B0BF479EB30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B4-4AC7-B1EF-96B4CF469811}"/>
                </c:ext>
              </c:extLst>
            </c:dLbl>
            <c:dLbl>
              <c:idx val="14"/>
              <c:tx>
                <c:rich>
                  <a:bodyPr/>
                  <a:lstStyle/>
                  <a:p>
                    <a:fld id="{E15E9AA9-2BED-47B4-9535-3C50150BE9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B4-4AC7-B1EF-96B4CF469811}"/>
                </c:ext>
              </c:extLst>
            </c:dLbl>
            <c:dLbl>
              <c:idx val="15"/>
              <c:tx>
                <c:rich>
                  <a:bodyPr/>
                  <a:lstStyle/>
                  <a:p>
                    <a:fld id="{79F8D20F-8C74-44A8-8E5D-E96696AA84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B4-4AC7-B1EF-96B4CF469811}"/>
                </c:ext>
              </c:extLst>
            </c:dLbl>
            <c:dLbl>
              <c:idx val="16"/>
              <c:tx>
                <c:rich>
                  <a:bodyPr/>
                  <a:lstStyle/>
                  <a:p>
                    <a:fld id="{A51074EF-9EE4-43BF-89B5-C43F297B14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8B4-4AC7-B1EF-96B4CF469811}"/>
                </c:ext>
              </c:extLst>
            </c:dLbl>
            <c:dLbl>
              <c:idx val="17"/>
              <c:tx>
                <c:rich>
                  <a:bodyPr/>
                  <a:lstStyle/>
                  <a:p>
                    <a:fld id="{8106B6DA-ABC3-4F45-8907-96BEDFE8B9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B4-4AC7-B1EF-96B4CF469811}"/>
                </c:ext>
              </c:extLst>
            </c:dLbl>
            <c:dLbl>
              <c:idx val="18"/>
              <c:tx>
                <c:rich>
                  <a:bodyPr/>
                  <a:lstStyle/>
                  <a:p>
                    <a:fld id="{8BA0CA6B-2F54-4D8E-B85D-E2DACA46AA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8B4-4AC7-B1EF-96B4CF469811}"/>
                </c:ext>
              </c:extLst>
            </c:dLbl>
            <c:dLbl>
              <c:idx val="19"/>
              <c:tx>
                <c:rich>
                  <a:bodyPr/>
                  <a:lstStyle/>
                  <a:p>
                    <a:fld id="{3CC249B7-5865-4E3A-B376-0BAC7A5208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B4-4AC7-B1EF-96B4CF469811}"/>
                </c:ext>
              </c:extLst>
            </c:dLbl>
            <c:dLbl>
              <c:idx val="20"/>
              <c:tx>
                <c:rich>
                  <a:bodyPr/>
                  <a:lstStyle/>
                  <a:p>
                    <a:fld id="{B89071BB-1E68-4736-9694-A225B5AE69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B4-4AC7-B1EF-96B4CF469811}"/>
                </c:ext>
              </c:extLst>
            </c:dLbl>
            <c:dLbl>
              <c:idx val="21"/>
              <c:tx>
                <c:rich>
                  <a:bodyPr/>
                  <a:lstStyle/>
                  <a:p>
                    <a:fld id="{37A52D42-6006-4ABA-A1F8-9A1718CC88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B4-4AC7-B1EF-96B4CF469811}"/>
                </c:ext>
              </c:extLst>
            </c:dLbl>
            <c:dLbl>
              <c:idx val="22"/>
              <c:tx>
                <c:rich>
                  <a:bodyPr/>
                  <a:lstStyle/>
                  <a:p>
                    <a:fld id="{ED049F8B-11EF-4BD0-AB28-4D8D5736121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B4-4AC7-B1EF-96B4CF469811}"/>
                </c:ext>
              </c:extLst>
            </c:dLbl>
            <c:dLbl>
              <c:idx val="23"/>
              <c:tx>
                <c:rich>
                  <a:bodyPr/>
                  <a:lstStyle/>
                  <a:p>
                    <a:fld id="{B5BE75DE-0213-46B6-A3B2-E70BD4ACDD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B4-4AC7-B1EF-96B4CF469811}"/>
                </c:ext>
              </c:extLst>
            </c:dLbl>
            <c:dLbl>
              <c:idx val="24"/>
              <c:tx>
                <c:rich>
                  <a:bodyPr/>
                  <a:lstStyle/>
                  <a:p>
                    <a:fld id="{EE496B7B-F6EB-4F45-A6BB-6069B269089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B4-4AC7-B1EF-96B4CF469811}"/>
                </c:ext>
              </c:extLst>
            </c:dLbl>
            <c:dLbl>
              <c:idx val="25"/>
              <c:tx>
                <c:rich>
                  <a:bodyPr/>
                  <a:lstStyle/>
                  <a:p>
                    <a:fld id="{D31B0449-75B1-4FA3-8166-80664458098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B4-4AC7-B1EF-96B4CF469811}"/>
                </c:ext>
              </c:extLst>
            </c:dLbl>
            <c:dLbl>
              <c:idx val="26"/>
              <c:tx>
                <c:rich>
                  <a:bodyPr/>
                  <a:lstStyle/>
                  <a:p>
                    <a:fld id="{41758DE5-652A-49F6-BFB8-1F10A8FECA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8B4-4AC7-B1EF-96B4CF469811}"/>
                </c:ext>
              </c:extLst>
            </c:dLbl>
            <c:dLbl>
              <c:idx val="27"/>
              <c:tx>
                <c:rich>
                  <a:bodyPr/>
                  <a:lstStyle/>
                  <a:p>
                    <a:fld id="{300C67DF-9373-44F9-A433-68151CF15B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8B4-4AC7-B1EF-96B4CF469811}"/>
                </c:ext>
              </c:extLst>
            </c:dLbl>
            <c:dLbl>
              <c:idx val="28"/>
              <c:tx>
                <c:rich>
                  <a:bodyPr/>
                  <a:lstStyle/>
                  <a:p>
                    <a:fld id="{5A29ADF8-B28F-45F0-9527-5F19A4481B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8B4-4AC7-B1EF-96B4CF469811}"/>
                </c:ext>
              </c:extLst>
            </c:dLbl>
            <c:dLbl>
              <c:idx val="29"/>
              <c:tx>
                <c:rich>
                  <a:bodyPr/>
                  <a:lstStyle/>
                  <a:p>
                    <a:fld id="{DFCD3783-FE9B-4AB0-8AD9-6CCCC52A0F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8B4-4AC7-B1EF-96B4CF469811}"/>
                </c:ext>
              </c:extLst>
            </c:dLbl>
            <c:dLbl>
              <c:idx val="30"/>
              <c:tx>
                <c:rich>
                  <a:bodyPr/>
                  <a:lstStyle/>
                  <a:p>
                    <a:fld id="{E3BB5AEA-112F-4C59-A1E2-96E2641259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8B4-4AC7-B1EF-96B4CF469811}"/>
                </c:ext>
              </c:extLst>
            </c:dLbl>
            <c:dLbl>
              <c:idx val="31"/>
              <c:tx>
                <c:rich>
                  <a:bodyPr/>
                  <a:lstStyle/>
                  <a:p>
                    <a:fld id="{16C2E62C-8665-4C9C-9833-518DBD91083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8B4-4AC7-B1EF-96B4CF469811}"/>
                </c:ext>
              </c:extLst>
            </c:dLbl>
            <c:dLbl>
              <c:idx val="32"/>
              <c:tx>
                <c:rich>
                  <a:bodyPr/>
                  <a:lstStyle/>
                  <a:p>
                    <a:fld id="{3544BD16-A002-456B-B25B-76B80F016E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8B4-4AC7-B1EF-96B4CF469811}"/>
                </c:ext>
              </c:extLst>
            </c:dLbl>
            <c:dLbl>
              <c:idx val="33"/>
              <c:tx>
                <c:rich>
                  <a:bodyPr/>
                  <a:lstStyle/>
                  <a:p>
                    <a:fld id="{15866CD4-A433-4978-804D-FA8874ED632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8B4-4AC7-B1EF-96B4CF469811}"/>
                </c:ext>
              </c:extLst>
            </c:dLbl>
            <c:dLbl>
              <c:idx val="34"/>
              <c:tx>
                <c:rich>
                  <a:bodyPr/>
                  <a:lstStyle/>
                  <a:p>
                    <a:fld id="{6D53BECD-083A-45F6-A95F-764D3DAF51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8B4-4AC7-B1EF-96B4CF469811}"/>
                </c:ext>
              </c:extLst>
            </c:dLbl>
            <c:dLbl>
              <c:idx val="35"/>
              <c:tx>
                <c:rich>
                  <a:bodyPr/>
                  <a:lstStyle/>
                  <a:p>
                    <a:fld id="{B72151CB-A7CD-43A8-8EE4-EBA7550EFD1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8B4-4AC7-B1EF-96B4CF469811}"/>
                </c:ext>
              </c:extLst>
            </c:dLbl>
            <c:dLbl>
              <c:idx val="36"/>
              <c:tx>
                <c:rich>
                  <a:bodyPr/>
                  <a:lstStyle/>
                  <a:p>
                    <a:fld id="{235E3B4F-648A-4248-AC1E-87D19BBD33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8B4-4AC7-B1EF-96B4CF469811}"/>
                </c:ext>
              </c:extLst>
            </c:dLbl>
            <c:dLbl>
              <c:idx val="37"/>
              <c:tx>
                <c:rich>
                  <a:bodyPr/>
                  <a:lstStyle/>
                  <a:p>
                    <a:fld id="{60EB527F-32CD-49D8-BFFC-B61A27FAF2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8B4-4AC7-B1EF-96B4CF469811}"/>
                </c:ext>
              </c:extLst>
            </c:dLbl>
            <c:dLbl>
              <c:idx val="38"/>
              <c:tx>
                <c:rich>
                  <a:bodyPr/>
                  <a:lstStyle/>
                  <a:p>
                    <a:fld id="{6D3DE349-F679-4EF0-AE35-D3214104ED2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8B4-4AC7-B1EF-96B4CF469811}"/>
                </c:ext>
              </c:extLst>
            </c:dLbl>
            <c:dLbl>
              <c:idx val="39"/>
              <c:tx>
                <c:rich>
                  <a:bodyPr/>
                  <a:lstStyle/>
                  <a:p>
                    <a:fld id="{22A9B473-1771-4253-AC69-E5550A0B33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8B4-4AC7-B1EF-96B4CF469811}"/>
                </c:ext>
              </c:extLst>
            </c:dLbl>
            <c:dLbl>
              <c:idx val="40"/>
              <c:tx>
                <c:rich>
                  <a:bodyPr/>
                  <a:lstStyle/>
                  <a:p>
                    <a:fld id="{4C4951F0-2740-482C-802C-45F58F2CBE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8B4-4AC7-B1EF-96B4CF469811}"/>
                </c:ext>
              </c:extLst>
            </c:dLbl>
            <c:dLbl>
              <c:idx val="41"/>
              <c:tx>
                <c:rich>
                  <a:bodyPr/>
                  <a:lstStyle/>
                  <a:p>
                    <a:fld id="{6C37D172-33A6-4B54-BC21-66C431CD5F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28B4-4AC7-B1EF-96B4CF469811}"/>
                </c:ext>
              </c:extLst>
            </c:dLbl>
            <c:dLbl>
              <c:idx val="42"/>
              <c:tx>
                <c:rich>
                  <a:bodyPr/>
                  <a:lstStyle/>
                  <a:p>
                    <a:fld id="{9BE2BA30-FBAE-4FAD-8B02-63F5FF8561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28B4-4AC7-B1EF-96B4CF469811}"/>
                </c:ext>
              </c:extLst>
            </c:dLbl>
            <c:dLbl>
              <c:idx val="43"/>
              <c:tx>
                <c:rich>
                  <a:bodyPr/>
                  <a:lstStyle/>
                  <a:p>
                    <a:fld id="{1D081CBE-0173-44FE-948D-28DCB4DA6C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28B4-4AC7-B1EF-96B4CF469811}"/>
                </c:ext>
              </c:extLst>
            </c:dLbl>
            <c:dLbl>
              <c:idx val="44"/>
              <c:tx>
                <c:rich>
                  <a:bodyPr/>
                  <a:lstStyle/>
                  <a:p>
                    <a:fld id="{F0891899-3AB1-419B-AD26-7EECEA19102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28B4-4AC7-B1EF-96B4CF469811}"/>
                </c:ext>
              </c:extLst>
            </c:dLbl>
            <c:dLbl>
              <c:idx val="45"/>
              <c:tx>
                <c:rich>
                  <a:bodyPr/>
                  <a:lstStyle/>
                  <a:p>
                    <a:fld id="{0275FCF3-4207-420E-868D-0F4C5A28FC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28B4-4AC7-B1EF-96B4CF469811}"/>
                </c:ext>
              </c:extLst>
            </c:dLbl>
            <c:dLbl>
              <c:idx val="46"/>
              <c:tx>
                <c:rich>
                  <a:bodyPr/>
                  <a:lstStyle/>
                  <a:p>
                    <a:fld id="{5888C8A7-017C-40FC-8CB3-D50F69D714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28B4-4AC7-B1EF-96B4CF469811}"/>
                </c:ext>
              </c:extLst>
            </c:dLbl>
            <c:dLbl>
              <c:idx val="47"/>
              <c:tx>
                <c:rich>
                  <a:bodyPr/>
                  <a:lstStyle/>
                  <a:p>
                    <a:fld id="{F4980F69-B0CE-49B6-B157-DBDCFFD18D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28B4-4AC7-B1EF-96B4CF469811}"/>
                </c:ext>
              </c:extLst>
            </c:dLbl>
            <c:dLbl>
              <c:idx val="48"/>
              <c:tx>
                <c:rich>
                  <a:bodyPr/>
                  <a:lstStyle/>
                  <a:p>
                    <a:fld id="{6778DF0F-46E9-438C-8D8F-A496493446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28B4-4AC7-B1EF-96B4CF469811}"/>
                </c:ext>
              </c:extLst>
            </c:dLbl>
            <c:dLbl>
              <c:idx val="49"/>
              <c:tx>
                <c:rich>
                  <a:bodyPr/>
                  <a:lstStyle/>
                  <a:p>
                    <a:fld id="{3015441D-C743-4B50-82F0-6218426A80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28B4-4AC7-B1EF-96B4CF469811}"/>
                </c:ext>
              </c:extLst>
            </c:dLbl>
            <c:dLbl>
              <c:idx val="50"/>
              <c:tx>
                <c:rich>
                  <a:bodyPr/>
                  <a:lstStyle/>
                  <a:p>
                    <a:fld id="{CE796ED6-CBA0-4371-8D41-2C9753DCC5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28B4-4AC7-B1EF-96B4CF469811}"/>
                </c:ext>
              </c:extLst>
            </c:dLbl>
            <c:dLbl>
              <c:idx val="51"/>
              <c:tx>
                <c:rich>
                  <a:bodyPr/>
                  <a:lstStyle/>
                  <a:p>
                    <a:fld id="{D4E708F3-E57A-4D02-A251-29E8860953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28B4-4AC7-B1EF-96B4CF469811}"/>
                </c:ext>
              </c:extLst>
            </c:dLbl>
            <c:dLbl>
              <c:idx val="52"/>
              <c:tx>
                <c:rich>
                  <a:bodyPr/>
                  <a:lstStyle/>
                  <a:p>
                    <a:fld id="{87BBCE9B-8C51-474D-BF3F-4560E527B6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28B4-4AC7-B1EF-96B4CF469811}"/>
                </c:ext>
              </c:extLst>
            </c:dLbl>
            <c:dLbl>
              <c:idx val="53"/>
              <c:tx>
                <c:rich>
                  <a:bodyPr/>
                  <a:lstStyle/>
                  <a:p>
                    <a:fld id="{5D906B47-CF9D-46BB-A5EF-7C0336C6FD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28B4-4AC7-B1EF-96B4CF469811}"/>
                </c:ext>
              </c:extLst>
            </c:dLbl>
            <c:dLbl>
              <c:idx val="54"/>
              <c:tx>
                <c:rich>
                  <a:bodyPr/>
                  <a:lstStyle/>
                  <a:p>
                    <a:fld id="{D8A84896-A508-4E52-AAB8-9854225CF57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28B4-4AC7-B1EF-96B4CF469811}"/>
                </c:ext>
              </c:extLst>
            </c:dLbl>
            <c:dLbl>
              <c:idx val="55"/>
              <c:tx>
                <c:rich>
                  <a:bodyPr/>
                  <a:lstStyle/>
                  <a:p>
                    <a:fld id="{C741C85E-5D6F-4A63-BCBC-815F0F903B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28B4-4AC7-B1EF-96B4CF469811}"/>
                </c:ext>
              </c:extLst>
            </c:dLbl>
            <c:dLbl>
              <c:idx val="56"/>
              <c:tx>
                <c:rich>
                  <a:bodyPr/>
                  <a:lstStyle/>
                  <a:p>
                    <a:fld id="{23300D90-9365-44F5-9CF5-64EC6BFC4F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28B4-4AC7-B1EF-96B4CF469811}"/>
                </c:ext>
              </c:extLst>
            </c:dLbl>
            <c:dLbl>
              <c:idx val="57"/>
              <c:tx>
                <c:rich>
                  <a:bodyPr/>
                  <a:lstStyle/>
                  <a:p>
                    <a:fld id="{F5DCA6DC-A937-4498-AD80-C562211BE7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28B4-4AC7-B1EF-96B4CF469811}"/>
                </c:ext>
              </c:extLst>
            </c:dLbl>
            <c:dLbl>
              <c:idx val="58"/>
              <c:tx>
                <c:rich>
                  <a:bodyPr/>
                  <a:lstStyle/>
                  <a:p>
                    <a:fld id="{59988CF6-44ED-4AA2-A4E8-01C8944E1A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28B4-4AC7-B1EF-96B4CF469811}"/>
                </c:ext>
              </c:extLst>
            </c:dLbl>
            <c:dLbl>
              <c:idx val="59"/>
              <c:tx>
                <c:rich>
                  <a:bodyPr/>
                  <a:lstStyle/>
                  <a:p>
                    <a:fld id="{8AB91648-CBCA-4E17-96F4-6FA158C8D1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28B4-4AC7-B1EF-96B4CF469811}"/>
                </c:ext>
              </c:extLst>
            </c:dLbl>
            <c:dLbl>
              <c:idx val="60"/>
              <c:tx>
                <c:rich>
                  <a:bodyPr/>
                  <a:lstStyle/>
                  <a:p>
                    <a:fld id="{9C9D0EAF-6A5F-4F64-BE67-1C87D71E16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28B4-4AC7-B1EF-96B4CF469811}"/>
                </c:ext>
              </c:extLst>
            </c:dLbl>
            <c:dLbl>
              <c:idx val="61"/>
              <c:tx>
                <c:rich>
                  <a:bodyPr/>
                  <a:lstStyle/>
                  <a:p>
                    <a:fld id="{BC8917A4-4074-4F7C-8C87-ACBC34C836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28B4-4AC7-B1EF-96B4CF469811}"/>
                </c:ext>
              </c:extLst>
            </c:dLbl>
            <c:dLbl>
              <c:idx val="62"/>
              <c:tx>
                <c:rich>
                  <a:bodyPr/>
                  <a:lstStyle/>
                  <a:p>
                    <a:fld id="{9EAD1ADF-9236-462C-AFDE-1BE4172D2F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28B4-4AC7-B1EF-96B4CF469811}"/>
                </c:ext>
              </c:extLst>
            </c:dLbl>
            <c:dLbl>
              <c:idx val="63"/>
              <c:tx>
                <c:rich>
                  <a:bodyPr/>
                  <a:lstStyle/>
                  <a:p>
                    <a:fld id="{FF858FEA-69D1-4F6F-800E-F9DF6DBFD9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28B4-4AC7-B1EF-96B4CF4698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 debt advice need'!$J$9:$J$72</c:f>
              <c:strCache>
                <c:ptCount val="10"/>
                <c:pt idx="9">
                  <c:v>Ashford</c:v>
                </c:pt>
              </c:strCache>
            </c:strRef>
          </c:cat>
          <c:val>
            <c:numRef>
              <c:f>'% debt advice need'!$I$9:$I$72</c:f>
              <c:numCache>
                <c:formatCode>0.0%</c:formatCode>
                <c:ptCount val="64"/>
                <c:pt idx="0">
                  <c:v>0</c:v>
                </c:pt>
                <c:pt idx="1">
                  <c:v>0</c:v>
                </c:pt>
                <c:pt idx="2">
                  <c:v>0</c:v>
                </c:pt>
                <c:pt idx="3">
                  <c:v>0</c:v>
                </c:pt>
                <c:pt idx="4">
                  <c:v>0</c:v>
                </c:pt>
                <c:pt idx="5">
                  <c:v>0</c:v>
                </c:pt>
                <c:pt idx="6">
                  <c:v>0</c:v>
                </c:pt>
                <c:pt idx="7">
                  <c:v>0</c:v>
                </c:pt>
                <c:pt idx="8">
                  <c:v>0</c:v>
                </c:pt>
                <c:pt idx="9">
                  <c:v>0.14199999999999999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5="http://schemas.microsoft.com/office/drawing/2012/chart" uri="{02D57815-91ED-43cb-92C2-25804820EDAC}">
              <c15:datalabelsRange>
                <c15:f>'% debt advice need'!$I$9:$I$72</c15:f>
                <c15:dlblRangeCache>
                  <c:ptCount val="64"/>
                  <c:pt idx="9">
                    <c:v>14.2%</c:v>
                  </c:pt>
                </c15:dlblRangeCache>
              </c15:datalabelsRange>
            </c:ext>
            <c:ext xmlns:c16="http://schemas.microsoft.com/office/drawing/2014/chart" uri="{C3380CC4-5D6E-409C-BE32-E72D297353CC}">
              <c16:uniqueId val="{00000041-28B4-4AC7-B1EF-96B4CF469811}"/>
            </c:ext>
          </c:extLst>
        </c:ser>
        <c:dLbls>
          <c:showLegendKey val="0"/>
          <c:showVal val="0"/>
          <c:showCatName val="0"/>
          <c:showSerName val="0"/>
          <c:showPercent val="0"/>
          <c:showBubbleSize val="0"/>
        </c:dLbls>
        <c:gapWidth val="50"/>
        <c:overlap val="100"/>
        <c:axId val="444014639"/>
        <c:axId val="443972879"/>
      </c:barChart>
      <c:catAx>
        <c:axId val="4440146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972879"/>
        <c:crosses val="autoZero"/>
        <c:auto val="1"/>
        <c:lblAlgn val="ctr"/>
        <c:lblOffset val="100"/>
        <c:noMultiLvlLbl val="0"/>
      </c:catAx>
      <c:valAx>
        <c:axId val="44397287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146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Homelessness by age group</a:t>
            </a:r>
          </a:p>
        </c:rich>
      </c:tx>
      <c:layout>
        <c:manualLayout>
          <c:xMode val="edge"/>
          <c:yMode val="edge"/>
          <c:x val="0.2732499999999999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Homelessness!$V$156</c:f>
              <c:strCache>
                <c:ptCount val="1"/>
                <c:pt idx="0">
                  <c:v>2020-21</c:v>
                </c:pt>
              </c:strCache>
            </c:strRef>
          </c:tx>
          <c:spPr>
            <a:solidFill>
              <a:schemeClr val="accent1"/>
            </a:solidFill>
            <a:ln>
              <a:noFill/>
            </a:ln>
            <a:effectLst/>
          </c:spPr>
          <c:invertIfNegative val="0"/>
          <c:cat>
            <c:strRef>
              <c:f>Homelessness!$T$157:$T$160</c:f>
              <c:strCache>
                <c:ptCount val="4"/>
                <c:pt idx="0">
                  <c:v>16-24</c:v>
                </c:pt>
                <c:pt idx="1">
                  <c:v>25-44</c:v>
                </c:pt>
                <c:pt idx="2">
                  <c:v>45-64</c:v>
                </c:pt>
                <c:pt idx="3">
                  <c:v>65+</c:v>
                </c:pt>
              </c:strCache>
            </c:strRef>
          </c:cat>
          <c:val>
            <c:numRef>
              <c:f>Homelessness!$V$157:$V$160</c:f>
              <c:numCache>
                <c:formatCode>General</c:formatCode>
                <c:ptCount val="4"/>
                <c:pt idx="0">
                  <c:v>159</c:v>
                </c:pt>
                <c:pt idx="1">
                  <c:v>294</c:v>
                </c:pt>
                <c:pt idx="2">
                  <c:v>92</c:v>
                </c:pt>
                <c:pt idx="3">
                  <c:v>17</c:v>
                </c:pt>
              </c:numCache>
            </c:numRef>
          </c:val>
          <c:extLst>
            <c:ext xmlns:c16="http://schemas.microsoft.com/office/drawing/2014/chart" uri="{C3380CC4-5D6E-409C-BE32-E72D297353CC}">
              <c16:uniqueId val="{00000000-52D8-44BC-9564-FC6D3FEBE654}"/>
            </c:ext>
          </c:extLst>
        </c:ser>
        <c:ser>
          <c:idx val="1"/>
          <c:order val="1"/>
          <c:tx>
            <c:strRef>
              <c:f>Homelessness!$W$156</c:f>
              <c:strCache>
                <c:ptCount val="1"/>
                <c:pt idx="0">
                  <c:v>2021-22</c:v>
                </c:pt>
              </c:strCache>
            </c:strRef>
          </c:tx>
          <c:spPr>
            <a:solidFill>
              <a:schemeClr val="accent2"/>
            </a:solidFill>
            <a:ln>
              <a:noFill/>
            </a:ln>
            <a:effectLst/>
          </c:spPr>
          <c:invertIfNegative val="0"/>
          <c:cat>
            <c:strRef>
              <c:f>Homelessness!$T$157:$T$160</c:f>
              <c:strCache>
                <c:ptCount val="4"/>
                <c:pt idx="0">
                  <c:v>16-24</c:v>
                </c:pt>
                <c:pt idx="1">
                  <c:v>25-44</c:v>
                </c:pt>
                <c:pt idx="2">
                  <c:v>45-64</c:v>
                </c:pt>
                <c:pt idx="3">
                  <c:v>65+</c:v>
                </c:pt>
              </c:strCache>
            </c:strRef>
          </c:cat>
          <c:val>
            <c:numRef>
              <c:f>Homelessness!$W$157:$W$160</c:f>
              <c:numCache>
                <c:formatCode>General</c:formatCode>
                <c:ptCount val="4"/>
                <c:pt idx="0">
                  <c:v>128</c:v>
                </c:pt>
                <c:pt idx="1">
                  <c:v>343</c:v>
                </c:pt>
                <c:pt idx="2">
                  <c:v>113</c:v>
                </c:pt>
                <c:pt idx="3">
                  <c:v>29</c:v>
                </c:pt>
              </c:numCache>
            </c:numRef>
          </c:val>
          <c:extLst>
            <c:ext xmlns:c16="http://schemas.microsoft.com/office/drawing/2014/chart" uri="{C3380CC4-5D6E-409C-BE32-E72D297353CC}">
              <c16:uniqueId val="{00000001-52D8-44BC-9564-FC6D3FEBE654}"/>
            </c:ext>
          </c:extLst>
        </c:ser>
        <c:ser>
          <c:idx val="2"/>
          <c:order val="2"/>
          <c:tx>
            <c:strRef>
              <c:f>Homelessness!$X$156</c:f>
              <c:strCache>
                <c:ptCount val="1"/>
                <c:pt idx="0">
                  <c:v>2022-23</c:v>
                </c:pt>
              </c:strCache>
            </c:strRef>
          </c:tx>
          <c:spPr>
            <a:solidFill>
              <a:schemeClr val="accent3"/>
            </a:solidFill>
            <a:ln>
              <a:noFill/>
            </a:ln>
            <a:effectLst/>
          </c:spPr>
          <c:invertIfNegative val="0"/>
          <c:cat>
            <c:strRef>
              <c:f>Homelessness!$T$157:$T$160</c:f>
              <c:strCache>
                <c:ptCount val="4"/>
                <c:pt idx="0">
                  <c:v>16-24</c:v>
                </c:pt>
                <c:pt idx="1">
                  <c:v>25-44</c:v>
                </c:pt>
                <c:pt idx="2">
                  <c:v>45-64</c:v>
                </c:pt>
                <c:pt idx="3">
                  <c:v>65+</c:v>
                </c:pt>
              </c:strCache>
            </c:strRef>
          </c:cat>
          <c:val>
            <c:numRef>
              <c:f>Homelessness!$X$157:$X$160</c:f>
              <c:numCache>
                <c:formatCode>General</c:formatCode>
                <c:ptCount val="4"/>
                <c:pt idx="0">
                  <c:v>138</c:v>
                </c:pt>
                <c:pt idx="1">
                  <c:v>315</c:v>
                </c:pt>
                <c:pt idx="2">
                  <c:v>132</c:v>
                </c:pt>
                <c:pt idx="3">
                  <c:v>28</c:v>
                </c:pt>
              </c:numCache>
            </c:numRef>
          </c:val>
          <c:extLst>
            <c:ext xmlns:c16="http://schemas.microsoft.com/office/drawing/2014/chart" uri="{C3380CC4-5D6E-409C-BE32-E72D297353CC}">
              <c16:uniqueId val="{00000002-52D8-44BC-9564-FC6D3FEBE654}"/>
            </c:ext>
          </c:extLst>
        </c:ser>
        <c:ser>
          <c:idx val="3"/>
          <c:order val="3"/>
          <c:tx>
            <c:strRef>
              <c:f>Homelessness!$Y$156</c:f>
              <c:strCache>
                <c:ptCount val="1"/>
                <c:pt idx="0">
                  <c:v>2023-24</c:v>
                </c:pt>
              </c:strCache>
            </c:strRef>
          </c:tx>
          <c:spPr>
            <a:solidFill>
              <a:schemeClr val="accent4"/>
            </a:solidFill>
            <a:ln>
              <a:noFill/>
            </a:ln>
            <a:effectLst/>
          </c:spPr>
          <c:invertIfNegative val="0"/>
          <c:cat>
            <c:strRef>
              <c:f>Homelessness!$T$157:$T$160</c:f>
              <c:strCache>
                <c:ptCount val="4"/>
                <c:pt idx="0">
                  <c:v>16-24</c:v>
                </c:pt>
                <c:pt idx="1">
                  <c:v>25-44</c:v>
                </c:pt>
                <c:pt idx="2">
                  <c:v>45-64</c:v>
                </c:pt>
                <c:pt idx="3">
                  <c:v>65+</c:v>
                </c:pt>
              </c:strCache>
            </c:strRef>
          </c:cat>
          <c:val>
            <c:numRef>
              <c:f>Homelessness!$Y$157:$Y$160</c:f>
              <c:numCache>
                <c:formatCode>General</c:formatCode>
                <c:ptCount val="4"/>
                <c:pt idx="0">
                  <c:v>211</c:v>
                </c:pt>
                <c:pt idx="1">
                  <c:v>442</c:v>
                </c:pt>
                <c:pt idx="2">
                  <c:v>163</c:v>
                </c:pt>
                <c:pt idx="3">
                  <c:v>47</c:v>
                </c:pt>
              </c:numCache>
            </c:numRef>
          </c:val>
          <c:extLst>
            <c:ext xmlns:c16="http://schemas.microsoft.com/office/drawing/2014/chart" uri="{C3380CC4-5D6E-409C-BE32-E72D297353CC}">
              <c16:uniqueId val="{00000003-52D8-44BC-9564-FC6D3FEBE654}"/>
            </c:ext>
          </c:extLst>
        </c:ser>
        <c:dLbls>
          <c:showLegendKey val="0"/>
          <c:showVal val="0"/>
          <c:showCatName val="0"/>
          <c:showSerName val="0"/>
          <c:showPercent val="0"/>
          <c:showBubbleSize val="0"/>
        </c:dLbls>
        <c:gapWidth val="219"/>
        <c:overlap val="-27"/>
        <c:axId val="1279600528"/>
        <c:axId val="1279601248"/>
      </c:barChart>
      <c:catAx>
        <c:axId val="127960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601248"/>
        <c:crosses val="autoZero"/>
        <c:auto val="1"/>
        <c:lblAlgn val="ctr"/>
        <c:lblOffset val="100"/>
        <c:noMultiLvlLbl val="0"/>
      </c:catAx>
      <c:valAx>
        <c:axId val="127960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60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 &amp; Bens'!$B$121</c:f>
          <c:strCache>
            <c:ptCount val="1"/>
            <c:pt idx="0">
              <c:v>30-Sep-21</c:v>
            </c:pt>
          </c:strCache>
        </c:strRef>
      </c:tx>
      <c:layout>
        <c:manualLayout>
          <c:xMode val="edge"/>
          <c:yMode val="edge"/>
          <c:x val="0.39513888888888887"/>
          <c:y val="8.466509879446676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'Unemp &amp; Bens'!$B$122:$B$135</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 UA</c:v>
                </c:pt>
              </c:strCache>
            </c:strRef>
          </c:cat>
          <c:val>
            <c:numRef>
              <c:f>'Unemp &amp; Bens'!$D$122:$D$135</c:f>
              <c:numCache>
                <c:formatCode>0.0%</c:formatCode>
                <c:ptCount val="14"/>
                <c:pt idx="0">
                  <c:v>3.4904013961605584E-2</c:v>
                </c:pt>
                <c:pt idx="1">
                  <c:v>3.6458333333333336E-2</c:v>
                </c:pt>
                <c:pt idx="2">
                  <c:v>4.1587901701323253E-2</c:v>
                </c:pt>
                <c:pt idx="3">
                  <c:v>3.4324942791762014E-2</c:v>
                </c:pt>
                <c:pt idx="4">
                  <c:v>3.3333333333333333E-2</c:v>
                </c:pt>
                <c:pt idx="5">
                  <c:v>4.1575492341356671E-2</c:v>
                </c:pt>
                <c:pt idx="6">
                  <c:v>3.9011703511053319E-2</c:v>
                </c:pt>
                <c:pt idx="7">
                  <c:v>4.4806517311608958E-2</c:v>
                </c:pt>
                <c:pt idx="8">
                  <c:v>3.0995106035889071E-2</c:v>
                </c:pt>
                <c:pt idx="9">
                  <c:v>3.8240917782026769E-2</c:v>
                </c:pt>
                <c:pt idx="10">
                  <c:v>3.826086956521739E-2</c:v>
                </c:pt>
                <c:pt idx="11">
                  <c:v>3.9094650205761319E-2</c:v>
                </c:pt>
                <c:pt idx="12">
                  <c:v>3.7686104218362285E-2</c:v>
                </c:pt>
                <c:pt idx="13">
                  <c:v>3.3472803347280332E-2</c:v>
                </c:pt>
              </c:numCache>
            </c:numRef>
          </c:val>
          <c:extLst>
            <c:ext xmlns:c16="http://schemas.microsoft.com/office/drawing/2014/chart" uri="{C3380CC4-5D6E-409C-BE32-E72D297353CC}">
              <c16:uniqueId val="{00000000-66BF-46DF-8A06-FAF020D53420}"/>
            </c:ext>
          </c:extLst>
        </c:ser>
        <c:dLbls>
          <c:showLegendKey val="0"/>
          <c:showVal val="0"/>
          <c:showCatName val="0"/>
          <c:showSerName val="0"/>
          <c:showPercent val="0"/>
          <c:showBubbleSize val="0"/>
        </c:dLbls>
        <c:gapWidth val="219"/>
        <c:overlap val="100"/>
        <c:axId val="711521880"/>
        <c:axId val="711526144"/>
      </c:barChart>
      <c:catAx>
        <c:axId val="71152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6144"/>
        <c:crosses val="autoZero"/>
        <c:auto val="1"/>
        <c:lblAlgn val="ctr"/>
        <c:lblOffset val="100"/>
        <c:noMultiLvlLbl val="0"/>
      </c:catAx>
      <c:valAx>
        <c:axId val="71152614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1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Reversed" id="21">
  <a:schemeClr val="accent1"/>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Reversed" id="21">
  <a:schemeClr val="accent1"/>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Reversed" id="21">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2" fmlaLink="Control!$B$2" fmlaRange="Control!$A$6:$A$21" noThreeD="1" sel="1" val="0"/>
</file>

<file path=xl/ctrlProps/ctrlProp2.xml><?xml version="1.0" encoding="utf-8"?>
<formControlPr xmlns="http://schemas.microsoft.com/office/spreadsheetml/2009/9/main" objectType="Drop" dropLines="20" dropStyle="combo" dx="22" fmlaLink="Control!$B$2" fmlaRange="Control!$A$6:$A$21" noThreeD="1" sel="1" val="0"/>
</file>

<file path=xl/ctrlProps/ctrlProp3.xml><?xml version="1.0" encoding="utf-8"?>
<formControlPr xmlns="http://schemas.microsoft.com/office/spreadsheetml/2009/9/main" objectType="Drop" dropLines="20" dropStyle="combo" dx="22" fmlaLink="Control!$B$2" fmlaRange="Control!$A$6:$A$21" noThreeD="1" sel="1" val="0"/>
</file>

<file path=xl/ctrlProps/ctrlProp4.xml><?xml version="1.0" encoding="utf-8"?>
<formControlPr xmlns="http://schemas.microsoft.com/office/spreadsheetml/2009/9/main" objectType="Drop" dropLines="20" dropStyle="combo" dx="22" fmlaLink="Control!$B$2" fmlaRange="Control!$A$6:$A$21" noThreeD="1" sel="1" val="0"/>
</file>

<file path=xl/ctrlProps/ctrlProp5.xml><?xml version="1.0" encoding="utf-8"?>
<formControlPr xmlns="http://schemas.microsoft.com/office/spreadsheetml/2009/9/main" objectType="Drop" dropLines="20" dropStyle="combo" dx="22" fmlaLink="Control!$B$2" fmlaRange="Control!$A$6:$A$21"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3" Type="http://schemas.openxmlformats.org/officeDocument/2006/relationships/image" Target="../media/image1.png"/><Relationship Id="rId21" Type="http://schemas.openxmlformats.org/officeDocument/2006/relationships/chart" Target="../charts/chart77.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5" Type="http://schemas.openxmlformats.org/officeDocument/2006/relationships/chart" Target="../charts/chart81.xml"/><Relationship Id="rId2" Type="http://schemas.openxmlformats.org/officeDocument/2006/relationships/chart" Target="../charts/chart59.xml"/><Relationship Id="rId16" Type="http://schemas.openxmlformats.org/officeDocument/2006/relationships/chart" Target="../charts/chart72.xml"/><Relationship Id="rId20" Type="http://schemas.openxmlformats.org/officeDocument/2006/relationships/chart" Target="../charts/chart76.xml"/><Relationship Id="rId1" Type="http://schemas.openxmlformats.org/officeDocument/2006/relationships/chart" Target="../charts/chart58.xml"/><Relationship Id="rId6" Type="http://schemas.openxmlformats.org/officeDocument/2006/relationships/chart" Target="../charts/chart62.xml"/><Relationship Id="rId11" Type="http://schemas.openxmlformats.org/officeDocument/2006/relationships/chart" Target="../charts/chart67.xml"/><Relationship Id="rId24" Type="http://schemas.openxmlformats.org/officeDocument/2006/relationships/chart" Target="../charts/chart80.xml"/><Relationship Id="rId5" Type="http://schemas.openxmlformats.org/officeDocument/2006/relationships/chart" Target="../charts/chart61.xml"/><Relationship Id="rId15" Type="http://schemas.openxmlformats.org/officeDocument/2006/relationships/chart" Target="../charts/chart71.xml"/><Relationship Id="rId23" Type="http://schemas.openxmlformats.org/officeDocument/2006/relationships/chart" Target="../charts/chart79.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 Id="rId22" Type="http://schemas.openxmlformats.org/officeDocument/2006/relationships/chart" Target="../charts/chart7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5.png"/><Relationship Id="rId6" Type="http://schemas.openxmlformats.org/officeDocument/2006/relationships/chart" Target="../charts/chart23.xml"/><Relationship Id="rId11" Type="http://schemas.openxmlformats.org/officeDocument/2006/relationships/chart" Target="../charts/chart27.xml"/><Relationship Id="rId5" Type="http://schemas.openxmlformats.org/officeDocument/2006/relationships/chart" Target="../charts/chart22.xml"/><Relationship Id="rId10" Type="http://schemas.openxmlformats.org/officeDocument/2006/relationships/chart" Target="../charts/chart26.xml"/><Relationship Id="rId4" Type="http://schemas.openxmlformats.org/officeDocument/2006/relationships/chart" Target="../charts/chart21.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13" Type="http://schemas.openxmlformats.org/officeDocument/2006/relationships/image" Target="../media/image1.png"/><Relationship Id="rId18" Type="http://schemas.openxmlformats.org/officeDocument/2006/relationships/chart" Target="../charts/chart42.xml"/><Relationship Id="rId26" Type="http://schemas.openxmlformats.org/officeDocument/2006/relationships/chart" Target="../charts/chart50.xml"/><Relationship Id="rId3" Type="http://schemas.openxmlformats.org/officeDocument/2006/relationships/chart" Target="../charts/chart30.xml"/><Relationship Id="rId21" Type="http://schemas.openxmlformats.org/officeDocument/2006/relationships/chart" Target="../charts/chart45.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2" Type="http://schemas.openxmlformats.org/officeDocument/2006/relationships/chart" Target="../charts/chart29.xml"/><Relationship Id="rId16" Type="http://schemas.openxmlformats.org/officeDocument/2006/relationships/image" Target="../media/image7.png"/><Relationship Id="rId20" Type="http://schemas.openxmlformats.org/officeDocument/2006/relationships/chart" Target="../charts/chart44.xml"/><Relationship Id="rId29" Type="http://schemas.openxmlformats.org/officeDocument/2006/relationships/chart" Target="../charts/chart53.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24" Type="http://schemas.openxmlformats.org/officeDocument/2006/relationships/chart" Target="../charts/chart48.xml"/><Relationship Id="rId32" Type="http://schemas.openxmlformats.org/officeDocument/2006/relationships/chart" Target="../charts/chart56.xml"/><Relationship Id="rId5" Type="http://schemas.openxmlformats.org/officeDocument/2006/relationships/chart" Target="../charts/chart32.xml"/><Relationship Id="rId15" Type="http://schemas.openxmlformats.org/officeDocument/2006/relationships/chart" Target="../charts/chart40.xml"/><Relationship Id="rId23" Type="http://schemas.openxmlformats.org/officeDocument/2006/relationships/chart" Target="../charts/chart47.xml"/><Relationship Id="rId28" Type="http://schemas.openxmlformats.org/officeDocument/2006/relationships/chart" Target="../charts/chart52.xml"/><Relationship Id="rId10" Type="http://schemas.openxmlformats.org/officeDocument/2006/relationships/chart" Target="../charts/chart37.xml"/><Relationship Id="rId19" Type="http://schemas.openxmlformats.org/officeDocument/2006/relationships/chart" Target="../charts/chart43.xml"/><Relationship Id="rId31" Type="http://schemas.openxmlformats.org/officeDocument/2006/relationships/chart" Target="../charts/chart55.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image" Target="../media/image6.png"/><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8"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28</xdr:row>
      <xdr:rowOff>57150</xdr:rowOff>
    </xdr:from>
    <xdr:to>
      <xdr:col>2</xdr:col>
      <xdr:colOff>551782</xdr:colOff>
      <xdr:row>30</xdr:row>
      <xdr:rowOff>29749</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6115050"/>
          <a:ext cx="1085182" cy="353599"/>
        </a:xfrm>
        <a:prstGeom prst="rect">
          <a:avLst/>
        </a:prstGeom>
      </xdr:spPr>
    </xdr:pic>
    <xdr:clientData/>
  </xdr:twoCellAnchor>
  <xdr:twoCellAnchor editAs="oneCell">
    <xdr:from>
      <xdr:col>9</xdr:col>
      <xdr:colOff>638175</xdr:colOff>
      <xdr:row>27</xdr:row>
      <xdr:rowOff>142485</xdr:rowOff>
    </xdr:from>
    <xdr:to>
      <xdr:col>10</xdr:col>
      <xdr:colOff>609455</xdr:colOff>
      <xdr:row>30</xdr:row>
      <xdr:rowOff>95156</xdr:rowOff>
    </xdr:to>
    <xdr:pic>
      <xdr:nvPicPr>
        <xdr:cNvPr id="5" name="Picture 4">
          <a:extLst>
            <a:ext uri="{FF2B5EF4-FFF2-40B4-BE49-F238E27FC236}">
              <a16:creationId xmlns:a16="http://schemas.microsoft.com/office/drawing/2014/main" id="{00000000-0008-0000-00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0375" y="6248010"/>
          <a:ext cx="809480" cy="52417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0.37396</cdr:x>
      <cdr:y>0.07561</cdr:y>
    </cdr:from>
    <cdr:to>
      <cdr:x>0.60729</cdr:x>
      <cdr:y>0.18672</cdr:y>
    </cdr:to>
    <cdr:sp macro="" textlink="Households!$C$79">
      <cdr:nvSpPr>
        <cdr:cNvPr id="2" name="TextBox 1">
          <a:extLst xmlns:a="http://schemas.openxmlformats.org/drawingml/2006/main">
            <a:ext uri="{FF2B5EF4-FFF2-40B4-BE49-F238E27FC236}">
              <a16:creationId xmlns:a16="http://schemas.microsoft.com/office/drawing/2014/main" id="{F08E43E6-CA24-4CF5-8818-D239B413619E}"/>
            </a:ext>
          </a:extLst>
        </cdr:cNvPr>
        <cdr:cNvSpPr txBox="1"/>
      </cdr:nvSpPr>
      <cdr:spPr>
        <a:xfrm xmlns:a="http://schemas.openxmlformats.org/drawingml/2006/main">
          <a:off x="1709745" y="266617"/>
          <a:ext cx="1066785" cy="391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BBD2565-861D-4382-92AD-981C57D0C60F}" type="TxLink">
            <a:rPr lang="en-US" sz="1200" b="0" i="0" u="none" strike="noStrike">
              <a:solidFill>
                <a:schemeClr val="tx1">
                  <a:lumMod val="65000"/>
                  <a:lumOff val="35000"/>
                </a:schemeClr>
              </a:solidFill>
              <a:latin typeface="+mn-lt"/>
              <a:cs typeface="Arial"/>
            </a:rPr>
            <a:pPr algn="ctr"/>
            <a:t>2024/25 Q3</a:t>
          </a:fld>
          <a:endParaRPr lang="en-GB" sz="1200">
            <a:solidFill>
              <a:schemeClr val="tx1">
                <a:lumMod val="65000"/>
                <a:lumOff val="35000"/>
              </a:schemeClr>
            </a:solidFill>
            <a:latin typeface="+mn-l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0.25694</cdr:x>
      <cdr:y>0.07261</cdr:y>
    </cdr:from>
    <cdr:to>
      <cdr:x>0.70694</cdr:x>
      <cdr:y>0.17803</cdr:y>
    </cdr:to>
    <cdr:sp macro="" textlink="LCTS!$AA$28">
      <cdr:nvSpPr>
        <cdr:cNvPr id="2" name="TextBox 1">
          <a:extLst xmlns:a="http://schemas.openxmlformats.org/drawingml/2006/main">
            <a:ext uri="{FF2B5EF4-FFF2-40B4-BE49-F238E27FC236}">
              <a16:creationId xmlns:a16="http://schemas.microsoft.com/office/drawing/2014/main" id="{E2081397-C4EA-4588-BEA4-BAC4F3FD5242}"/>
            </a:ext>
          </a:extLst>
        </cdr:cNvPr>
        <cdr:cNvSpPr txBox="1"/>
      </cdr:nvSpPr>
      <cdr:spPr>
        <a:xfrm xmlns:a="http://schemas.openxmlformats.org/drawingml/2006/main">
          <a:off x="1174750" y="269875"/>
          <a:ext cx="2057400" cy="391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ABE1AD-E131-4791-8239-996808E20AD5}" type="TxLink">
            <a:rPr lang="en-US" sz="1100" b="0" i="0" u="none" strike="noStrike">
              <a:solidFill>
                <a:schemeClr val="tx1">
                  <a:lumMod val="65000"/>
                  <a:lumOff val="35000"/>
                </a:schemeClr>
              </a:solidFill>
              <a:latin typeface="+mn-lt"/>
              <a:cs typeface="Arial"/>
            </a:rPr>
            <a:pPr algn="ctr"/>
            <a:t>Ashford</a:t>
          </a:fld>
          <a:endParaRPr lang="en-GB" sz="1200" b="0">
            <a:solidFill>
              <a:schemeClr val="tx1">
                <a:lumMod val="65000"/>
                <a:lumOff val="35000"/>
              </a:schemeClr>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0.37188</cdr:x>
      <cdr:y>0.07561</cdr:y>
    </cdr:from>
    <cdr:to>
      <cdr:x>0.60521</cdr:x>
      <cdr:y>0.18672</cdr:y>
    </cdr:to>
    <cdr:sp macro="" textlink="Households!$B$33">
      <cdr:nvSpPr>
        <cdr:cNvPr id="2" name="TextBox 1">
          <a:extLst xmlns:a="http://schemas.openxmlformats.org/drawingml/2006/main">
            <a:ext uri="{FF2B5EF4-FFF2-40B4-BE49-F238E27FC236}">
              <a16:creationId xmlns:a16="http://schemas.microsoft.com/office/drawing/2014/main" id="{F08E43E6-CA24-4CF5-8818-D239B413619E}"/>
            </a:ext>
          </a:extLst>
        </cdr:cNvPr>
        <cdr:cNvSpPr txBox="1"/>
      </cdr:nvSpPr>
      <cdr:spPr>
        <a:xfrm xmlns:a="http://schemas.openxmlformats.org/drawingml/2006/main">
          <a:off x="1700220" y="266617"/>
          <a:ext cx="1066785" cy="391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0EDD35A-6911-42EF-9A72-F834AB1BBF1B}" type="TxLink">
            <a:rPr lang="en-US" sz="1200" b="0" i="0" u="none" strike="noStrike">
              <a:solidFill>
                <a:schemeClr val="tx1">
                  <a:lumMod val="65000"/>
                  <a:lumOff val="35000"/>
                </a:schemeClr>
              </a:solidFill>
              <a:latin typeface="+mn-lt"/>
              <a:cs typeface="Arial"/>
            </a:rPr>
            <a:pPr algn="ctr"/>
            <a:t>Feb 2025</a:t>
          </a:fld>
          <a:endParaRPr lang="en-GB" sz="1200" b="0">
            <a:solidFill>
              <a:schemeClr val="tx1">
                <a:lumMod val="65000"/>
                <a:lumOff val="35000"/>
              </a:schemeClr>
            </a:solidFill>
            <a:latin typeface="+mn-lt"/>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0.275</cdr:x>
      <cdr:y>0.07908</cdr:y>
    </cdr:from>
    <cdr:to>
      <cdr:x>0.725</cdr:x>
      <cdr:y>0.2026</cdr:y>
    </cdr:to>
    <cdr:sp macro="" textlink="'Housing Benefit'!$BM$25">
      <cdr:nvSpPr>
        <cdr:cNvPr id="2" name="TextBox 1">
          <a:extLst xmlns:a="http://schemas.openxmlformats.org/drawingml/2006/main">
            <a:ext uri="{FF2B5EF4-FFF2-40B4-BE49-F238E27FC236}">
              <a16:creationId xmlns:a16="http://schemas.microsoft.com/office/drawing/2014/main" id="{724C233F-A713-4D3D-A30A-CC2F5A347787}"/>
            </a:ext>
          </a:extLst>
        </cdr:cNvPr>
        <cdr:cNvSpPr txBox="1"/>
      </cdr:nvSpPr>
      <cdr:spPr>
        <a:xfrm xmlns:a="http://schemas.openxmlformats.org/drawingml/2006/main">
          <a:off x="1257300" y="250825"/>
          <a:ext cx="2057400" cy="391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0CC913D-8C48-4D78-8917-BAC8AA577F3C}" type="TxLink">
            <a:rPr lang="en-US" sz="1200" b="0" i="0" u="none" strike="noStrike">
              <a:solidFill>
                <a:schemeClr val="tx1">
                  <a:lumMod val="65000"/>
                  <a:lumOff val="35000"/>
                </a:schemeClr>
              </a:solidFill>
              <a:latin typeface="+mn-lt"/>
              <a:cs typeface="Arial"/>
            </a:rPr>
            <a:pPr algn="ctr"/>
            <a:t>Ashford</a:t>
          </a:fld>
          <a:endParaRPr lang="en-GB" sz="1200" b="0">
            <a:solidFill>
              <a:schemeClr val="tx1">
                <a:lumMod val="65000"/>
                <a:lumOff val="35000"/>
              </a:schemeClr>
            </a:solidFill>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0.37396</cdr:x>
      <cdr:y>0.08464</cdr:y>
    </cdr:from>
    <cdr:to>
      <cdr:x>0.59688</cdr:x>
      <cdr:y>0.15674</cdr:y>
    </cdr:to>
    <cdr:sp macro="" textlink="Households!$B$320">
      <cdr:nvSpPr>
        <cdr:cNvPr id="2" name="TextBox 1">
          <a:extLst xmlns:a="http://schemas.openxmlformats.org/drawingml/2006/main">
            <a:ext uri="{FF2B5EF4-FFF2-40B4-BE49-F238E27FC236}">
              <a16:creationId xmlns:a16="http://schemas.microsoft.com/office/drawing/2014/main" id="{CDB4B6A5-7DD9-48B1-A068-51889D58EC09}"/>
            </a:ext>
          </a:extLst>
        </cdr:cNvPr>
        <cdr:cNvSpPr txBox="1"/>
      </cdr:nvSpPr>
      <cdr:spPr>
        <a:xfrm xmlns:a="http://schemas.openxmlformats.org/drawingml/2006/main">
          <a:off x="1709738" y="257176"/>
          <a:ext cx="10191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E26CC65A-073C-4DE0-83AF-C11A864A81A1}" type="TxLink">
            <a:rPr lang="en-US" sz="1200" b="1" i="0" u="none" strike="noStrike">
              <a:solidFill>
                <a:schemeClr val="tx1">
                  <a:lumMod val="65000"/>
                  <a:lumOff val="35000"/>
                </a:schemeClr>
              </a:solidFill>
              <a:latin typeface="Calibri"/>
              <a:cs typeface="Calibri"/>
            </a:rPr>
            <a:pPr algn="ctr"/>
            <a:t>2025 Q1</a:t>
          </a:fld>
          <a:endParaRPr lang="en-GB" sz="1200">
            <a:solidFill>
              <a:schemeClr val="tx1">
                <a:lumMod val="65000"/>
                <a:lumOff val="35000"/>
              </a:schemeClr>
            </a:solidFill>
          </a:endParaRPr>
        </a:p>
      </cdr:txBody>
    </cdr:sp>
  </cdr:relSizeAnchor>
</c:userShapes>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4</xdr:col>
          <xdr:colOff>657225</xdr:colOff>
          <xdr:row>3</xdr:row>
          <xdr:rowOff>38100</xdr:rowOff>
        </xdr:to>
        <xdr:sp macro="" textlink="">
          <xdr:nvSpPr>
            <xdr:cNvPr id="28673" name="Drop Down 1" descr="Dropdown box allowing user to select the geography that they are interested in" hidden="1">
              <a:extLst>
                <a:ext uri="{63B3BB69-23CF-44E3-9099-C40C66FF867C}">
                  <a14:compatExt spid="_x0000_s28673"/>
                </a:ext>
                <a:ext uri="{FF2B5EF4-FFF2-40B4-BE49-F238E27FC236}">
                  <a16:creationId xmlns:a16="http://schemas.microsoft.com/office/drawing/2014/main" id="{00000000-0008-0000-06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19050</xdr:colOff>
      <xdr:row>7</xdr:row>
      <xdr:rowOff>38100</xdr:rowOff>
    </xdr:from>
    <xdr:to>
      <xdr:col>14</xdr:col>
      <xdr:colOff>476250</xdr:colOff>
      <xdr:row>23</xdr:row>
      <xdr:rowOff>133350</xdr:rowOff>
    </xdr:to>
    <xdr:graphicFrame macro="">
      <xdr:nvGraphicFramePr>
        <xdr:cNvPr id="15" name="Chart 14" descr="Chart showing the number of Personal Insolvencies per 10,000 adults in Kent districts">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6</xdr:row>
      <xdr:rowOff>133350</xdr:rowOff>
    </xdr:from>
    <xdr:to>
      <xdr:col>22</xdr:col>
      <xdr:colOff>428625</xdr:colOff>
      <xdr:row>24</xdr:row>
      <xdr:rowOff>57150</xdr:rowOff>
    </xdr:to>
    <xdr:graphicFrame macro="">
      <xdr:nvGraphicFramePr>
        <xdr:cNvPr id="16" name="Chart 15" descr="Chart showing the number of Personal Insolvencies per 10,000 adults in the selected area since 2000 compared to the national average">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838200</xdr:colOff>
      <xdr:row>0</xdr:row>
      <xdr:rowOff>152400</xdr:rowOff>
    </xdr:from>
    <xdr:to>
      <xdr:col>18</xdr:col>
      <xdr:colOff>47625</xdr:colOff>
      <xdr:row>3</xdr:row>
      <xdr:rowOff>76200</xdr:rowOff>
    </xdr:to>
    <xdr:sp macro="" textlink="">
      <xdr:nvSpPr>
        <xdr:cNvPr id="20" name="TextBox 19" descr="Page title: Unemployment &amp; Benefits">
          <a:extLst>
            <a:ext uri="{FF2B5EF4-FFF2-40B4-BE49-F238E27FC236}">
              <a16:creationId xmlns:a16="http://schemas.microsoft.com/office/drawing/2014/main" id="{00000000-0008-0000-0600-000014000000}"/>
            </a:ext>
          </a:extLst>
        </xdr:cNvPr>
        <xdr:cNvSpPr txBox="1"/>
      </xdr:nvSpPr>
      <xdr:spPr>
        <a:xfrm>
          <a:off x="4648200" y="152400"/>
          <a:ext cx="82772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Debt</a:t>
          </a:r>
        </a:p>
      </xdr:txBody>
    </xdr:sp>
    <xdr:clientData/>
  </xdr:twoCellAnchor>
  <xdr:twoCellAnchor editAs="oneCell">
    <xdr:from>
      <xdr:col>19</xdr:col>
      <xdr:colOff>381000</xdr:colOff>
      <xdr:row>1</xdr:row>
      <xdr:rowOff>47625</xdr:rowOff>
    </xdr:from>
    <xdr:to>
      <xdr:col>21</xdr:col>
      <xdr:colOff>94582</xdr:colOff>
      <xdr:row>3</xdr:row>
      <xdr:rowOff>20224</xdr:rowOff>
    </xdr:to>
    <xdr:pic>
      <xdr:nvPicPr>
        <xdr:cNvPr id="21" name="Picture 20">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944600" y="238125"/>
          <a:ext cx="1085182" cy="353599"/>
        </a:xfrm>
        <a:prstGeom prst="rect">
          <a:avLst/>
        </a:prstGeom>
      </xdr:spPr>
    </xdr:pic>
    <xdr:clientData/>
  </xdr:twoCellAnchor>
  <xdr:twoCellAnchor>
    <xdr:from>
      <xdr:col>8</xdr:col>
      <xdr:colOff>19050</xdr:colOff>
      <xdr:row>114</xdr:row>
      <xdr:rowOff>38099</xdr:rowOff>
    </xdr:from>
    <xdr:to>
      <xdr:col>14</xdr:col>
      <xdr:colOff>476250</xdr:colOff>
      <xdr:row>131</xdr:row>
      <xdr:rowOff>85724</xdr:rowOff>
    </xdr:to>
    <xdr:graphicFrame macro="">
      <xdr:nvGraphicFramePr>
        <xdr:cNvPr id="22" name="Chart 21" descr="Chart showing the number of Debt Relief Orders per 10,000 adults in Kent districts">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113</xdr:row>
      <xdr:rowOff>133350</xdr:rowOff>
    </xdr:from>
    <xdr:to>
      <xdr:col>22</xdr:col>
      <xdr:colOff>428625</xdr:colOff>
      <xdr:row>131</xdr:row>
      <xdr:rowOff>57150</xdr:rowOff>
    </xdr:to>
    <xdr:graphicFrame macro="">
      <xdr:nvGraphicFramePr>
        <xdr:cNvPr id="23" name="Chart 22" descr="Chart showing the number of Debt Relief Orders per 10,000 adults in the selected area since 2000 compared to the national average">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419100</xdr:colOff>
      <xdr:row>28</xdr:row>
      <xdr:rowOff>28575</xdr:rowOff>
    </xdr:from>
    <xdr:to>
      <xdr:col>22</xdr:col>
      <xdr:colOff>190500</xdr:colOff>
      <xdr:row>45</xdr:row>
      <xdr:rowOff>38100</xdr:rowOff>
    </xdr:to>
    <xdr:graphicFrame macro="">
      <xdr:nvGraphicFramePr>
        <xdr:cNvPr id="24" name="Chart 23" descr="Chart showing the number of Personal Insolvencies per 10,000 adults by age group in the selected district i">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400050</xdr:colOff>
      <xdr:row>30</xdr:row>
      <xdr:rowOff>38099</xdr:rowOff>
    </xdr:from>
    <xdr:to>
      <xdr:col>20</xdr:col>
      <xdr:colOff>171450</xdr:colOff>
      <xdr:row>31</xdr:row>
      <xdr:rowOff>85724</xdr:rowOff>
    </xdr:to>
    <xdr:sp macro="" textlink="Insolvencies!AB68">
      <xdr:nvSpPr>
        <xdr:cNvPr id="2" name="TextBox 1">
          <a:extLst>
            <a:ext uri="{FF2B5EF4-FFF2-40B4-BE49-F238E27FC236}">
              <a16:creationId xmlns:a16="http://schemas.microsoft.com/office/drawing/2014/main" id="{00000000-0008-0000-0600-000002000000}"/>
            </a:ext>
          </a:extLst>
        </xdr:cNvPr>
        <xdr:cNvSpPr txBox="1"/>
      </xdr:nvSpPr>
      <xdr:spPr>
        <a:xfrm>
          <a:off x="12592050" y="6038849"/>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28</xdr:row>
      <xdr:rowOff>19050</xdr:rowOff>
    </xdr:from>
    <xdr:to>
      <xdr:col>14</xdr:col>
      <xdr:colOff>604837</xdr:colOff>
      <xdr:row>47</xdr:row>
      <xdr:rowOff>95250</xdr:rowOff>
    </xdr:to>
    <xdr:graphicFrame macro="">
      <xdr:nvGraphicFramePr>
        <xdr:cNvPr id="3" name="Chart 2" descr="Chart showing the number of Personal Insolvencies by age group">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419100</xdr:colOff>
      <xdr:row>135</xdr:row>
      <xdr:rowOff>28575</xdr:rowOff>
    </xdr:from>
    <xdr:to>
      <xdr:col>22</xdr:col>
      <xdr:colOff>190500</xdr:colOff>
      <xdr:row>152</xdr:row>
      <xdr:rowOff>38100</xdr:rowOff>
    </xdr:to>
    <xdr:graphicFrame macro="">
      <xdr:nvGraphicFramePr>
        <xdr:cNvPr id="12" name="Chart 11" descr="Chart showing the number of Debt Relief Orders per 10,000 adults by age group in the selected area">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371475</xdr:colOff>
      <xdr:row>136</xdr:row>
      <xdr:rowOff>95249</xdr:rowOff>
    </xdr:from>
    <xdr:to>
      <xdr:col>20</xdr:col>
      <xdr:colOff>142875</xdr:colOff>
      <xdr:row>137</xdr:row>
      <xdr:rowOff>142874</xdr:rowOff>
    </xdr:to>
    <xdr:sp macro="" textlink="Insolvencies!AB68">
      <xdr:nvSpPr>
        <xdr:cNvPr id="13" name="TextBox 12">
          <a:extLst>
            <a:ext uri="{FF2B5EF4-FFF2-40B4-BE49-F238E27FC236}">
              <a16:creationId xmlns:a16="http://schemas.microsoft.com/office/drawing/2014/main" id="{00000000-0008-0000-0600-00000D000000}"/>
            </a:ext>
          </a:extLst>
        </xdr:cNvPr>
        <xdr:cNvSpPr txBox="1"/>
      </xdr:nvSpPr>
      <xdr:spPr>
        <a:xfrm>
          <a:off x="12563475" y="14382749"/>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135</xdr:row>
      <xdr:rowOff>19050</xdr:rowOff>
    </xdr:from>
    <xdr:to>
      <xdr:col>14</xdr:col>
      <xdr:colOff>604837</xdr:colOff>
      <xdr:row>154</xdr:row>
      <xdr:rowOff>95250</xdr:rowOff>
    </xdr:to>
    <xdr:graphicFrame macro="">
      <xdr:nvGraphicFramePr>
        <xdr:cNvPr id="14" name="Chart 13" descr="Chart showing the number of Debt Relief Orders by age group in Kent districts">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19050</xdr:colOff>
      <xdr:row>157</xdr:row>
      <xdr:rowOff>38099</xdr:rowOff>
    </xdr:from>
    <xdr:to>
      <xdr:col>14</xdr:col>
      <xdr:colOff>476250</xdr:colOff>
      <xdr:row>174</xdr:row>
      <xdr:rowOff>104774</xdr:rowOff>
    </xdr:to>
    <xdr:graphicFrame macro="">
      <xdr:nvGraphicFramePr>
        <xdr:cNvPr id="17" name="Chart 16" descr="Chart showing the number of Individual Voluntary Arrangements per 10,000 adults in Kent districts">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0</xdr:colOff>
      <xdr:row>156</xdr:row>
      <xdr:rowOff>133350</xdr:rowOff>
    </xdr:from>
    <xdr:to>
      <xdr:col>22</xdr:col>
      <xdr:colOff>428625</xdr:colOff>
      <xdr:row>174</xdr:row>
      <xdr:rowOff>57150</xdr:rowOff>
    </xdr:to>
    <xdr:graphicFrame macro="">
      <xdr:nvGraphicFramePr>
        <xdr:cNvPr id="18" name="Chart 17" descr="Chart showing the number of Individual Voluntary Arrangements per 10,000 adults in the selected area since 2000 compared to the national average">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419100</xdr:colOff>
      <xdr:row>178</xdr:row>
      <xdr:rowOff>28575</xdr:rowOff>
    </xdr:from>
    <xdr:to>
      <xdr:col>22</xdr:col>
      <xdr:colOff>190500</xdr:colOff>
      <xdr:row>195</xdr:row>
      <xdr:rowOff>38100</xdr:rowOff>
    </xdr:to>
    <xdr:graphicFrame macro="">
      <xdr:nvGraphicFramePr>
        <xdr:cNvPr id="19" name="Chart 18" descr="Chart showing the number of Individual Voluntary Arrangements per 10,000 adults by age group in the selected area">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400050</xdr:colOff>
      <xdr:row>180</xdr:row>
      <xdr:rowOff>85724</xdr:rowOff>
    </xdr:from>
    <xdr:to>
      <xdr:col>20</xdr:col>
      <xdr:colOff>171450</xdr:colOff>
      <xdr:row>181</xdr:row>
      <xdr:rowOff>133349</xdr:rowOff>
    </xdr:to>
    <xdr:sp macro="" textlink="Insolvencies!AB68">
      <xdr:nvSpPr>
        <xdr:cNvPr id="25" name="TextBox 24">
          <a:extLst>
            <a:ext uri="{FF2B5EF4-FFF2-40B4-BE49-F238E27FC236}">
              <a16:creationId xmlns:a16="http://schemas.microsoft.com/office/drawing/2014/main" id="{00000000-0008-0000-0600-000019000000}"/>
            </a:ext>
          </a:extLst>
        </xdr:cNvPr>
        <xdr:cNvSpPr txBox="1"/>
      </xdr:nvSpPr>
      <xdr:spPr>
        <a:xfrm>
          <a:off x="12592050" y="23040974"/>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178</xdr:row>
      <xdr:rowOff>19050</xdr:rowOff>
    </xdr:from>
    <xdr:to>
      <xdr:col>14</xdr:col>
      <xdr:colOff>604837</xdr:colOff>
      <xdr:row>197</xdr:row>
      <xdr:rowOff>95250</xdr:rowOff>
    </xdr:to>
    <xdr:graphicFrame macro="">
      <xdr:nvGraphicFramePr>
        <xdr:cNvPr id="26" name="Chart 25" descr="Chart showing the number of Individual Voluntary Arrangements per 10,000 adults by age group  in Kent districts">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19050</xdr:colOff>
      <xdr:row>71</xdr:row>
      <xdr:rowOff>38099</xdr:rowOff>
    </xdr:from>
    <xdr:to>
      <xdr:col>14</xdr:col>
      <xdr:colOff>476250</xdr:colOff>
      <xdr:row>88</xdr:row>
      <xdr:rowOff>85724</xdr:rowOff>
    </xdr:to>
    <xdr:graphicFrame macro="">
      <xdr:nvGraphicFramePr>
        <xdr:cNvPr id="27" name="Chart 26" descr="Chart showing the number of Bankruptcies per 10,000 adults in Kent districts">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70</xdr:row>
      <xdr:rowOff>133350</xdr:rowOff>
    </xdr:from>
    <xdr:to>
      <xdr:col>22</xdr:col>
      <xdr:colOff>428625</xdr:colOff>
      <xdr:row>88</xdr:row>
      <xdr:rowOff>57150</xdr:rowOff>
    </xdr:to>
    <xdr:graphicFrame macro="">
      <xdr:nvGraphicFramePr>
        <xdr:cNvPr id="28" name="Chart 27" descr="Chart showing the number of Bankruptcies per 10,000 adults in the selected area since 2000 compared to the national average">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419100</xdr:colOff>
      <xdr:row>92</xdr:row>
      <xdr:rowOff>28575</xdr:rowOff>
    </xdr:from>
    <xdr:to>
      <xdr:col>22</xdr:col>
      <xdr:colOff>190500</xdr:colOff>
      <xdr:row>109</xdr:row>
      <xdr:rowOff>38100</xdr:rowOff>
    </xdr:to>
    <xdr:graphicFrame macro="">
      <xdr:nvGraphicFramePr>
        <xdr:cNvPr id="29" name="Chart 28" descr="Chart showing the number of Personal Insolvencies per 10,000 adults in the selected area">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371475</xdr:colOff>
      <xdr:row>93</xdr:row>
      <xdr:rowOff>95249</xdr:rowOff>
    </xdr:from>
    <xdr:to>
      <xdr:col>20</xdr:col>
      <xdr:colOff>142875</xdr:colOff>
      <xdr:row>94</xdr:row>
      <xdr:rowOff>142874</xdr:rowOff>
    </xdr:to>
    <xdr:sp macro="" textlink="Insolvencies!AB68">
      <xdr:nvSpPr>
        <xdr:cNvPr id="30" name="TextBox 29">
          <a:extLst>
            <a:ext uri="{FF2B5EF4-FFF2-40B4-BE49-F238E27FC236}">
              <a16:creationId xmlns:a16="http://schemas.microsoft.com/office/drawing/2014/main" id="{00000000-0008-0000-0600-00001E000000}"/>
            </a:ext>
          </a:extLst>
        </xdr:cNvPr>
        <xdr:cNvSpPr txBox="1"/>
      </xdr:nvSpPr>
      <xdr:spPr>
        <a:xfrm>
          <a:off x="12563475" y="22574249"/>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92</xdr:row>
      <xdr:rowOff>19050</xdr:rowOff>
    </xdr:from>
    <xdr:to>
      <xdr:col>14</xdr:col>
      <xdr:colOff>604837</xdr:colOff>
      <xdr:row>111</xdr:row>
      <xdr:rowOff>95250</xdr:rowOff>
    </xdr:to>
    <xdr:graphicFrame macro="">
      <xdr:nvGraphicFramePr>
        <xdr:cNvPr id="31" name="Chart 30" descr="Chart showing the number of bankruptcies in Kent by age group">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614362</xdr:colOff>
      <xdr:row>49</xdr:row>
      <xdr:rowOff>333374</xdr:rowOff>
    </xdr:from>
    <xdr:to>
      <xdr:col>14</xdr:col>
      <xdr:colOff>385762</xdr:colOff>
      <xdr:row>68</xdr:row>
      <xdr:rowOff>38099</xdr:rowOff>
    </xdr:to>
    <xdr:graphicFrame macro="">
      <xdr:nvGraphicFramePr>
        <xdr:cNvPr id="5" name="Chart 4" descr="Chart showing Individual Insolvencies in Kent districts by insolvency procedure">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9525</xdr:colOff>
      <xdr:row>49</xdr:row>
      <xdr:rowOff>314324</xdr:rowOff>
    </xdr:from>
    <xdr:to>
      <xdr:col>22</xdr:col>
      <xdr:colOff>466725</xdr:colOff>
      <xdr:row>66</xdr:row>
      <xdr:rowOff>38099</xdr:rowOff>
    </xdr:to>
    <xdr:graphicFrame macro="">
      <xdr:nvGraphicFramePr>
        <xdr:cNvPr id="32" name="Chart 31" descr="Chart showing Individual Insolvencies by individual insolvency procedures in the selected district">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614362</xdr:colOff>
      <xdr:row>222</xdr:row>
      <xdr:rowOff>133350</xdr:rowOff>
    </xdr:from>
    <xdr:to>
      <xdr:col>14</xdr:col>
      <xdr:colOff>385762</xdr:colOff>
      <xdr:row>237</xdr:row>
      <xdr:rowOff>76200</xdr:rowOff>
    </xdr:to>
    <xdr:graphicFrame macro="">
      <xdr:nvGraphicFramePr>
        <xdr:cNvPr id="6" name="Chart 5" descr="Chart showing the supply and demand for debt advice in Kent districts">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371475</xdr:colOff>
      <xdr:row>222</xdr:row>
      <xdr:rowOff>95250</xdr:rowOff>
    </xdr:from>
    <xdr:to>
      <xdr:col>23</xdr:col>
      <xdr:colOff>95250</xdr:colOff>
      <xdr:row>237</xdr:row>
      <xdr:rowOff>85725</xdr:rowOff>
    </xdr:to>
    <xdr:graphicFrame macro="">
      <xdr:nvGraphicFramePr>
        <xdr:cNvPr id="33" name="Chart 32" descr="Chart showing the total demand for debt advice in Suth East districts with the selected area highlighted">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819150</xdr:colOff>
      <xdr:row>242</xdr:row>
      <xdr:rowOff>114300</xdr:rowOff>
    </xdr:from>
    <xdr:to>
      <xdr:col>11</xdr:col>
      <xdr:colOff>171450</xdr:colOff>
      <xdr:row>259</xdr:row>
      <xdr:rowOff>57150</xdr:rowOff>
    </xdr:to>
    <xdr:graphicFrame macro="">
      <xdr:nvGraphicFramePr>
        <xdr:cNvPr id="34" name="Chart 33" descr="Chart showing the percentage of adults who are over-indebted in Kent districts">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476250</xdr:colOff>
      <xdr:row>243</xdr:row>
      <xdr:rowOff>1</xdr:rowOff>
    </xdr:from>
    <xdr:to>
      <xdr:col>19</xdr:col>
      <xdr:colOff>200025</xdr:colOff>
      <xdr:row>260</xdr:row>
      <xdr:rowOff>38101</xdr:rowOff>
    </xdr:to>
    <xdr:graphicFrame macro="">
      <xdr:nvGraphicFramePr>
        <xdr:cNvPr id="35" name="Chart 34" descr="Chart showing the percentage of over-indebtedness in South East districts with the selected area highlighted">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252412</xdr:colOff>
      <xdr:row>199</xdr:row>
      <xdr:rowOff>9525</xdr:rowOff>
    </xdr:from>
    <xdr:to>
      <xdr:col>14</xdr:col>
      <xdr:colOff>23812</xdr:colOff>
      <xdr:row>217</xdr:row>
      <xdr:rowOff>95250</xdr:rowOff>
    </xdr:to>
    <xdr:graphicFrame macro="">
      <xdr:nvGraphicFramePr>
        <xdr:cNvPr id="4" name="Chart 3" descr="Column chart showing the percentage of adults in need of debt advice in Kent local authorities and Medway compared to the South East Regional average">
          <a:extLst>
            <a:ext uri="{FF2B5EF4-FFF2-40B4-BE49-F238E27FC236}">
              <a16:creationId xmlns:a16="http://schemas.microsoft.com/office/drawing/2014/main" id="{694D56D6-53A5-1902-F917-D827002B05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323850</xdr:colOff>
      <xdr:row>199</xdr:row>
      <xdr:rowOff>66675</xdr:rowOff>
    </xdr:from>
    <xdr:to>
      <xdr:col>23</xdr:col>
      <xdr:colOff>49050</xdr:colOff>
      <xdr:row>215</xdr:row>
      <xdr:rowOff>152400</xdr:rowOff>
    </xdr:to>
    <xdr:graphicFrame macro="">
      <xdr:nvGraphicFramePr>
        <xdr:cNvPr id="8" name="Chart 7" descr="Column chart showing the percentage of adults needing debt advice in South East local authorities with the selected area highlighted">
          <a:extLst>
            <a:ext uri="{FF2B5EF4-FFF2-40B4-BE49-F238E27FC236}">
              <a16:creationId xmlns:a16="http://schemas.microsoft.com/office/drawing/2014/main" id="{B4009A1D-F7D6-4FFA-B961-676039FA1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0.40313</cdr:x>
      <cdr:y>0.09064</cdr:y>
    </cdr:from>
    <cdr:to>
      <cdr:x>0.60521</cdr:x>
      <cdr:y>0.17979</cdr:y>
    </cdr:to>
    <cdr:sp macro="" textlink="Debt!$E$201">
      <cdr:nvSpPr>
        <cdr:cNvPr id="2" name="TextBox 1">
          <a:extLst xmlns:a="http://schemas.openxmlformats.org/drawingml/2006/main">
            <a:ext uri="{FF2B5EF4-FFF2-40B4-BE49-F238E27FC236}">
              <a16:creationId xmlns:a16="http://schemas.microsoft.com/office/drawing/2014/main" id="{73B2F9AC-D386-8852-28BB-3A188B854E41}"/>
            </a:ext>
          </a:extLst>
        </cdr:cNvPr>
        <cdr:cNvSpPr txBox="1"/>
      </cdr:nvSpPr>
      <cdr:spPr>
        <a:xfrm xmlns:a="http://schemas.openxmlformats.org/drawingml/2006/main">
          <a:off x="1843088" y="290514"/>
          <a:ext cx="92392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E95F70F-4FAD-4C0C-8031-16442D97F42F}" type="TxLink">
            <a:rPr lang="en-US" sz="1100" b="1" i="0" u="none" strike="noStrike">
              <a:solidFill>
                <a:schemeClr val="tx1">
                  <a:lumMod val="65000"/>
                  <a:lumOff val="35000"/>
                </a:schemeClr>
              </a:solidFill>
              <a:latin typeface="Calibri"/>
              <a:ea typeface="Calibri"/>
              <a:cs typeface="Calibri"/>
            </a:rPr>
            <a:pPr algn="ctr"/>
            <a:t>2023</a:t>
          </a:fld>
          <a:endParaRPr lang="en-GB" sz="1100">
            <a:solidFill>
              <a:schemeClr val="tx1">
                <a:lumMod val="65000"/>
                <a:lumOff val="35000"/>
              </a:scheme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0.39991</cdr:x>
      <cdr:y>0.14008</cdr:y>
    </cdr:from>
    <cdr:to>
      <cdr:x>0.61595</cdr:x>
      <cdr:y>0.23742</cdr:y>
    </cdr:to>
    <cdr:sp macro="" textlink="'% debt advice need'!$H$8">
      <cdr:nvSpPr>
        <cdr:cNvPr id="2" name="TextBox 1">
          <a:extLst xmlns:a="http://schemas.openxmlformats.org/drawingml/2006/main">
            <a:ext uri="{FF2B5EF4-FFF2-40B4-BE49-F238E27FC236}">
              <a16:creationId xmlns:a16="http://schemas.microsoft.com/office/drawing/2014/main" id="{AC975B73-D5B0-C923-AF13-D6EC803BBB46}"/>
            </a:ext>
          </a:extLst>
        </cdr:cNvPr>
        <cdr:cNvSpPr txBox="1"/>
      </cdr:nvSpPr>
      <cdr:spPr>
        <a:xfrm xmlns:a="http://schemas.openxmlformats.org/drawingml/2006/main">
          <a:off x="1962296" y="438979"/>
          <a:ext cx="1060065" cy="3050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77131B9-8A1A-4B61-8377-D6F705540870}" type="TxLink">
            <a:rPr lang="en-US" sz="1100" b="1" i="0" u="none" strike="noStrike">
              <a:solidFill>
                <a:schemeClr val="tx1">
                  <a:lumMod val="65000"/>
                  <a:lumOff val="35000"/>
                </a:schemeClr>
              </a:solidFill>
              <a:latin typeface="Arial"/>
              <a:cs typeface="Arial"/>
            </a:rPr>
            <a:pPr algn="ctr"/>
            <a:t>2023</a:t>
          </a:fld>
          <a:endParaRPr lang="en-GB" sz="1100" b="1">
            <a:solidFill>
              <a:schemeClr val="tx1">
                <a:lumMod val="65000"/>
                <a:lumOff val="35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10</xdr:col>
      <xdr:colOff>528637</xdr:colOff>
      <xdr:row>154</xdr:row>
      <xdr:rowOff>0</xdr:rowOff>
    </xdr:from>
    <xdr:to>
      <xdr:col>16</xdr:col>
      <xdr:colOff>566737</xdr:colOff>
      <xdr:row>169</xdr:row>
      <xdr:rowOff>28575</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0.38854</cdr:x>
      <cdr:y>0.07986</cdr:y>
    </cdr:from>
    <cdr:to>
      <cdr:x>0.62813</cdr:x>
      <cdr:y>0.16319</cdr:y>
    </cdr:to>
    <cdr:sp macro="" textlink="Homelessness!$T$155">
      <cdr:nvSpPr>
        <cdr:cNvPr id="2" name="TextBox 1">
          <a:extLst xmlns:a="http://schemas.openxmlformats.org/drawingml/2006/main">
            <a:ext uri="{FF2B5EF4-FFF2-40B4-BE49-F238E27FC236}">
              <a16:creationId xmlns:a16="http://schemas.microsoft.com/office/drawing/2014/main" id="{21BA7DF9-E670-0ED0-87FB-594627EEF44C}"/>
            </a:ext>
          </a:extLst>
        </cdr:cNvPr>
        <cdr:cNvSpPr txBox="1"/>
      </cdr:nvSpPr>
      <cdr:spPr>
        <a:xfrm xmlns:a="http://schemas.openxmlformats.org/drawingml/2006/main">
          <a:off x="1776413" y="219075"/>
          <a:ext cx="10953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92ED704-3720-405C-9606-23BC81FB7E6E}" type="TxLink">
            <a:rPr lang="en-US" sz="1200" b="0" i="0" u="none" strike="noStrike">
              <a:solidFill>
                <a:schemeClr val="tx1">
                  <a:lumMod val="65000"/>
                  <a:lumOff val="35000"/>
                </a:schemeClr>
              </a:solidFill>
              <a:latin typeface="+mn-lt"/>
            </a:rPr>
            <a:pPr algn="ctr"/>
            <a:t>Ashford</a:t>
          </a:fld>
          <a:endParaRPr lang="en-GB" sz="1200">
            <a:solidFill>
              <a:schemeClr val="tx1">
                <a:lumMod val="65000"/>
                <a:lumOff val="35000"/>
              </a:schemeClr>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5</xdr:col>
          <xdr:colOff>9525</xdr:colOff>
          <xdr:row>3</xdr:row>
          <xdr:rowOff>38100</xdr:rowOff>
        </xdr:to>
        <xdr:sp macro="" textlink="">
          <xdr:nvSpPr>
            <xdr:cNvPr id="5121" name="Drop Down 1" descr="Dropdown box allowing user to select the geography that they are interested in"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152400</xdr:colOff>
      <xdr:row>8</xdr:row>
      <xdr:rowOff>0</xdr:rowOff>
    </xdr:from>
    <xdr:to>
      <xdr:col>14</xdr:col>
      <xdr:colOff>609600</xdr:colOff>
      <xdr:row>26</xdr:row>
      <xdr:rowOff>38100</xdr:rowOff>
    </xdr:to>
    <xdr:graphicFrame macro="">
      <xdr:nvGraphicFramePr>
        <xdr:cNvPr id="6" name="Chart 5" descr="Chart showing the latest Universal Credit claimant rates in Kent districts compared to March 2020">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19050</xdr:colOff>
      <xdr:row>8</xdr:row>
      <xdr:rowOff>0</xdr:rowOff>
    </xdr:from>
    <xdr:to>
      <xdr:col>21</xdr:col>
      <xdr:colOff>476250</xdr:colOff>
      <xdr:row>26</xdr:row>
      <xdr:rowOff>19050</xdr:rowOff>
    </xdr:to>
    <xdr:graphicFrame macro="">
      <xdr:nvGraphicFramePr>
        <xdr:cNvPr id="7" name="Chart 6" descr="Chart showing Universal Credit claimant rates in the selected geography compared to the national average since January 2020">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152400</xdr:colOff>
      <xdr:row>30</xdr:row>
      <xdr:rowOff>0</xdr:rowOff>
    </xdr:from>
    <xdr:to>
      <xdr:col>14</xdr:col>
      <xdr:colOff>609600</xdr:colOff>
      <xdr:row>48</xdr:row>
      <xdr:rowOff>40050</xdr:rowOff>
    </xdr:to>
    <xdr:graphicFrame macro="">
      <xdr:nvGraphicFramePr>
        <xdr:cNvPr id="8" name="Chart 7" descr="Chart showing the latest number of Universal Credit who are in employment and not in employment in Kent districts">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19050</xdr:colOff>
      <xdr:row>30</xdr:row>
      <xdr:rowOff>0</xdr:rowOff>
    </xdr:from>
    <xdr:to>
      <xdr:col>21</xdr:col>
      <xdr:colOff>476250</xdr:colOff>
      <xdr:row>48</xdr:row>
      <xdr:rowOff>40050</xdr:rowOff>
    </xdr:to>
    <xdr:graphicFrame macro="">
      <xdr:nvGraphicFramePr>
        <xdr:cNvPr id="9" name="Chart 8" descr="Chart showing the number of Universal Credit claimants who are in work/not in work in the selected geography since January 2020">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19050</xdr:colOff>
      <xdr:row>75</xdr:row>
      <xdr:rowOff>38099</xdr:rowOff>
    </xdr:from>
    <xdr:to>
      <xdr:col>21</xdr:col>
      <xdr:colOff>476250</xdr:colOff>
      <xdr:row>93</xdr:row>
      <xdr:rowOff>78149</xdr:rowOff>
    </xdr:to>
    <xdr:graphicFrame macro="">
      <xdr:nvGraphicFramePr>
        <xdr:cNvPr id="10" name="Chart 9" descr="Chart showing a timeseries of the Claimant Count unemployment rate in the selected geography since January 2020 compared to the national average">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152400</xdr:colOff>
      <xdr:row>75</xdr:row>
      <xdr:rowOff>19050</xdr:rowOff>
    </xdr:from>
    <xdr:to>
      <xdr:col>14</xdr:col>
      <xdr:colOff>609600</xdr:colOff>
      <xdr:row>93</xdr:row>
      <xdr:rowOff>57150</xdr:rowOff>
    </xdr:to>
    <xdr:graphicFrame macro="">
      <xdr:nvGraphicFramePr>
        <xdr:cNvPr id="12" name="Chart 11" descr="Chart showing the current Claimant Count unemployment rate in Kent districts compared to March 2020">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19050</xdr:colOff>
      <xdr:row>98</xdr:row>
      <xdr:rowOff>9525</xdr:rowOff>
    </xdr:from>
    <xdr:to>
      <xdr:col>21</xdr:col>
      <xdr:colOff>476250</xdr:colOff>
      <xdr:row>115</xdr:row>
      <xdr:rowOff>68625</xdr:rowOff>
    </xdr:to>
    <xdr:graphicFrame macro="">
      <xdr:nvGraphicFramePr>
        <xdr:cNvPr id="13" name="Chart 12" descr="Chart showing a timeseries of the Claimant Count unemployment rate by age group since January 2020 in the selected geography">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133350</xdr:colOff>
      <xdr:row>98</xdr:row>
      <xdr:rowOff>19050</xdr:rowOff>
    </xdr:from>
    <xdr:to>
      <xdr:col>14</xdr:col>
      <xdr:colOff>590550</xdr:colOff>
      <xdr:row>115</xdr:row>
      <xdr:rowOff>78150</xdr:rowOff>
    </xdr:to>
    <xdr:graphicFrame macro="">
      <xdr:nvGraphicFramePr>
        <xdr:cNvPr id="14" name="Chart 13" descr="Chart showing the latest claimant count unemployment rate by age group in Kent districts">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523875</xdr:colOff>
      <xdr:row>118</xdr:row>
      <xdr:rowOff>200025</xdr:rowOff>
    </xdr:from>
    <xdr:to>
      <xdr:col>14</xdr:col>
      <xdr:colOff>295275</xdr:colOff>
      <xdr:row>138</xdr:row>
      <xdr:rowOff>11475</xdr:rowOff>
    </xdr:to>
    <xdr:graphicFrame macro="">
      <xdr:nvGraphicFramePr>
        <xdr:cNvPr id="15" name="Chart 14" descr="Chart showing the latest furlough rates in Kent districts">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66675</xdr:colOff>
      <xdr:row>119</xdr:row>
      <xdr:rowOff>66675</xdr:rowOff>
    </xdr:from>
    <xdr:to>
      <xdr:col>21</xdr:col>
      <xdr:colOff>523875</xdr:colOff>
      <xdr:row>137</xdr:row>
      <xdr:rowOff>144825</xdr:rowOff>
    </xdr:to>
    <xdr:graphicFrame macro="">
      <xdr:nvGraphicFramePr>
        <xdr:cNvPr id="17" name="Chart 16" descr="Chart showing a timeseries of the furlough rates in the selected geography since July 2020 comapred to the national average">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585787</xdr:colOff>
      <xdr:row>141</xdr:row>
      <xdr:rowOff>104774</xdr:rowOff>
    </xdr:from>
    <xdr:to>
      <xdr:col>14</xdr:col>
      <xdr:colOff>357187</xdr:colOff>
      <xdr:row>158</xdr:row>
      <xdr:rowOff>95249</xdr:rowOff>
    </xdr:to>
    <xdr:graphicFrame macro="">
      <xdr:nvGraphicFramePr>
        <xdr:cNvPr id="11" name="Chart 10" descr="Chart showing the Self Employment Income Support Scheme takeup rates in Kent districts">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333375</xdr:colOff>
      <xdr:row>141</xdr:row>
      <xdr:rowOff>190499</xdr:rowOff>
    </xdr:from>
    <xdr:to>
      <xdr:col>21</xdr:col>
      <xdr:colOff>85725</xdr:colOff>
      <xdr:row>156</xdr:row>
      <xdr:rowOff>38100</xdr:rowOff>
    </xdr:to>
    <xdr:graphicFrame macro="">
      <xdr:nvGraphicFramePr>
        <xdr:cNvPr id="18" name="Chart 17" descr="Chart showing the Self Employment Income Support Scheme takeup rates and the average amount received in the selected geography compared to the national average&#10;">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619125</xdr:colOff>
      <xdr:row>52</xdr:row>
      <xdr:rowOff>190499</xdr:rowOff>
    </xdr:from>
    <xdr:to>
      <xdr:col>14</xdr:col>
      <xdr:colOff>390525</xdr:colOff>
      <xdr:row>69</xdr:row>
      <xdr:rowOff>104774</xdr:rowOff>
    </xdr:to>
    <xdr:graphicFrame macro="">
      <xdr:nvGraphicFramePr>
        <xdr:cNvPr id="22" name="Chart 21" descr="Chart showing the latest percentage of households on Universal Credit in Kent districts compared to March 2020">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53</xdr:row>
      <xdr:rowOff>0</xdr:rowOff>
    </xdr:from>
    <xdr:to>
      <xdr:col>22</xdr:col>
      <xdr:colOff>457200</xdr:colOff>
      <xdr:row>69</xdr:row>
      <xdr:rowOff>95250</xdr:rowOff>
    </xdr:to>
    <xdr:graphicFrame macro="">
      <xdr:nvGraphicFramePr>
        <xdr:cNvPr id="23" name="Chart 22" descr="Chart showing a timeseries of the percentage of households on Universal Credit in the selected geography since January 2020 compared to the national average">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638176</xdr:colOff>
      <xdr:row>99</xdr:row>
      <xdr:rowOff>76200</xdr:rowOff>
    </xdr:from>
    <xdr:to>
      <xdr:col>19</xdr:col>
      <xdr:colOff>609600</xdr:colOff>
      <xdr:row>100</xdr:row>
      <xdr:rowOff>133350</xdr:rowOff>
    </xdr:to>
    <xdr:sp macro="" textlink="'Claimant count'!BP8">
      <xdr:nvSpPr>
        <xdr:cNvPr id="3" name="TextBox 2">
          <a:extLst>
            <a:ext uri="{FF2B5EF4-FFF2-40B4-BE49-F238E27FC236}">
              <a16:creationId xmlns:a16="http://schemas.microsoft.com/office/drawing/2014/main" id="{00000000-0008-0000-0200-000003000000}"/>
            </a:ext>
          </a:extLst>
        </xdr:cNvPr>
        <xdr:cNvSpPr txBox="1"/>
      </xdr:nvSpPr>
      <xdr:spPr>
        <a:xfrm>
          <a:off x="12372976" y="37157025"/>
          <a:ext cx="20288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FDA9C5D-3DDB-4FC0-880A-259119902251}" type="TxLink">
            <a:rPr lang="en-US" sz="1200" b="1" i="0" u="none" strike="noStrike">
              <a:solidFill>
                <a:schemeClr val="tx1">
                  <a:lumMod val="65000"/>
                  <a:lumOff val="35000"/>
                </a:schemeClr>
              </a:solidFill>
              <a:latin typeface="Calibri"/>
              <a:cs typeface="Calibri"/>
            </a:rPr>
            <a:pPr algn="ctr"/>
            <a:t>Ashford</a:t>
          </a:fld>
          <a:endParaRPr lang="en-GB" sz="1200" b="1">
            <a:solidFill>
              <a:schemeClr val="tx1">
                <a:lumMod val="65000"/>
                <a:lumOff val="35000"/>
              </a:schemeClr>
            </a:solidFill>
          </a:endParaRPr>
        </a:p>
      </xdr:txBody>
    </xdr:sp>
    <xdr:clientData/>
  </xdr:twoCellAnchor>
  <xdr:twoCellAnchor>
    <xdr:from>
      <xdr:col>5</xdr:col>
      <xdr:colOff>838200</xdr:colOff>
      <xdr:row>0</xdr:row>
      <xdr:rowOff>152400</xdr:rowOff>
    </xdr:from>
    <xdr:to>
      <xdr:col>18</xdr:col>
      <xdr:colOff>47625</xdr:colOff>
      <xdr:row>3</xdr:row>
      <xdr:rowOff>76200</xdr:rowOff>
    </xdr:to>
    <xdr:sp macro="" textlink="">
      <xdr:nvSpPr>
        <xdr:cNvPr id="2" name="TextBox 1" descr="Page title: Unemployment &amp; Benefits">
          <a:extLst>
            <a:ext uri="{FF2B5EF4-FFF2-40B4-BE49-F238E27FC236}">
              <a16:creationId xmlns:a16="http://schemas.microsoft.com/office/drawing/2014/main" id="{00000000-0008-0000-0200-000002000000}"/>
            </a:ext>
          </a:extLst>
        </xdr:cNvPr>
        <xdr:cNvSpPr txBox="1"/>
      </xdr:nvSpPr>
      <xdr:spPr>
        <a:xfrm>
          <a:off x="4800600" y="152400"/>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Unemployment &amp; Benefits</a:t>
          </a:r>
        </a:p>
      </xdr:txBody>
    </xdr:sp>
    <xdr:clientData/>
  </xdr:twoCellAnchor>
  <xdr:twoCellAnchor editAs="oneCell">
    <xdr:from>
      <xdr:col>19</xdr:col>
      <xdr:colOff>381000</xdr:colOff>
      <xdr:row>1</xdr:row>
      <xdr:rowOff>47625</xdr:rowOff>
    </xdr:from>
    <xdr:to>
      <xdr:col>21</xdr:col>
      <xdr:colOff>94582</xdr:colOff>
      <xdr:row>3</xdr:row>
      <xdr:rowOff>20224</xdr:rowOff>
    </xdr:to>
    <xdr:pic>
      <xdr:nvPicPr>
        <xdr:cNvPr id="24" name="Picture 23">
          <a:extLst>
            <a:ext uri="{FF2B5EF4-FFF2-40B4-BE49-F238E27FC236}">
              <a16:creationId xmlns:a16="http://schemas.microsoft.com/office/drawing/2014/main" id="{00000000-0008-0000-0200-00001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4173200" y="238125"/>
          <a:ext cx="1085182" cy="353599"/>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0.25833</cdr:x>
      <cdr:y>0.02471</cdr:y>
    </cdr:from>
    <cdr:to>
      <cdr:x>0.78125</cdr:x>
      <cdr:y>0.10708</cdr:y>
    </cdr:to>
    <cdr:sp macro="" textlink="">
      <cdr:nvSpPr>
        <cdr:cNvPr id="2" name="TextBox 1">
          <a:extLst xmlns:a="http://schemas.openxmlformats.org/drawingml/2006/main">
            <a:ext uri="{FF2B5EF4-FFF2-40B4-BE49-F238E27FC236}">
              <a16:creationId xmlns:a16="http://schemas.microsoft.com/office/drawing/2014/main" id="{21732E3F-FBF0-4D29-A22E-483F4752CD58}"/>
            </a:ext>
          </a:extLst>
        </cdr:cNvPr>
        <cdr:cNvSpPr txBox="1"/>
      </cdr:nvSpPr>
      <cdr:spPr>
        <a:xfrm xmlns:a="http://schemas.openxmlformats.org/drawingml/2006/main">
          <a:off x="1181100" y="85725"/>
          <a:ext cx="23907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solidFill>
                <a:schemeClr val="tx1">
                  <a:lumMod val="65000"/>
                  <a:lumOff val="35000"/>
                </a:schemeClr>
              </a:solidFill>
            </a:rPr>
            <a:t>Universal Credit Claimants</a:t>
          </a:r>
        </a:p>
      </cdr:txBody>
    </cdr:sp>
  </cdr:relSizeAnchor>
</c:userShapes>
</file>

<file path=xl/drawings/drawing4.xml><?xml version="1.0" encoding="utf-8"?>
<c:userShapes xmlns:c="http://schemas.openxmlformats.org/drawingml/2006/chart">
  <cdr:relSizeAnchor xmlns:cdr="http://schemas.openxmlformats.org/drawingml/2006/chartDrawing">
    <cdr:from>
      <cdr:x>0.20486</cdr:x>
      <cdr:y>0.01739</cdr:y>
    </cdr:from>
    <cdr:to>
      <cdr:x>0.72778</cdr:x>
      <cdr:y>0.09976</cdr:y>
    </cdr:to>
    <cdr:sp macro="" textlink="">
      <cdr:nvSpPr>
        <cdr:cNvPr id="2" name="TextBox 1">
          <a:extLst xmlns:a="http://schemas.openxmlformats.org/drawingml/2006/main">
            <a:ext uri="{FF2B5EF4-FFF2-40B4-BE49-F238E27FC236}">
              <a16:creationId xmlns:a16="http://schemas.microsoft.com/office/drawing/2014/main" id="{5F946174-CA2B-4CC7-AB14-8EBA276CD7D3}"/>
            </a:ext>
          </a:extLst>
        </cdr:cNvPr>
        <cdr:cNvSpPr txBox="1"/>
      </cdr:nvSpPr>
      <cdr:spPr>
        <a:xfrm xmlns:a="http://schemas.openxmlformats.org/drawingml/2006/main">
          <a:off x="936625" y="60325"/>
          <a:ext cx="23907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tx1">
                  <a:lumMod val="65000"/>
                  <a:lumOff val="35000"/>
                </a:schemeClr>
              </a:solidFill>
            </a:rPr>
            <a:t>Universal Credit Claimants</a:t>
          </a:r>
        </a:p>
      </cdr:txBody>
    </cdr:sp>
  </cdr:relSizeAnchor>
</c:userShapes>
</file>

<file path=xl/drawings/drawing5.xml><?xml version="1.0" encoding="utf-8"?>
<c:userShapes xmlns:c="http://schemas.openxmlformats.org/drawingml/2006/chart">
  <cdr:relSizeAnchor xmlns:cdr="http://schemas.openxmlformats.org/drawingml/2006/chartDrawing">
    <cdr:from>
      <cdr:x>0.22569</cdr:x>
      <cdr:y>0.07606</cdr:y>
    </cdr:from>
    <cdr:to>
      <cdr:x>0.76735</cdr:x>
      <cdr:y>0.15352</cdr:y>
    </cdr:to>
    <cdr:sp macro="" textlink="'Unemp &amp; Bens'!$B$99">
      <cdr:nvSpPr>
        <cdr:cNvPr id="4" name="TextBox 1">
          <a:extLst xmlns:a="http://schemas.openxmlformats.org/drawingml/2006/main">
            <a:ext uri="{FF2B5EF4-FFF2-40B4-BE49-F238E27FC236}">
              <a16:creationId xmlns:a16="http://schemas.microsoft.com/office/drawing/2014/main" id="{F5A2FF9E-A293-42CA-A33B-C8F2D91DAE5C}"/>
            </a:ext>
          </a:extLst>
        </cdr:cNvPr>
        <cdr:cNvSpPr txBox="1"/>
      </cdr:nvSpPr>
      <cdr:spPr>
        <a:xfrm xmlns:a="http://schemas.openxmlformats.org/drawingml/2006/main">
          <a:off x="1031875" y="250825"/>
          <a:ext cx="2476470" cy="2554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695B4C-C538-4DBF-9750-55BA7EB47779}" type="TxLink">
            <a:rPr lang="en-US" sz="1100" b="1" i="0" u="none" strike="noStrike">
              <a:solidFill>
                <a:schemeClr val="tx1">
                  <a:lumMod val="65000"/>
                  <a:lumOff val="35000"/>
                </a:schemeClr>
              </a:solidFill>
              <a:latin typeface="Calibri"/>
              <a:cs typeface="Calibri"/>
            </a:rPr>
            <a:pPr algn="ctr"/>
            <a:t>May-25</a:t>
          </a:fld>
          <a:endParaRPr lang="en-GB" sz="1200" b="1">
            <a:solidFill>
              <a:schemeClr val="tx1">
                <a:lumMod val="65000"/>
                <a:lumOff val="3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0.2375</cdr:x>
      <cdr:y>0.03998</cdr:y>
    </cdr:from>
    <cdr:to>
      <cdr:x>0.78542</cdr:x>
      <cdr:y>0.12465</cdr:y>
    </cdr:to>
    <cdr:sp macro="" textlink="">
      <cdr:nvSpPr>
        <cdr:cNvPr id="2" name="TextBox 1">
          <a:extLst xmlns:a="http://schemas.openxmlformats.org/drawingml/2006/main">
            <a:ext uri="{FF2B5EF4-FFF2-40B4-BE49-F238E27FC236}">
              <a16:creationId xmlns:a16="http://schemas.microsoft.com/office/drawing/2014/main" id="{9677CE3C-DE66-4897-B5E6-3C2CFD530554}"/>
            </a:ext>
          </a:extLst>
        </cdr:cNvPr>
        <cdr:cNvSpPr txBox="1"/>
      </cdr:nvSpPr>
      <cdr:spPr>
        <a:xfrm xmlns:a="http://schemas.openxmlformats.org/drawingml/2006/main">
          <a:off x="1085850" y="161926"/>
          <a:ext cx="25050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0.21042</cdr:x>
      <cdr:y>0.02352</cdr:y>
    </cdr:from>
    <cdr:to>
      <cdr:x>0.75208</cdr:x>
      <cdr:y>0.08937</cdr:y>
    </cdr:to>
    <cdr:sp macro="" textlink="">
      <cdr:nvSpPr>
        <cdr:cNvPr id="3" name="TextBox 2">
          <a:extLst xmlns:a="http://schemas.openxmlformats.org/drawingml/2006/main">
            <a:ext uri="{FF2B5EF4-FFF2-40B4-BE49-F238E27FC236}">
              <a16:creationId xmlns:a16="http://schemas.microsoft.com/office/drawing/2014/main" id="{31CDFB2E-628B-45B2-B087-5299B9286844}"/>
            </a:ext>
          </a:extLst>
        </cdr:cNvPr>
        <cdr:cNvSpPr txBox="1"/>
      </cdr:nvSpPr>
      <cdr:spPr>
        <a:xfrm xmlns:a="http://schemas.openxmlformats.org/drawingml/2006/main">
          <a:off x="962025" y="95250"/>
          <a:ext cx="24765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200" b="1">
              <a:solidFill>
                <a:schemeClr val="tx1">
                  <a:lumMod val="75000"/>
                  <a:lumOff val="25000"/>
                </a:schemeClr>
              </a:solidFill>
            </a:rPr>
            <a:t>Furlough</a:t>
          </a:r>
          <a:r>
            <a:rPr lang="en-GB" sz="1200" b="1" baseline="0">
              <a:solidFill>
                <a:schemeClr val="tx1">
                  <a:lumMod val="75000"/>
                  <a:lumOff val="25000"/>
                </a:schemeClr>
              </a:solidFill>
            </a:rPr>
            <a:t> rate</a:t>
          </a:r>
          <a:endParaRPr lang="en-GB" sz="1200" b="1">
            <a:solidFill>
              <a:schemeClr val="tx1">
                <a:lumMod val="75000"/>
                <a:lumOff val="25000"/>
              </a:schemeClr>
            </a:solidFill>
          </a:endParaRP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4</xdr:col>
          <xdr:colOff>733425</xdr:colOff>
          <xdr:row>3</xdr:row>
          <xdr:rowOff>38100</xdr:rowOff>
        </xdr:to>
        <xdr:sp macro="" textlink="">
          <xdr:nvSpPr>
            <xdr:cNvPr id="6145" name="Drop Down 1" descr="Dropdown box to select area of interest"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676280</xdr:colOff>
      <xdr:row>74</xdr:row>
      <xdr:rowOff>85725</xdr:rowOff>
    </xdr:from>
    <xdr:to>
      <xdr:col>19</xdr:col>
      <xdr:colOff>583224</xdr:colOff>
      <xdr:row>90</xdr:row>
      <xdr:rowOff>177675</xdr:rowOff>
    </xdr:to>
    <xdr:pic>
      <xdr:nvPicPr>
        <xdr:cNvPr id="22" name="Picture 21" descr="Map showing the Income Deprivation Affecting Children index from the 2019 IMD in Kent and Medway lower super output areas">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296280" y="15192375"/>
          <a:ext cx="6079144" cy="4302000"/>
        </a:xfrm>
        <a:prstGeom prst="rect">
          <a:avLst/>
        </a:prstGeom>
        <a:ln>
          <a:solidFill>
            <a:schemeClr val="tx1">
              <a:lumMod val="50000"/>
              <a:lumOff val="50000"/>
            </a:schemeClr>
          </a:solidFill>
        </a:ln>
      </xdr:spPr>
    </xdr:pic>
    <xdr:clientData/>
  </xdr:twoCellAnchor>
  <xdr:twoCellAnchor editAs="oneCell">
    <xdr:from>
      <xdr:col>10</xdr:col>
      <xdr:colOff>647700</xdr:colOff>
      <xdr:row>52</xdr:row>
      <xdr:rowOff>0</xdr:rowOff>
    </xdr:from>
    <xdr:to>
      <xdr:col>19</xdr:col>
      <xdr:colOff>552450</xdr:colOff>
      <xdr:row>69</xdr:row>
      <xdr:rowOff>99919</xdr:rowOff>
    </xdr:to>
    <xdr:pic>
      <xdr:nvPicPr>
        <xdr:cNvPr id="23" name="Picture 22" descr="Map showing Overall IMD 2019 in Kent lower super output areas">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67700" y="10334625"/>
          <a:ext cx="6076950" cy="4300444"/>
        </a:xfrm>
        <a:prstGeom prst="rect">
          <a:avLst/>
        </a:prstGeom>
        <a:ln>
          <a:solidFill>
            <a:schemeClr val="tx1">
              <a:lumMod val="50000"/>
              <a:lumOff val="50000"/>
            </a:schemeClr>
          </a:solidFill>
        </a:ln>
      </xdr:spPr>
    </xdr:pic>
    <xdr:clientData/>
  </xdr:twoCellAnchor>
  <xdr:twoCellAnchor>
    <xdr:from>
      <xdr:col>5</xdr:col>
      <xdr:colOff>104775</xdr:colOff>
      <xdr:row>7</xdr:row>
      <xdr:rowOff>95249</xdr:rowOff>
    </xdr:from>
    <xdr:to>
      <xdr:col>11</xdr:col>
      <xdr:colOff>333375</xdr:colOff>
      <xdr:row>24</xdr:row>
      <xdr:rowOff>95250</xdr:rowOff>
    </xdr:to>
    <xdr:graphicFrame macro="">
      <xdr:nvGraphicFramePr>
        <xdr:cNvPr id="33" name="Chart 32" descr="Chart showing the percentage of children under 16 in relative low income families in Kent districts">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495300</xdr:colOff>
      <xdr:row>7</xdr:row>
      <xdr:rowOff>85724</xdr:rowOff>
    </xdr:from>
    <xdr:to>
      <xdr:col>19</xdr:col>
      <xdr:colOff>266700</xdr:colOff>
      <xdr:row>24</xdr:row>
      <xdr:rowOff>47625</xdr:rowOff>
    </xdr:to>
    <xdr:graphicFrame macro="">
      <xdr:nvGraphicFramePr>
        <xdr:cNvPr id="34" name="Chart 33" descr="Chart showing the percentage of children under 16 in relative low income families in the selected area since 2014/15 compared to the national average">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104775</xdr:colOff>
      <xdr:row>28</xdr:row>
      <xdr:rowOff>228600</xdr:rowOff>
    </xdr:from>
    <xdr:to>
      <xdr:col>11</xdr:col>
      <xdr:colOff>333375</xdr:colOff>
      <xdr:row>46</xdr:row>
      <xdr:rowOff>0</xdr:rowOff>
    </xdr:to>
    <xdr:graphicFrame macro="">
      <xdr:nvGraphicFramePr>
        <xdr:cNvPr id="35" name="Chart 34" descr="Chart showing the number of Universal Credit claimant households with and without children in Kent districts">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495300</xdr:colOff>
      <xdr:row>28</xdr:row>
      <xdr:rowOff>238124</xdr:rowOff>
    </xdr:from>
    <xdr:to>
      <xdr:col>19</xdr:col>
      <xdr:colOff>266700</xdr:colOff>
      <xdr:row>45</xdr:row>
      <xdr:rowOff>161924</xdr:rowOff>
    </xdr:to>
    <xdr:graphicFrame macro="">
      <xdr:nvGraphicFramePr>
        <xdr:cNvPr id="36" name="Chart 35" descr="Chart showing a timeseries of the number of Universal Credit claimant households with and without children in the selected area since January 2020">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1</xdr:row>
      <xdr:rowOff>0</xdr:rowOff>
    </xdr:from>
    <xdr:to>
      <xdr:col>19</xdr:col>
      <xdr:colOff>399382</xdr:colOff>
      <xdr:row>2</xdr:row>
      <xdr:rowOff>163099</xdr:rowOff>
    </xdr:to>
    <xdr:pic>
      <xdr:nvPicPr>
        <xdr:cNvPr id="9" name="Picture 8">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154025" y="190500"/>
          <a:ext cx="1085182" cy="353599"/>
        </a:xfrm>
        <a:prstGeom prst="rect">
          <a:avLst/>
        </a:prstGeom>
      </xdr:spPr>
    </xdr:pic>
    <xdr:clientData/>
  </xdr:twoCellAnchor>
  <xdr:twoCellAnchor>
    <xdr:from>
      <xdr:col>5</xdr:col>
      <xdr:colOff>257175</xdr:colOff>
      <xdr:row>0</xdr:row>
      <xdr:rowOff>152400</xdr:rowOff>
    </xdr:from>
    <xdr:to>
      <xdr:col>17</xdr:col>
      <xdr:colOff>152400</xdr:colOff>
      <xdr:row>3</xdr:row>
      <xdr:rowOff>76200</xdr:rowOff>
    </xdr:to>
    <xdr:sp macro="" textlink="">
      <xdr:nvSpPr>
        <xdr:cNvPr id="10" name="TextBox 9" descr="Page title: Families">
          <a:extLst>
            <a:ext uri="{FF2B5EF4-FFF2-40B4-BE49-F238E27FC236}">
              <a16:creationId xmlns:a16="http://schemas.microsoft.com/office/drawing/2014/main" id="{00000000-0008-0000-0300-00000A000000}"/>
            </a:ext>
          </a:extLst>
        </xdr:cNvPr>
        <xdr:cNvSpPr txBox="1"/>
      </xdr:nvSpPr>
      <xdr:spPr>
        <a:xfrm>
          <a:off x="4267200" y="152400"/>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Families</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5</xdr:col>
          <xdr:colOff>9525</xdr:colOff>
          <xdr:row>3</xdr:row>
          <xdr:rowOff>38100</xdr:rowOff>
        </xdr:to>
        <xdr:sp macro="" textlink="">
          <xdr:nvSpPr>
            <xdr:cNvPr id="25601" name="Drop Down 1" descr="Drop down box to select area of interest"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7</xdr:col>
      <xdr:colOff>485779</xdr:colOff>
      <xdr:row>128</xdr:row>
      <xdr:rowOff>47625</xdr:rowOff>
    </xdr:from>
    <xdr:to>
      <xdr:col>15</xdr:col>
      <xdr:colOff>595251</xdr:colOff>
      <xdr:row>143</xdr:row>
      <xdr:rowOff>35700</xdr:rowOff>
    </xdr:to>
    <xdr:pic>
      <xdr:nvPicPr>
        <xdr:cNvPr id="3" name="Picture 2" descr="Map showing the Income Deprivation Affecting Older People index from the IMD 2019 in Kent and Medway lower super output areas">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48379" y="7239000"/>
          <a:ext cx="5595872" cy="3960000"/>
        </a:xfrm>
        <a:prstGeom prst="rect">
          <a:avLst/>
        </a:prstGeom>
        <a:ln>
          <a:solidFill>
            <a:schemeClr val="tx1">
              <a:lumMod val="50000"/>
              <a:lumOff val="50000"/>
            </a:schemeClr>
          </a:solidFill>
        </a:ln>
      </xdr:spPr>
    </xdr:pic>
    <xdr:clientData/>
  </xdr:twoCellAnchor>
  <xdr:twoCellAnchor>
    <xdr:from>
      <xdr:col>6</xdr:col>
      <xdr:colOff>119062</xdr:colOff>
      <xdr:row>88</xdr:row>
      <xdr:rowOff>66675</xdr:rowOff>
    </xdr:from>
    <xdr:to>
      <xdr:col>12</xdr:col>
      <xdr:colOff>576262</xdr:colOff>
      <xdr:row>106</xdr:row>
      <xdr:rowOff>161925</xdr:rowOff>
    </xdr:to>
    <xdr:graphicFrame macro="">
      <xdr:nvGraphicFramePr>
        <xdr:cNvPr id="8" name="Chart 7" descr="Chart showing the proportion of people aged 65+ claiming Pension Credit in Kent districts">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88</xdr:row>
      <xdr:rowOff>47625</xdr:rowOff>
    </xdr:from>
    <xdr:to>
      <xdr:col>20</xdr:col>
      <xdr:colOff>457200</xdr:colOff>
      <xdr:row>106</xdr:row>
      <xdr:rowOff>85725</xdr:rowOff>
    </xdr:to>
    <xdr:graphicFrame macro="">
      <xdr:nvGraphicFramePr>
        <xdr:cNvPr id="9" name="Chart 8" descr="Chart showing a timeseries of the Pension Credit claimant rate in the selected area since May 201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119062</xdr:colOff>
      <xdr:row>28</xdr:row>
      <xdr:rowOff>47625</xdr:rowOff>
    </xdr:from>
    <xdr:to>
      <xdr:col>13</xdr:col>
      <xdr:colOff>576262</xdr:colOff>
      <xdr:row>42</xdr:row>
      <xdr:rowOff>123825</xdr:rowOff>
    </xdr:to>
    <xdr:graphicFrame macro="">
      <xdr:nvGraphicFramePr>
        <xdr:cNvPr id="2" name="Chart 1" descr="Chart showing number of people aged 65+ in 2019 and 2039 in Kent districts">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304800</xdr:colOff>
      <xdr:row>66</xdr:row>
      <xdr:rowOff>104775</xdr:rowOff>
    </xdr:from>
    <xdr:to>
      <xdr:col>14</xdr:col>
      <xdr:colOff>76200</xdr:colOff>
      <xdr:row>81</xdr:row>
      <xdr:rowOff>180975</xdr:rowOff>
    </xdr:to>
    <xdr:graphicFrame macro="">
      <xdr:nvGraphicFramePr>
        <xdr:cNvPr id="7" name="Chart 6" descr="Chart showing number of people aged 85+ in 2019 and 2039 in Kent districts">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314325</xdr:colOff>
      <xdr:row>27</xdr:row>
      <xdr:rowOff>180975</xdr:rowOff>
    </xdr:from>
    <xdr:to>
      <xdr:col>21</xdr:col>
      <xdr:colOff>85725</xdr:colOff>
      <xdr:row>42</xdr:row>
      <xdr:rowOff>171450</xdr:rowOff>
    </xdr:to>
    <xdr:graphicFrame macro="">
      <xdr:nvGraphicFramePr>
        <xdr:cNvPr id="11" name="Chart 10" descr="Chart showing the percentage of the population aged 65+ in the selected area compared to the Kent average for all years from 2019 to 2039">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571500</xdr:colOff>
      <xdr:row>66</xdr:row>
      <xdr:rowOff>0</xdr:rowOff>
    </xdr:from>
    <xdr:to>
      <xdr:col>21</xdr:col>
      <xdr:colOff>342900</xdr:colOff>
      <xdr:row>83</xdr:row>
      <xdr:rowOff>9526</xdr:rowOff>
    </xdr:to>
    <xdr:graphicFrame macro="">
      <xdr:nvGraphicFramePr>
        <xdr:cNvPr id="10" name="Chart 9" descr="Chart showing the percentage of the population aged 85+ in the selected area compared to the Kent average for all years from 2019 to 203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19</xdr:col>
      <xdr:colOff>76200</xdr:colOff>
      <xdr:row>1</xdr:row>
      <xdr:rowOff>19050</xdr:rowOff>
    </xdr:from>
    <xdr:to>
      <xdr:col>20</xdr:col>
      <xdr:colOff>475582</xdr:colOff>
      <xdr:row>2</xdr:row>
      <xdr:rowOff>182149</xdr:rowOff>
    </xdr:to>
    <xdr:pic>
      <xdr:nvPicPr>
        <xdr:cNvPr id="12" name="Picture 11">
          <a:extLst>
            <a:ext uri="{FF2B5EF4-FFF2-40B4-BE49-F238E27FC236}">
              <a16:creationId xmlns:a16="http://schemas.microsoft.com/office/drawing/2014/main" id="{00000000-0008-0000-0400-00000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868400" y="209550"/>
          <a:ext cx="1085182" cy="353599"/>
        </a:xfrm>
        <a:prstGeom prst="rect">
          <a:avLst/>
        </a:prstGeom>
      </xdr:spPr>
    </xdr:pic>
    <xdr:clientData/>
  </xdr:twoCellAnchor>
  <xdr:twoCellAnchor>
    <xdr:from>
      <xdr:col>5</xdr:col>
      <xdr:colOff>666750</xdr:colOff>
      <xdr:row>0</xdr:row>
      <xdr:rowOff>123825</xdr:rowOff>
    </xdr:from>
    <xdr:to>
      <xdr:col>17</xdr:col>
      <xdr:colOff>561975</xdr:colOff>
      <xdr:row>3</xdr:row>
      <xdr:rowOff>47625</xdr:rowOff>
    </xdr:to>
    <xdr:sp macro="" textlink="">
      <xdr:nvSpPr>
        <xdr:cNvPr id="13" name="TextBox 12" descr="Page title: Older People">
          <a:extLst>
            <a:ext uri="{FF2B5EF4-FFF2-40B4-BE49-F238E27FC236}">
              <a16:creationId xmlns:a16="http://schemas.microsoft.com/office/drawing/2014/main" id="{00000000-0008-0000-0400-00000D000000}"/>
            </a:ext>
          </a:extLst>
        </xdr:cNvPr>
        <xdr:cNvSpPr txBox="1"/>
      </xdr:nvSpPr>
      <xdr:spPr>
        <a:xfrm>
          <a:off x="4629150" y="123825"/>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Older People</a:t>
          </a:r>
        </a:p>
      </xdr:txBody>
    </xdr:sp>
    <xdr:clientData/>
  </xdr:twoCellAnchor>
  <xdr:twoCellAnchor>
    <xdr:from>
      <xdr:col>6</xdr:col>
      <xdr:colOff>209550</xdr:colOff>
      <xdr:row>146</xdr:row>
      <xdr:rowOff>95250</xdr:rowOff>
    </xdr:from>
    <xdr:to>
      <xdr:col>12</xdr:col>
      <xdr:colOff>666750</xdr:colOff>
      <xdr:row>166</xdr:row>
      <xdr:rowOff>0</xdr:rowOff>
    </xdr:to>
    <xdr:graphicFrame macro="">
      <xdr:nvGraphicFramePr>
        <xdr:cNvPr id="4" name="Chart 3" descr="Chart showing the number of people aged 65+ eligible for Winter Fuel Payments in Kent districts &amp; Medway">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552450</xdr:colOff>
      <xdr:row>7</xdr:row>
      <xdr:rowOff>85724</xdr:rowOff>
    </xdr:from>
    <xdr:to>
      <xdr:col>12</xdr:col>
      <xdr:colOff>47625</xdr:colOff>
      <xdr:row>24</xdr:row>
      <xdr:rowOff>66674</xdr:rowOff>
    </xdr:to>
    <xdr:graphicFrame macro="">
      <xdr:nvGraphicFramePr>
        <xdr:cNvPr id="5" name="Chart 4" descr="Chart showing number of people aged 65+ in 2019 and 2039 in Kent districts">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552450</xdr:colOff>
      <xdr:row>46</xdr:row>
      <xdr:rowOff>180975</xdr:rowOff>
    </xdr:from>
    <xdr:to>
      <xdr:col>12</xdr:col>
      <xdr:colOff>47625</xdr:colOff>
      <xdr:row>64</xdr:row>
      <xdr:rowOff>57150</xdr:rowOff>
    </xdr:to>
    <xdr:graphicFrame macro="">
      <xdr:nvGraphicFramePr>
        <xdr:cNvPr id="6" name="Chart 5" descr="Chart showing number of people aged 65+ in 2019 and 2039 in Kent districts">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4</xdr:col>
          <xdr:colOff>219075</xdr:colOff>
          <xdr:row>3</xdr:row>
          <xdr:rowOff>38100</xdr:rowOff>
        </xdr:to>
        <xdr:sp macro="" textlink="">
          <xdr:nvSpPr>
            <xdr:cNvPr id="7169" name="Drop Down 1" descr="Drop down box to select area of interest"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442912</xdr:colOff>
      <xdr:row>78</xdr:row>
      <xdr:rowOff>114299</xdr:rowOff>
    </xdr:from>
    <xdr:to>
      <xdr:col>11</xdr:col>
      <xdr:colOff>671512</xdr:colOff>
      <xdr:row>98</xdr:row>
      <xdr:rowOff>20999</xdr:rowOff>
    </xdr:to>
    <xdr:graphicFrame macro="">
      <xdr:nvGraphicFramePr>
        <xdr:cNvPr id="3" name="Chart 2" descr="Chart showing the number of Local Council Tax Support claimants of pension age and of working age in Kent districts">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495300</xdr:colOff>
      <xdr:row>78</xdr:row>
      <xdr:rowOff>114299</xdr:rowOff>
    </xdr:from>
    <xdr:to>
      <xdr:col>20</xdr:col>
      <xdr:colOff>266700</xdr:colOff>
      <xdr:row>97</xdr:row>
      <xdr:rowOff>152400</xdr:rowOff>
    </xdr:to>
    <xdr:graphicFrame macro="">
      <xdr:nvGraphicFramePr>
        <xdr:cNvPr id="4" name="Chart 3" descr="Chart showing a timeseries of the number of Local Council Tax Support claimants of pension age and of working age in the selected area each quarter since quarter 1 2019/20">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442912</xdr:colOff>
      <xdr:row>7</xdr:row>
      <xdr:rowOff>190499</xdr:rowOff>
    </xdr:from>
    <xdr:to>
      <xdr:col>11</xdr:col>
      <xdr:colOff>671512</xdr:colOff>
      <xdr:row>24</xdr:row>
      <xdr:rowOff>104774</xdr:rowOff>
    </xdr:to>
    <xdr:graphicFrame macro="">
      <xdr:nvGraphicFramePr>
        <xdr:cNvPr id="19" name="Chart 18" descr="Chart showing the latest percentage of households on Universal Credit compared to March 2020 in Kent districts">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495300</xdr:colOff>
      <xdr:row>8</xdr:row>
      <xdr:rowOff>0</xdr:rowOff>
    </xdr:from>
    <xdr:to>
      <xdr:col>20</xdr:col>
      <xdr:colOff>266700</xdr:colOff>
      <xdr:row>24</xdr:row>
      <xdr:rowOff>95250</xdr:rowOff>
    </xdr:to>
    <xdr:graphicFrame macro="">
      <xdr:nvGraphicFramePr>
        <xdr:cNvPr id="20" name="Chart 19" descr="Chart showing a timeseries of the percentage of households claiming Universal Credit in the selected area compared to the national average">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295275</xdr:colOff>
      <xdr:row>55</xdr:row>
      <xdr:rowOff>171450</xdr:rowOff>
    </xdr:from>
    <xdr:to>
      <xdr:col>13</xdr:col>
      <xdr:colOff>66675</xdr:colOff>
      <xdr:row>71</xdr:row>
      <xdr:rowOff>152400</xdr:rowOff>
    </xdr:to>
    <xdr:graphicFrame macro="">
      <xdr:nvGraphicFramePr>
        <xdr:cNvPr id="26" name="Chart 25" descr="Chart showing the number of Universal Credit claimant households with and without housing entitlement in Kent districts">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495300</xdr:colOff>
      <xdr:row>55</xdr:row>
      <xdr:rowOff>152400</xdr:rowOff>
    </xdr:from>
    <xdr:to>
      <xdr:col>20</xdr:col>
      <xdr:colOff>266700</xdr:colOff>
      <xdr:row>72</xdr:row>
      <xdr:rowOff>28575</xdr:rowOff>
    </xdr:to>
    <xdr:graphicFrame macro="">
      <xdr:nvGraphicFramePr>
        <xdr:cNvPr id="27" name="Chart 26" descr="Chart showing a timeseries of the number of Universal Credit claimant households with and without housing entitlement since January 2020 in the selected area">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495300</xdr:colOff>
      <xdr:row>103</xdr:row>
      <xdr:rowOff>0</xdr:rowOff>
    </xdr:from>
    <xdr:to>
      <xdr:col>20</xdr:col>
      <xdr:colOff>266700</xdr:colOff>
      <xdr:row>120</xdr:row>
      <xdr:rowOff>19050</xdr:rowOff>
    </xdr:to>
    <xdr:graphicFrame macro="">
      <xdr:nvGraphicFramePr>
        <xdr:cNvPr id="28" name="Chart 27" descr="Chart showing the rate per 1,000 households in temporary accommodation at each quarter since April-June 2018 in the selected area compared to the national rate">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442912</xdr:colOff>
      <xdr:row>103</xdr:row>
      <xdr:rowOff>104774</xdr:rowOff>
    </xdr:from>
    <xdr:to>
      <xdr:col>11</xdr:col>
      <xdr:colOff>671512</xdr:colOff>
      <xdr:row>120</xdr:row>
      <xdr:rowOff>57149</xdr:rowOff>
    </xdr:to>
    <xdr:graphicFrame macro="">
      <xdr:nvGraphicFramePr>
        <xdr:cNvPr id="29" name="Chart 28" descr="Chart showing the rate per 1,000 households who are in temporary accommodation in Kent districts">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442912</xdr:colOff>
      <xdr:row>29</xdr:row>
      <xdr:rowOff>47625</xdr:rowOff>
    </xdr:from>
    <xdr:to>
      <xdr:col>11</xdr:col>
      <xdr:colOff>671512</xdr:colOff>
      <xdr:row>48</xdr:row>
      <xdr:rowOff>97200</xdr:rowOff>
    </xdr:to>
    <xdr:graphicFrame macro="">
      <xdr:nvGraphicFramePr>
        <xdr:cNvPr id="30" name="Chart 29" descr="Chart showing the number of Housing Benefit claimants or pension age and of working age in Kent districts">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495300</xdr:colOff>
      <xdr:row>29</xdr:row>
      <xdr:rowOff>47626</xdr:rowOff>
    </xdr:from>
    <xdr:to>
      <xdr:col>20</xdr:col>
      <xdr:colOff>266700</xdr:colOff>
      <xdr:row>47</xdr:row>
      <xdr:rowOff>123825</xdr:rowOff>
    </xdr:to>
    <xdr:graphicFrame macro="">
      <xdr:nvGraphicFramePr>
        <xdr:cNvPr id="31" name="Chart 30" descr="Chart showing a timeseries of the number of housing benefit claimants of pension age and of working age in the selected area since January 202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442912</xdr:colOff>
      <xdr:row>168</xdr:row>
      <xdr:rowOff>152399</xdr:rowOff>
    </xdr:from>
    <xdr:to>
      <xdr:col>11</xdr:col>
      <xdr:colOff>671512</xdr:colOff>
      <xdr:row>187</xdr:row>
      <xdr:rowOff>114299</xdr:rowOff>
    </xdr:to>
    <xdr:graphicFrame macro="">
      <xdr:nvGraphicFramePr>
        <xdr:cNvPr id="35" name="Chart 34" descr="Chart showing the percentage of fuel poor households in Kent districts compared to 2015">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495300</xdr:colOff>
      <xdr:row>168</xdr:row>
      <xdr:rowOff>209550</xdr:rowOff>
    </xdr:from>
    <xdr:to>
      <xdr:col>20</xdr:col>
      <xdr:colOff>266700</xdr:colOff>
      <xdr:row>184</xdr:row>
      <xdr:rowOff>47625</xdr:rowOff>
    </xdr:to>
    <xdr:graphicFrame macro="">
      <xdr:nvGraphicFramePr>
        <xdr:cNvPr id="36" name="Chart 35" descr="Chart showing the percentage of households who are fuel poor in the selected area each year from 2015 compared to the South East regional average">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18</xdr:col>
      <xdr:colOff>295275</xdr:colOff>
      <xdr:row>0</xdr:row>
      <xdr:rowOff>180975</xdr:rowOff>
    </xdr:from>
    <xdr:to>
      <xdr:col>20</xdr:col>
      <xdr:colOff>8857</xdr:colOff>
      <xdr:row>2</xdr:row>
      <xdr:rowOff>153574</xdr:rowOff>
    </xdr:to>
    <xdr:pic>
      <xdr:nvPicPr>
        <xdr:cNvPr id="15" name="Picture 14">
          <a:extLst>
            <a:ext uri="{FF2B5EF4-FFF2-40B4-BE49-F238E27FC236}">
              <a16:creationId xmlns:a16="http://schemas.microsoft.com/office/drawing/2014/main" id="{00000000-0008-0000-05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477875" y="180975"/>
          <a:ext cx="1085182" cy="353599"/>
        </a:xfrm>
        <a:prstGeom prst="rect">
          <a:avLst/>
        </a:prstGeom>
      </xdr:spPr>
    </xdr:pic>
    <xdr:clientData/>
  </xdr:twoCellAnchor>
  <xdr:twoCellAnchor>
    <xdr:from>
      <xdr:col>5</xdr:col>
      <xdr:colOff>552450</xdr:colOff>
      <xdr:row>0</xdr:row>
      <xdr:rowOff>123825</xdr:rowOff>
    </xdr:from>
    <xdr:to>
      <xdr:col>17</xdr:col>
      <xdr:colOff>447675</xdr:colOff>
      <xdr:row>3</xdr:row>
      <xdr:rowOff>47625</xdr:rowOff>
    </xdr:to>
    <xdr:sp macro="" textlink="">
      <xdr:nvSpPr>
        <xdr:cNvPr id="16" name="TextBox 15" descr="Page title: Households">
          <a:extLst>
            <a:ext uri="{FF2B5EF4-FFF2-40B4-BE49-F238E27FC236}">
              <a16:creationId xmlns:a16="http://schemas.microsoft.com/office/drawing/2014/main" id="{00000000-0008-0000-0500-000010000000}"/>
            </a:ext>
          </a:extLst>
        </xdr:cNvPr>
        <xdr:cNvSpPr txBox="1"/>
      </xdr:nvSpPr>
      <xdr:spPr>
        <a:xfrm>
          <a:off x="4591050" y="123825"/>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Households</a:t>
          </a:r>
        </a:p>
      </xdr:txBody>
    </xdr:sp>
    <xdr:clientData/>
  </xdr:twoCellAnchor>
  <xdr:twoCellAnchor editAs="oneCell">
    <xdr:from>
      <xdr:col>0</xdr:col>
      <xdr:colOff>114300</xdr:colOff>
      <xdr:row>228</xdr:row>
      <xdr:rowOff>57150</xdr:rowOff>
    </xdr:from>
    <xdr:to>
      <xdr:col>9</xdr:col>
      <xdr:colOff>342899</xdr:colOff>
      <xdr:row>257</xdr:row>
      <xdr:rowOff>30749</xdr:rowOff>
    </xdr:to>
    <xdr:pic>
      <xdr:nvPicPr>
        <xdr:cNvPr id="5" name="Picture 4" descr="Map showing net weekly income before housing costs in Kent &amp; Medway in 2019/20. Coastal areas in the east of the county and areas along the Medway Estuary have the lowest incomes, while areas in the East of the county have the highest weekly incomes.">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4300" y="41814750"/>
          <a:ext cx="7772399" cy="5498099"/>
        </a:xfrm>
        <a:prstGeom prst="rect">
          <a:avLst/>
        </a:prstGeom>
      </xdr:spPr>
    </xdr:pic>
    <xdr:clientData/>
  </xdr:twoCellAnchor>
  <xdr:twoCellAnchor>
    <xdr:from>
      <xdr:col>10</xdr:col>
      <xdr:colOff>561975</xdr:colOff>
      <xdr:row>229</xdr:row>
      <xdr:rowOff>28575</xdr:rowOff>
    </xdr:from>
    <xdr:to>
      <xdr:col>20</xdr:col>
      <xdr:colOff>523875</xdr:colOff>
      <xdr:row>255</xdr:row>
      <xdr:rowOff>152400</xdr:rowOff>
    </xdr:to>
    <xdr:graphicFrame macro="">
      <xdr:nvGraphicFramePr>
        <xdr:cNvPr id="21" name="Chart 20" descr="Chart showing net weekly income before housing costs in Kent &amp; Medway MSOAs in 2017/18">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95250</xdr:colOff>
      <xdr:row>261</xdr:row>
      <xdr:rowOff>114300</xdr:rowOff>
    </xdr:from>
    <xdr:to>
      <xdr:col>9</xdr:col>
      <xdr:colOff>323849</xdr:colOff>
      <xdr:row>290</xdr:row>
      <xdr:rowOff>78374</xdr:rowOff>
    </xdr:to>
    <xdr:pic>
      <xdr:nvPicPr>
        <xdr:cNvPr id="7" name="Picture 6" descr="Map showing net weekly income after housing costs in Kent &amp; Medway in 2019/20. Coastal areas in the east of the county and areas along the Medway Estuary have the lowest incomes, while areas in the East of the county have the highest weekly incomes.">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5250" y="48196500"/>
          <a:ext cx="7772399" cy="5498099"/>
        </a:xfrm>
        <a:prstGeom prst="rect">
          <a:avLst/>
        </a:prstGeom>
      </xdr:spPr>
    </xdr:pic>
    <xdr:clientData/>
  </xdr:twoCellAnchor>
  <xdr:twoCellAnchor>
    <xdr:from>
      <xdr:col>10</xdr:col>
      <xdr:colOff>561975</xdr:colOff>
      <xdr:row>262</xdr:row>
      <xdr:rowOff>114300</xdr:rowOff>
    </xdr:from>
    <xdr:to>
      <xdr:col>20</xdr:col>
      <xdr:colOff>523875</xdr:colOff>
      <xdr:row>289</xdr:row>
      <xdr:rowOff>47625</xdr:rowOff>
    </xdr:to>
    <xdr:graphicFrame macro="">
      <xdr:nvGraphicFramePr>
        <xdr:cNvPr id="22" name="Chart 21" descr="Chart showing net weekly income in Kent &amp; Medway MSOAs after housing costs, 2017/18">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423862</xdr:colOff>
      <xdr:row>319</xdr:row>
      <xdr:rowOff>514351</xdr:rowOff>
    </xdr:from>
    <xdr:to>
      <xdr:col>11</xdr:col>
      <xdr:colOff>652462</xdr:colOff>
      <xdr:row>335</xdr:row>
      <xdr:rowOff>123825</xdr:rowOff>
    </xdr:to>
    <xdr:graphicFrame macro="">
      <xdr:nvGraphicFramePr>
        <xdr:cNvPr id="2" name="Chart 1" descr="Chart showing the latest quarter repossessions in Kent and Medway per 1,000 households">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581025</xdr:colOff>
      <xdr:row>319</xdr:row>
      <xdr:rowOff>409575</xdr:rowOff>
    </xdr:from>
    <xdr:to>
      <xdr:col>20</xdr:col>
      <xdr:colOff>457200</xdr:colOff>
      <xdr:row>336</xdr:row>
      <xdr:rowOff>133350</xdr:rowOff>
    </xdr:to>
    <xdr:graphicFrame macro="">
      <xdr:nvGraphicFramePr>
        <xdr:cNvPr id="23" name="Chart 22" descr="Chart showing repossessions by landlord/mortgage type since 2015 for the selected area">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485775</xdr:colOff>
      <xdr:row>147</xdr:row>
      <xdr:rowOff>171450</xdr:rowOff>
    </xdr:from>
    <xdr:to>
      <xdr:col>20</xdr:col>
      <xdr:colOff>257175</xdr:colOff>
      <xdr:row>164</xdr:row>
      <xdr:rowOff>66675</xdr:rowOff>
    </xdr:to>
    <xdr:graphicFrame macro="">
      <xdr:nvGraphicFramePr>
        <xdr:cNvPr id="24" name="Chart 23" descr="Chart showing the number of homelessness assessments by duty type">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409575</xdr:colOff>
      <xdr:row>147</xdr:row>
      <xdr:rowOff>200025</xdr:rowOff>
    </xdr:from>
    <xdr:to>
      <xdr:col>11</xdr:col>
      <xdr:colOff>638175</xdr:colOff>
      <xdr:row>164</xdr:row>
      <xdr:rowOff>95250</xdr:rowOff>
    </xdr:to>
    <xdr:graphicFrame macro="">
      <xdr:nvGraphicFramePr>
        <xdr:cNvPr id="32" name="Chart 31" descr="Chart showing the number of homelessness assessments made per 1,000 households">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442912</xdr:colOff>
      <xdr:row>190</xdr:row>
      <xdr:rowOff>180975</xdr:rowOff>
    </xdr:from>
    <xdr:to>
      <xdr:col>10</xdr:col>
      <xdr:colOff>66675</xdr:colOff>
      <xdr:row>201</xdr:row>
      <xdr:rowOff>0</xdr:rowOff>
    </xdr:to>
    <xdr:graphicFrame macro="">
      <xdr:nvGraphicFramePr>
        <xdr:cNvPr id="6" name="Chart 5" descr="Chart showing the percentage of households in Kent districts experiencing struggle with food insecurity">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100012</xdr:colOff>
      <xdr:row>190</xdr:row>
      <xdr:rowOff>190500</xdr:rowOff>
    </xdr:from>
    <xdr:to>
      <xdr:col>14</xdr:col>
      <xdr:colOff>638175</xdr:colOff>
      <xdr:row>201</xdr:row>
      <xdr:rowOff>9525</xdr:rowOff>
    </xdr:to>
    <xdr:graphicFrame macro="">
      <xdr:nvGraphicFramePr>
        <xdr:cNvPr id="33" name="Chart 32" descr="Chart showing the percentage of households in Kent districts worried about their food security">
          <a:extLst>
            <a:ext uri="{FF2B5EF4-FFF2-40B4-BE49-F238E27FC236}">
              <a16:creationId xmlns:a16="http://schemas.microsoft.com/office/drawing/2014/main" id="{00000000-0008-0000-05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671512</xdr:colOff>
      <xdr:row>190</xdr:row>
      <xdr:rowOff>180975</xdr:rowOff>
    </xdr:from>
    <xdr:to>
      <xdr:col>19</xdr:col>
      <xdr:colOff>523875</xdr:colOff>
      <xdr:row>201</xdr:row>
      <xdr:rowOff>0</xdr:rowOff>
    </xdr:to>
    <xdr:graphicFrame macro="">
      <xdr:nvGraphicFramePr>
        <xdr:cNvPr id="34" name="Chart 33" descr="Chart showing the percentage of households in Kent districts experiencing hunger">
          <a:extLst>
            <a:ext uri="{FF2B5EF4-FFF2-40B4-BE49-F238E27FC236}">
              <a16:creationId xmlns:a16="http://schemas.microsoft.com/office/drawing/2014/main" id="{00000000-0008-0000-05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423862</xdr:colOff>
      <xdr:row>203</xdr:row>
      <xdr:rowOff>19049</xdr:rowOff>
    </xdr:from>
    <xdr:to>
      <xdr:col>10</xdr:col>
      <xdr:colOff>47625</xdr:colOff>
      <xdr:row>223</xdr:row>
      <xdr:rowOff>0</xdr:rowOff>
    </xdr:to>
    <xdr:graphicFrame macro="">
      <xdr:nvGraphicFramePr>
        <xdr:cNvPr id="37" name="Chart 36" descr="Chart showing the percentage of households in South East districts experiencing struggle with food insecurity">
          <a:extLst>
            <a:ext uri="{FF2B5EF4-FFF2-40B4-BE49-F238E27FC236}">
              <a16:creationId xmlns:a16="http://schemas.microsoft.com/office/drawing/2014/main" id="{00000000-0008-0000-05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80962</xdr:colOff>
      <xdr:row>203</xdr:row>
      <xdr:rowOff>28575</xdr:rowOff>
    </xdr:from>
    <xdr:to>
      <xdr:col>14</xdr:col>
      <xdr:colOff>619125</xdr:colOff>
      <xdr:row>222</xdr:row>
      <xdr:rowOff>142875</xdr:rowOff>
    </xdr:to>
    <xdr:graphicFrame macro="">
      <xdr:nvGraphicFramePr>
        <xdr:cNvPr id="38" name="Chart 37" descr="Chart showing the percentage of households in South East districts worried about their food security">
          <a:extLst>
            <a:ext uri="{FF2B5EF4-FFF2-40B4-BE49-F238E27FC236}">
              <a16:creationId xmlns:a16="http://schemas.microsoft.com/office/drawing/2014/main" id="{00000000-0008-0000-05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652462</xdr:colOff>
      <xdr:row>203</xdr:row>
      <xdr:rowOff>19050</xdr:rowOff>
    </xdr:from>
    <xdr:to>
      <xdr:col>19</xdr:col>
      <xdr:colOff>504825</xdr:colOff>
      <xdr:row>222</xdr:row>
      <xdr:rowOff>133350</xdr:rowOff>
    </xdr:to>
    <xdr:graphicFrame macro="">
      <xdr:nvGraphicFramePr>
        <xdr:cNvPr id="39" name="Chart 38" descr="Chart showing the percentage of households in South East districts experiencing hunger">
          <a:extLst>
            <a:ext uri="{FF2B5EF4-FFF2-40B4-BE49-F238E27FC236}">
              <a16:creationId xmlns:a16="http://schemas.microsoft.com/office/drawing/2014/main" id="{00000000-0008-0000-05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166688</xdr:colOff>
      <xdr:row>341</xdr:row>
      <xdr:rowOff>142875</xdr:rowOff>
    </xdr:from>
    <xdr:to>
      <xdr:col>12</xdr:col>
      <xdr:colOff>219075</xdr:colOff>
      <xdr:row>358</xdr:row>
      <xdr:rowOff>14288</xdr:rowOff>
    </xdr:to>
    <xdr:graphicFrame macro="">
      <xdr:nvGraphicFramePr>
        <xdr:cNvPr id="10" name="Chart 9" descr="Chart showing percentage of households in Kent districts with no central heating in 2001, 2011 and 2021">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304799</xdr:colOff>
      <xdr:row>341</xdr:row>
      <xdr:rowOff>104775</xdr:rowOff>
    </xdr:from>
    <xdr:to>
      <xdr:col>20</xdr:col>
      <xdr:colOff>219074</xdr:colOff>
      <xdr:row>360</xdr:row>
      <xdr:rowOff>314325</xdr:rowOff>
    </xdr:to>
    <xdr:graphicFrame macro="">
      <xdr:nvGraphicFramePr>
        <xdr:cNvPr id="12" name="Chart 11" descr="Bar chart showing the percentage of households with access to each type of central heating in 2021 in the selected geography compared to Kent">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409575</xdr:colOff>
      <xdr:row>296</xdr:row>
      <xdr:rowOff>0</xdr:rowOff>
    </xdr:from>
    <xdr:to>
      <xdr:col>11</xdr:col>
      <xdr:colOff>638175</xdr:colOff>
      <xdr:row>313</xdr:row>
      <xdr:rowOff>142875</xdr:rowOff>
    </xdr:to>
    <xdr:graphicFrame macro="">
      <xdr:nvGraphicFramePr>
        <xdr:cNvPr id="8" name="Chart 7" descr="Chart showing average rental prices in March 2020 and September 2024 in Kent districts, Kent overall, Medway, the South East and England">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485775</xdr:colOff>
      <xdr:row>295</xdr:row>
      <xdr:rowOff>190499</xdr:rowOff>
    </xdr:from>
    <xdr:to>
      <xdr:col>20</xdr:col>
      <xdr:colOff>257175</xdr:colOff>
      <xdr:row>313</xdr:row>
      <xdr:rowOff>66674</xdr:rowOff>
    </xdr:to>
    <xdr:graphicFrame macro="">
      <xdr:nvGraphicFramePr>
        <xdr:cNvPr id="9" name="Chart 8" descr="Chart showing average rental prices from September 2019 to September 2024 in Kent districts in comparison to the South East">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466725</xdr:colOff>
      <xdr:row>124</xdr:row>
      <xdr:rowOff>180975</xdr:rowOff>
    </xdr:from>
    <xdr:to>
      <xdr:col>12</xdr:col>
      <xdr:colOff>9525</xdr:colOff>
      <xdr:row>140</xdr:row>
      <xdr:rowOff>9525</xdr:rowOff>
    </xdr:to>
    <xdr:graphicFrame macro="">
      <xdr:nvGraphicFramePr>
        <xdr:cNvPr id="13" name="Chart 12" descr="Chart showing the number of households in temporary accommodation with children at each quarter since April-June 2018.">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628650</xdr:colOff>
      <xdr:row>125</xdr:row>
      <xdr:rowOff>9525</xdr:rowOff>
    </xdr:from>
    <xdr:to>
      <xdr:col>19</xdr:col>
      <xdr:colOff>400050</xdr:colOff>
      <xdr:row>140</xdr:row>
      <xdr:rowOff>28575</xdr:rowOff>
    </xdr:to>
    <xdr:graphicFrame macro="">
      <xdr:nvGraphicFramePr>
        <xdr:cNvPr id="14" name="Chart 13" descr="Chart showing the number of children in temporary accommodation at each quarter since April-June 2018 in the selected area.&#10;">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ormatt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ted"/>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odie Foster  - CED SPRCA" id="{E287DD6B-B35D-44E8-B1F5-1132213FF9FC}" userId="S::Jodie.Foster@kent.gov.uk::a6401a6f-66b5-4e2a-b884-951f9a4496e3" providerId="AD"/>
</personList>
</file>

<file path=xl/theme/theme1.xml><?xml version="1.0" encoding="utf-8"?>
<a:theme xmlns:a="http://schemas.openxmlformats.org/drawingml/2006/main" name="Office Theme">
  <a:themeElements>
    <a:clrScheme name="Orange Red">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41" dT="2025-05-28T13:29:20.22" personId="{E287DD6B-B35D-44E8-B1F5-1132213FF9FC}" id="{39609570-F355-495E-9F14-F5AD99915A11}">
    <text>Copy/pasted this value as isn’t rounding up 9.65%</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search@kent.gov.uk" TargetMode="External"/><Relationship Id="rId1" Type="http://schemas.openxmlformats.org/officeDocument/2006/relationships/hyperlink" Target="https://www.kent.gov.uk/about-the-council/information-and-data/facts-and-figures-about-ken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collections/mortgage-and-landlord-possession-statistic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lginform.local.gov.uk/reports/view/lga-research/ficlga-research-report-financial-hardship-and-economic-vulnerability?mod-area=E07000106&amp;mod-group=AllDistrictInRegion_SouthEast&amp;mod-type=namedComparisonGrou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al-data-sets/live-tables-on-local-government-finance"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collections/individual-insolvency-statistics-release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lginform.local.gov.uk/reports/view/lga-research/ficlga-research-report-financial-hardship-and-economic-vulnerability?mod-area=E07000106&amp;mod-group=AllDistrictInRegion_SouthEast&amp;mod-type=namedComparisonGroup"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kent.gov.uk/about-the-council/information-and-data/facts-and-figures-about-kent/economy-and-employment-data" TargetMode="External"/><Relationship Id="rId1" Type="http://schemas.openxmlformats.org/officeDocument/2006/relationships/hyperlink" Target="https://www.kent.gov.uk/about-the-council/information-and-data/facts-and-figures-about-kent/economy-and-employment-data"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ons.gov.uk/economy/inflationandpriceindices/datasets/priceindexofprivaterentsukmonthlypricestatistic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collections/winter-fuel-payments-caseload-and-household-figures"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6.bin"/><Relationship Id="rId1" Type="http://schemas.openxmlformats.org/officeDocument/2006/relationships/hyperlink" Target="https://www.gov.uk/government/statistical-data-sets/live-tables-on-homelessness"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statistical-data-sets/live-tables-on-homelessnes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kent.gov.uk/about-the-council/information-and-data/facts-and-figures-about-kent/deprivation-and-poverty-data" TargetMode="External"/><Relationship Id="rId7" Type="http://schemas.openxmlformats.org/officeDocument/2006/relationships/ctrlProp" Target="../ctrlProps/ctrlProp2.xml"/><Relationship Id="rId2" Type="http://schemas.openxmlformats.org/officeDocument/2006/relationships/hyperlink" Target="https://www.kent.gov.uk/about-the-council/information-and-data/facts-and-figures-about-kent/deprivation-and-poverty-data" TargetMode="External"/><Relationship Id="rId1" Type="http://schemas.openxmlformats.org/officeDocument/2006/relationships/hyperlink" Target="https://www.kent.gov.uk/about-the-council/information-and-data/facts-and-figures-about-kent/deprivation-and-poverty-data" TargetMode="External"/><Relationship Id="rId6" Type="http://schemas.openxmlformats.org/officeDocument/2006/relationships/vmlDrawing" Target="../drawings/vmlDrawing2.vm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kent.gov.uk/about-the-council/information-and-data/facts-and-figures-about-kent/deprivation-and-poverty-data" TargetMode="External"/><Relationship Id="rId1" Type="http://schemas.openxmlformats.org/officeDocument/2006/relationships/hyperlink" Target="https://www.kent.gov.uk/about-the-council/information-and-data/facts-and-figures-about-kent/population-and-census" TargetMode="External"/><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gov.uk/government/collections/mortgage-and-landlord-possession-statistics" TargetMode="External"/><Relationship Id="rId7" Type="http://schemas.openxmlformats.org/officeDocument/2006/relationships/vmlDrawing" Target="../drawings/vmlDrawing4.vml"/><Relationship Id="rId2" Type="http://schemas.openxmlformats.org/officeDocument/2006/relationships/hyperlink" Target="https://www.kent.gov.uk/about-the-council/information-and-data/facts-and-figures-about-kent/economy-and-employment-data" TargetMode="External"/><Relationship Id="rId1" Type="http://schemas.openxmlformats.org/officeDocument/2006/relationships/hyperlink" Target="https://www.kent.gov.uk/about-the-council/information-and-data/facts-and-figures-about-kent/deprivation-and-poverty-data" TargetMode="External"/><Relationship Id="rId6" Type="http://schemas.openxmlformats.org/officeDocument/2006/relationships/drawing" Target="../drawings/drawing9.xml"/><Relationship Id="rId5" Type="http://schemas.openxmlformats.org/officeDocument/2006/relationships/printerSettings" Target="../printerSettings/printerSettings6.bin"/><Relationship Id="rId4" Type="http://schemas.openxmlformats.org/officeDocument/2006/relationships/hyperlink" Target="https://www.ons.gov.uk/economy/inflationandpriceindices/bulletins/privaterentandhousepricesuk/latest"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employmentandlabourmarket/peopleinwork/earningsandworkinghours/datasets/smallareaincomeestimatesformiddlelayersuperoutputareasenglandandwa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687D8-3B04-442C-8813-B7120702F83B}">
  <sheetPr codeName="Sheet14"/>
  <dimension ref="B3:K32"/>
  <sheetViews>
    <sheetView tabSelected="1" workbookViewId="0"/>
  </sheetViews>
  <sheetFormatPr defaultColWidth="9" defaultRowHeight="14.25" x14ac:dyDescent="0.2"/>
  <cols>
    <col min="1" max="5" width="9" style="5"/>
    <col min="6" max="6" width="11.375" style="5" customWidth="1"/>
    <col min="7" max="8" width="9" style="5"/>
    <col min="9" max="9" width="9" style="5" customWidth="1"/>
    <col min="10" max="11" width="11" style="5" customWidth="1"/>
    <col min="12" max="16384" width="9" style="5"/>
  </cols>
  <sheetData>
    <row r="3" spans="2:11" ht="28.5" x14ac:dyDescent="0.45">
      <c r="B3" s="74" t="s">
        <v>169</v>
      </c>
      <c r="C3" s="73"/>
      <c r="D3" s="73"/>
      <c r="E3" s="73"/>
      <c r="F3" s="73"/>
      <c r="G3" s="73"/>
      <c r="H3" s="73"/>
      <c r="I3" s="73"/>
      <c r="J3" s="118" t="s">
        <v>315</v>
      </c>
      <c r="K3" s="119">
        <v>45827</v>
      </c>
    </row>
    <row r="4" spans="2:11" ht="15" x14ac:dyDescent="0.25">
      <c r="B4" s="73"/>
      <c r="C4" s="73"/>
      <c r="D4" s="73"/>
      <c r="E4" s="73"/>
      <c r="F4" s="73"/>
      <c r="G4" s="73"/>
      <c r="H4" s="73"/>
      <c r="I4" s="73"/>
      <c r="J4" s="73"/>
      <c r="K4" s="73"/>
    </row>
    <row r="5" spans="2:11" s="76" customFormat="1" ht="18.75" x14ac:dyDescent="0.3">
      <c r="B5" s="75" t="s">
        <v>173</v>
      </c>
      <c r="C5" s="75"/>
      <c r="D5" s="75"/>
      <c r="E5" s="75"/>
      <c r="F5" s="75"/>
      <c r="G5" s="75"/>
      <c r="H5" s="75"/>
      <c r="I5" s="75"/>
      <c r="J5" s="75"/>
      <c r="K5" s="75"/>
    </row>
    <row r="6" spans="2:11" s="76" customFormat="1" ht="18.75" x14ac:dyDescent="0.3">
      <c r="B6" s="75" t="s">
        <v>313</v>
      </c>
      <c r="C6" s="75"/>
      <c r="D6" s="75"/>
      <c r="E6" s="75"/>
      <c r="F6" s="75"/>
      <c r="G6" s="75"/>
      <c r="H6" s="75"/>
      <c r="I6" s="75"/>
      <c r="J6" s="75"/>
      <c r="K6" s="75"/>
    </row>
    <row r="7" spans="2:11" s="76" customFormat="1" ht="18.75" x14ac:dyDescent="0.3">
      <c r="B7" s="75"/>
      <c r="C7" s="75"/>
      <c r="D7" s="75"/>
      <c r="E7" s="75"/>
      <c r="F7" s="75"/>
      <c r="G7" s="75"/>
      <c r="H7" s="75"/>
      <c r="I7" s="75"/>
      <c r="J7" s="75"/>
      <c r="K7" s="75"/>
    </row>
    <row r="8" spans="2:11" s="76" customFormat="1" ht="18.75" x14ac:dyDescent="0.3">
      <c r="B8" s="75" t="s">
        <v>953</v>
      </c>
      <c r="C8" s="75"/>
      <c r="D8" s="75"/>
      <c r="E8" s="75"/>
      <c r="F8" s="75"/>
      <c r="G8" s="75"/>
      <c r="H8" s="75"/>
      <c r="I8" s="75"/>
      <c r="J8" s="75"/>
      <c r="K8" s="75"/>
    </row>
    <row r="9" spans="2:11" s="76" customFormat="1" ht="18.75" x14ac:dyDescent="0.3">
      <c r="B9" s="75" t="s">
        <v>954</v>
      </c>
      <c r="C9" s="75"/>
      <c r="D9" s="75"/>
      <c r="E9" s="75"/>
      <c r="F9" s="75"/>
      <c r="G9" s="75"/>
      <c r="H9" s="75"/>
      <c r="I9" s="75"/>
      <c r="J9" s="75"/>
      <c r="K9" s="75"/>
    </row>
    <row r="10" spans="2:11" s="76" customFormat="1" ht="18.75" x14ac:dyDescent="0.3">
      <c r="B10" s="75" t="s">
        <v>312</v>
      </c>
      <c r="C10" s="75"/>
      <c r="D10" s="75"/>
      <c r="E10" s="75"/>
      <c r="F10" s="75"/>
      <c r="G10" s="75"/>
      <c r="H10" s="75"/>
      <c r="I10" s="75"/>
      <c r="J10" s="75"/>
      <c r="K10" s="75"/>
    </row>
    <row r="11" spans="2:11" s="76" customFormat="1" ht="18.75" x14ac:dyDescent="0.3">
      <c r="B11" s="75" t="s">
        <v>311</v>
      </c>
      <c r="C11" s="75"/>
      <c r="D11" s="75"/>
      <c r="E11" s="75"/>
      <c r="F11" s="75"/>
      <c r="G11" s="75"/>
      <c r="H11" s="75"/>
      <c r="I11" s="75"/>
      <c r="J11" s="75"/>
      <c r="K11" s="75"/>
    </row>
    <row r="12" spans="2:11" s="76" customFormat="1" ht="18.75" x14ac:dyDescent="0.3">
      <c r="B12" s="75" t="s">
        <v>171</v>
      </c>
      <c r="C12" s="75"/>
      <c r="D12" s="75"/>
      <c r="E12" s="75"/>
      <c r="F12" s="75"/>
      <c r="G12" s="75"/>
      <c r="H12" s="75"/>
      <c r="I12" s="75"/>
      <c r="J12" s="75"/>
      <c r="K12" s="75"/>
    </row>
    <row r="13" spans="2:11" s="76" customFormat="1" ht="18.75" x14ac:dyDescent="0.3">
      <c r="B13" s="75"/>
      <c r="C13" s="75"/>
      <c r="D13" s="75"/>
      <c r="E13" s="75"/>
      <c r="F13" s="75"/>
      <c r="G13" s="75"/>
      <c r="H13" s="75"/>
      <c r="I13" s="75"/>
      <c r="J13" s="75"/>
      <c r="K13" s="75"/>
    </row>
    <row r="14" spans="2:11" s="76" customFormat="1" ht="18.75" x14ac:dyDescent="0.3">
      <c r="B14" s="75" t="s">
        <v>170</v>
      </c>
      <c r="C14" s="75"/>
      <c r="D14" s="75"/>
      <c r="E14" s="75"/>
      <c r="F14" s="75"/>
      <c r="G14" s="75"/>
      <c r="H14" s="75"/>
      <c r="I14" s="75"/>
      <c r="J14" s="75"/>
      <c r="K14" s="75"/>
    </row>
    <row r="15" spans="2:11" ht="18.75" x14ac:dyDescent="0.3">
      <c r="B15" s="75" t="s">
        <v>310</v>
      </c>
      <c r="C15" s="73"/>
      <c r="D15" s="73"/>
      <c r="E15" s="73"/>
      <c r="F15" s="73"/>
      <c r="G15" s="73"/>
      <c r="H15" s="73"/>
      <c r="I15" s="73"/>
      <c r="J15" s="73"/>
      <c r="K15" s="73"/>
    </row>
    <row r="16" spans="2:11" ht="18.75" x14ac:dyDescent="0.3">
      <c r="B16" s="75" t="s">
        <v>172</v>
      </c>
      <c r="C16" s="73"/>
      <c r="D16" s="73"/>
      <c r="E16" s="73"/>
      <c r="F16" s="73"/>
      <c r="G16" s="73"/>
      <c r="H16" s="73"/>
      <c r="I16" s="73"/>
      <c r="J16" s="73"/>
      <c r="K16" s="73"/>
    </row>
    <row r="17" spans="2:11" ht="15" x14ac:dyDescent="0.25">
      <c r="B17" s="77"/>
      <c r="C17" s="73"/>
      <c r="D17" s="73"/>
      <c r="E17" s="73"/>
      <c r="F17" s="73"/>
      <c r="G17" s="73"/>
      <c r="H17" s="73"/>
      <c r="I17" s="73"/>
      <c r="J17" s="73"/>
      <c r="K17" s="73"/>
    </row>
    <row r="18" spans="2:11" ht="18.75" x14ac:dyDescent="0.3">
      <c r="B18" s="75" t="s">
        <v>174</v>
      </c>
      <c r="C18" s="73"/>
      <c r="D18" s="73"/>
      <c r="E18" s="73"/>
      <c r="F18" s="73"/>
      <c r="G18" s="73"/>
      <c r="H18" s="73"/>
      <c r="I18" s="73"/>
      <c r="J18" s="73"/>
      <c r="K18" s="73"/>
    </row>
    <row r="19" spans="2:11" ht="18.75" x14ac:dyDescent="0.3">
      <c r="B19" s="75" t="s">
        <v>175</v>
      </c>
      <c r="C19" s="73"/>
      <c r="D19" s="73"/>
      <c r="E19" s="73"/>
      <c r="F19" s="73"/>
      <c r="G19" s="73"/>
      <c r="H19" s="73"/>
      <c r="I19" s="73"/>
      <c r="J19" s="73"/>
      <c r="K19" s="73"/>
    </row>
    <row r="20" spans="2:11" ht="15" x14ac:dyDescent="0.25">
      <c r="B20" s="166" t="s">
        <v>176</v>
      </c>
      <c r="C20" s="73"/>
      <c r="D20" s="73"/>
      <c r="E20" s="73"/>
      <c r="F20" s="73"/>
      <c r="G20" s="73"/>
      <c r="H20" s="73"/>
      <c r="I20" s="73"/>
      <c r="J20" s="73"/>
      <c r="K20" s="73"/>
    </row>
    <row r="21" spans="2:11" ht="18.75" x14ac:dyDescent="0.3">
      <c r="B21" s="75"/>
      <c r="C21" s="73"/>
      <c r="D21" s="73"/>
      <c r="E21" s="73"/>
      <c r="F21" s="73"/>
      <c r="G21" s="73"/>
      <c r="H21" s="73"/>
      <c r="I21" s="73"/>
      <c r="J21" s="73"/>
      <c r="K21" s="73"/>
    </row>
    <row r="22" spans="2:11" ht="18.75" x14ac:dyDescent="0.3">
      <c r="B22" s="75" t="s">
        <v>324</v>
      </c>
      <c r="C22" s="73"/>
      <c r="D22" s="73"/>
      <c r="E22" s="73"/>
      <c r="F22" s="150" t="s">
        <v>323</v>
      </c>
      <c r="G22" s="73"/>
      <c r="H22" s="73"/>
      <c r="I22" s="73"/>
      <c r="J22" s="73"/>
      <c r="K22" s="73"/>
    </row>
    <row r="23" spans="2:11" ht="18.75" x14ac:dyDescent="0.3">
      <c r="B23" s="75" t="s">
        <v>811</v>
      </c>
      <c r="C23" s="73"/>
      <c r="D23" s="73"/>
      <c r="E23" s="73"/>
      <c r="F23" s="73"/>
      <c r="G23" s="73"/>
      <c r="H23" s="73"/>
      <c r="I23" s="73"/>
      <c r="J23" s="73"/>
      <c r="K23" s="73"/>
    </row>
    <row r="24" spans="2:11" ht="15" x14ac:dyDescent="0.25">
      <c r="B24" s="73"/>
      <c r="C24" s="73"/>
      <c r="D24" s="73"/>
      <c r="E24" s="73"/>
      <c r="F24" s="73"/>
      <c r="G24" s="73"/>
      <c r="H24" s="73"/>
      <c r="I24" s="73"/>
      <c r="J24" s="73"/>
      <c r="K24" s="73"/>
    </row>
    <row r="25" spans="2:11" ht="15" x14ac:dyDescent="0.25">
      <c r="B25" s="73"/>
      <c r="C25" s="73"/>
      <c r="D25" s="73"/>
      <c r="E25" s="73"/>
      <c r="F25" s="73"/>
      <c r="G25" s="73"/>
      <c r="H25" s="73"/>
      <c r="I25" s="73"/>
      <c r="J25" s="73"/>
      <c r="K25" s="73"/>
    </row>
    <row r="26" spans="2:11" ht="15" x14ac:dyDescent="0.25">
      <c r="B26" s="73"/>
      <c r="C26" s="73"/>
      <c r="D26" s="73"/>
      <c r="E26" s="73"/>
      <c r="F26" s="73"/>
      <c r="G26" s="73"/>
      <c r="H26" s="73"/>
      <c r="I26" s="73"/>
      <c r="J26" s="73"/>
      <c r="K26" s="73"/>
    </row>
    <row r="27" spans="2:11" s="149" customFormat="1" ht="15.75" x14ac:dyDescent="0.25">
      <c r="B27" s="147"/>
      <c r="C27" s="73"/>
      <c r="D27" s="148"/>
      <c r="E27" s="148"/>
      <c r="F27" s="148"/>
      <c r="G27" s="148"/>
      <c r="H27" s="148"/>
      <c r="I27" s="148"/>
      <c r="J27" s="148"/>
      <c r="K27" s="148"/>
    </row>
    <row r="28" spans="2:11" ht="15" x14ac:dyDescent="0.25">
      <c r="B28" s="73"/>
      <c r="C28" s="73"/>
      <c r="D28" s="73"/>
      <c r="E28" s="73"/>
      <c r="F28" s="73"/>
      <c r="G28" s="73"/>
      <c r="H28" s="73"/>
      <c r="I28" s="73"/>
      <c r="J28" s="73"/>
      <c r="K28" s="73"/>
    </row>
    <row r="29" spans="2:11" ht="15" x14ac:dyDescent="0.25">
      <c r="B29" s="73"/>
      <c r="C29" s="73"/>
      <c r="D29" s="73"/>
      <c r="E29" s="73"/>
      <c r="F29" s="73"/>
      <c r="G29" s="73"/>
      <c r="H29" s="73"/>
      <c r="I29" s="73"/>
      <c r="J29" s="73"/>
      <c r="K29" s="73"/>
    </row>
    <row r="30" spans="2:11" ht="15" x14ac:dyDescent="0.25">
      <c r="B30" s="73"/>
      <c r="C30" s="73"/>
      <c r="D30" s="73"/>
      <c r="E30" s="73"/>
      <c r="F30" s="73"/>
      <c r="G30" s="73"/>
      <c r="H30" s="73"/>
      <c r="I30" s="73"/>
      <c r="J30" s="73"/>
      <c r="K30" s="73"/>
    </row>
    <row r="31" spans="2:11" ht="15" x14ac:dyDescent="0.25">
      <c r="B31" s="73"/>
      <c r="C31" s="73"/>
      <c r="D31" s="73"/>
      <c r="E31" s="73"/>
      <c r="F31" s="73"/>
      <c r="G31" s="73"/>
      <c r="H31" s="73"/>
      <c r="I31" s="73"/>
      <c r="J31" s="73"/>
      <c r="K31" s="73"/>
    </row>
    <row r="32" spans="2:11" ht="15" x14ac:dyDescent="0.25">
      <c r="B32" s="78" t="s">
        <v>177</v>
      </c>
      <c r="C32" s="73"/>
      <c r="D32" s="73"/>
      <c r="E32" s="73"/>
      <c r="F32" s="73"/>
      <c r="G32" s="73"/>
      <c r="H32" s="73"/>
      <c r="I32" s="73"/>
      <c r="J32" s="73"/>
      <c r="K32" s="73"/>
    </row>
  </sheetData>
  <hyperlinks>
    <hyperlink ref="B20" r:id="rId1" xr:uid="{9A5AB525-3909-4F83-BC7F-0FC392B3BD06}"/>
    <hyperlink ref="F22" r:id="rId2" xr:uid="{3DB7C3D9-BAB4-459E-87B1-7A5B1BB7821A}"/>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2B2D-5865-49FE-A5FC-BBD570AA6A0B}">
  <sheetPr codeName="Sheet21">
    <tabColor theme="4" tint="0.59999389629810485"/>
  </sheetPr>
  <dimension ref="A1:CH128"/>
  <sheetViews>
    <sheetView workbookViewId="0">
      <pane xSplit="2" topLeftCell="C1" activePane="topRight" state="frozen"/>
      <selection activeCell="BE21" sqref="BE21"/>
      <selection pane="topRight" activeCell="BE21" sqref="BE21"/>
    </sheetView>
  </sheetViews>
  <sheetFormatPr defaultRowHeight="14.25" x14ac:dyDescent="0.2"/>
  <cols>
    <col min="1" max="1" width="18.75" bestFit="1" customWidth="1"/>
    <col min="43" max="43" width="9" style="164"/>
    <col min="44" max="44" width="31.125" bestFit="1" customWidth="1"/>
    <col min="46" max="46" width="9.375" bestFit="1" customWidth="1"/>
    <col min="47" max="47" width="10.375" bestFit="1" customWidth="1"/>
    <col min="86" max="86" width="9" style="164"/>
  </cols>
  <sheetData>
    <row r="1" spans="1:85" x14ac:dyDescent="0.2">
      <c r="A1" t="s">
        <v>314</v>
      </c>
      <c r="AR1" s="2" t="str" cm="1">
        <f t="array" ref="AR1">"Repossessions in "&amp;INDEX(A11:A26,Control!B2)</f>
        <v>Repossessions in Ashford</v>
      </c>
    </row>
    <row r="2" spans="1:85" x14ac:dyDescent="0.2">
      <c r="A2" s="166" t="s">
        <v>831</v>
      </c>
      <c r="AS2">
        <v>2015</v>
      </c>
      <c r="AW2">
        <v>2016</v>
      </c>
      <c r="BA2">
        <v>2017</v>
      </c>
      <c r="BE2">
        <v>2018</v>
      </c>
      <c r="BI2">
        <v>2019</v>
      </c>
      <c r="BM2">
        <v>2020</v>
      </c>
      <c r="BQ2">
        <v>2021</v>
      </c>
      <c r="BU2">
        <v>2022</v>
      </c>
      <c r="BY2">
        <v>2023</v>
      </c>
      <c r="CC2">
        <v>2024</v>
      </c>
      <c r="CG2">
        <v>2025</v>
      </c>
    </row>
    <row r="3" spans="1:85" x14ac:dyDescent="0.2">
      <c r="AS3" t="s">
        <v>29</v>
      </c>
      <c r="AT3" t="s">
        <v>30</v>
      </c>
      <c r="AU3" t="s">
        <v>31</v>
      </c>
      <c r="AV3" t="s">
        <v>32</v>
      </c>
      <c r="AW3" t="s">
        <v>29</v>
      </c>
      <c r="AX3" t="s">
        <v>30</v>
      </c>
      <c r="AY3" t="s">
        <v>31</v>
      </c>
      <c r="AZ3" t="s">
        <v>32</v>
      </c>
      <c r="BA3" t="s">
        <v>29</v>
      </c>
      <c r="BB3" t="s">
        <v>30</v>
      </c>
      <c r="BC3" t="s">
        <v>31</v>
      </c>
      <c r="BD3" t="s">
        <v>32</v>
      </c>
      <c r="BE3" t="s">
        <v>29</v>
      </c>
      <c r="BF3" t="s">
        <v>30</v>
      </c>
      <c r="BG3" t="s">
        <v>31</v>
      </c>
      <c r="BH3" t="s">
        <v>32</v>
      </c>
      <c r="BI3" t="s">
        <v>29</v>
      </c>
      <c r="BJ3" t="s">
        <v>30</v>
      </c>
      <c r="BK3" t="s">
        <v>31</v>
      </c>
      <c r="BL3" t="s">
        <v>32</v>
      </c>
      <c r="BM3" t="s">
        <v>29</v>
      </c>
      <c r="BN3" t="s">
        <v>30</v>
      </c>
      <c r="BO3" t="s">
        <v>31</v>
      </c>
      <c r="BP3" t="s">
        <v>32</v>
      </c>
      <c r="BQ3" t="s">
        <v>29</v>
      </c>
      <c r="BR3" t="s">
        <v>30</v>
      </c>
      <c r="BS3" t="s">
        <v>31</v>
      </c>
      <c r="BT3" t="s">
        <v>32</v>
      </c>
      <c r="BU3" t="s">
        <v>29</v>
      </c>
      <c r="BV3" t="s">
        <v>30</v>
      </c>
      <c r="BW3" t="s">
        <v>31</v>
      </c>
      <c r="BX3" t="s">
        <v>32</v>
      </c>
      <c r="BY3" t="s">
        <v>29</v>
      </c>
      <c r="BZ3" t="s">
        <v>30</v>
      </c>
      <c r="CA3" t="s">
        <v>31</v>
      </c>
      <c r="CB3" t="s">
        <v>32</v>
      </c>
      <c r="CC3" t="s">
        <v>29</v>
      </c>
      <c r="CD3" t="s">
        <v>30</v>
      </c>
      <c r="CE3" t="s">
        <v>31</v>
      </c>
      <c r="CF3" t="s">
        <v>32</v>
      </c>
      <c r="CG3" t="s">
        <v>29</v>
      </c>
    </row>
    <row r="4" spans="1:85" x14ac:dyDescent="0.2">
      <c r="A4" t="s">
        <v>813</v>
      </c>
      <c r="B4" t="s">
        <v>65</v>
      </c>
      <c r="AR4" t="s">
        <v>825</v>
      </c>
      <c r="AS4" s="2" cm="1">
        <f t="array" ref="AS4">INDEX(B87:B102,Control!$B$2)</f>
        <v>12</v>
      </c>
      <c r="AT4" s="2" cm="1">
        <f t="array" ref="AT4">INDEX(C87:C102,Control!$B$2)</f>
        <v>4</v>
      </c>
      <c r="AU4" s="2" cm="1">
        <f t="array" ref="AU4">INDEX(D87:D102,Control!$B$2)</f>
        <v>5</v>
      </c>
      <c r="AV4" s="2" cm="1">
        <f t="array" ref="AV4">INDEX(E87:E102,Control!$B$2)</f>
        <v>8</v>
      </c>
      <c r="AW4" s="2" cm="1">
        <f t="array" ref="AW4">INDEX(F87:F102,Control!$B$2)</f>
        <v>7</v>
      </c>
      <c r="AX4" s="2" cm="1">
        <f t="array" ref="AX4">INDEX(G87:G102,Control!$B$2)</f>
        <v>6</v>
      </c>
      <c r="AY4" s="2" cm="1">
        <f t="array" ref="AY4">INDEX(H87:H102,Control!$B$2)</f>
        <v>6</v>
      </c>
      <c r="AZ4" s="2" cm="1">
        <f t="array" ref="AZ4">INDEX(I87:I102,Control!$B$2)</f>
        <v>4</v>
      </c>
      <c r="BA4" s="2" cm="1">
        <f t="array" ref="BA4">INDEX(J87:J102,Control!$B$2)</f>
        <v>3</v>
      </c>
      <c r="BB4" s="2" cm="1">
        <f t="array" ref="BB4">INDEX(K87:K102,Control!$B$2)</f>
        <v>9</v>
      </c>
      <c r="BC4" s="2" cm="1">
        <f t="array" ref="BC4">INDEX(L87:L102,Control!$B$2)</f>
        <v>7</v>
      </c>
      <c r="BD4" s="2" cm="1">
        <f t="array" ref="BD4">INDEX(M87:M102,Control!$B$2)</f>
        <v>7</v>
      </c>
      <c r="BE4" s="2" cm="1">
        <f t="array" ref="BE4">INDEX(N87:N102,Control!$B$2)</f>
        <v>10</v>
      </c>
      <c r="BF4" s="2" cm="1">
        <f t="array" ref="BF4">INDEX(O87:O102,Control!$B$2)</f>
        <v>6</v>
      </c>
      <c r="BG4" s="2" cm="1">
        <f t="array" ref="BG4">INDEX(P87:P102,Control!$B$2)</f>
        <v>5</v>
      </c>
      <c r="BH4" s="2" cm="1">
        <f t="array" ref="BH4">INDEX(Q87:Q102,Control!$B$2)</f>
        <v>4</v>
      </c>
      <c r="BI4" s="2" cm="1">
        <f t="array" ref="BI4">INDEX(R87:R102,Control!$B$2)</f>
        <v>3</v>
      </c>
      <c r="BJ4" s="2" cm="1">
        <f t="array" ref="BJ4">INDEX(S87:S102,Control!$B$2)</f>
        <v>10</v>
      </c>
      <c r="BK4" s="2" cm="1">
        <f t="array" ref="BK4">INDEX(T87:T102,Control!$B$2)</f>
        <v>5</v>
      </c>
      <c r="BL4" s="2" cm="1">
        <f t="array" ref="BL4">INDEX(U87:U102,Control!$B$2)</f>
        <v>3</v>
      </c>
      <c r="BM4" s="2" cm="1">
        <f t="array" ref="BM4">INDEX(V87:V102,Control!$B$2)</f>
        <v>8</v>
      </c>
      <c r="BN4" s="2" cm="1">
        <f t="array" ref="BN4">INDEX(W87:W102,Control!$B$2)</f>
        <v>0</v>
      </c>
      <c r="BO4" s="2" cm="1">
        <f t="array" ref="BO4">INDEX(X87:X102,Control!$B$2)</f>
        <v>0</v>
      </c>
      <c r="BP4" s="2" cm="1">
        <f t="array" ref="BP4">INDEX(Y87:Y102,Control!$B$2)</f>
        <v>3</v>
      </c>
      <c r="BQ4" s="2" cm="1">
        <f t="array" ref="BQ4">INDEX(Z87:Z102,Control!$B$2)</f>
        <v>0</v>
      </c>
      <c r="BR4" s="2" cm="1">
        <f t="array" ref="BR4">INDEX(AA87:AA102,Control!$B$2)</f>
        <v>2</v>
      </c>
      <c r="BS4" s="2" cm="1">
        <f t="array" ref="BS4">INDEX(AB87:AB102,Control!$B$2)</f>
        <v>4</v>
      </c>
      <c r="BT4" s="2" cm="1">
        <f t="array" ref="BT4">INDEX(AC87:AC102,Control!$B$2)</f>
        <v>0</v>
      </c>
      <c r="BU4" s="2" cm="1">
        <f t="array" ref="BU4">INDEX(AD87:AD102,Control!$B$2)</f>
        <v>1</v>
      </c>
      <c r="BV4" s="2" cm="1">
        <f t="array" ref="BV4">INDEX(AE87:AE102,Control!$B$2)</f>
        <v>2</v>
      </c>
      <c r="BW4" s="2" cm="1">
        <f t="array" ref="BW4">INDEX(AF87:AF102,Control!$B$2)</f>
        <v>2</v>
      </c>
      <c r="BX4" s="2" cm="1">
        <f t="array" ref="BX4">INDEX(AG87:AG102,Control!$B$2)</f>
        <v>1</v>
      </c>
      <c r="BY4" s="2" cm="1">
        <f t="array" ref="BY4">INDEX(AH87:AH102,Control!$B$2)</f>
        <v>1</v>
      </c>
      <c r="BZ4" s="2" cm="1">
        <f t="array" ref="BZ4">INDEX(AI87:AI102,Control!$B$2)</f>
        <v>3</v>
      </c>
      <c r="CA4" s="2" cm="1">
        <f t="array" ref="CA4">INDEX(AJ87:AJ102,Control!$B$2)</f>
        <v>2</v>
      </c>
      <c r="CB4" s="2" cm="1">
        <f t="array" ref="CB4">INDEX(AK87:AK102,Control!$B$2)</f>
        <v>7</v>
      </c>
      <c r="CC4" s="2" cm="1">
        <f t="array" ref="CC4">INDEX(AL87:AL102,Control!$B$2)</f>
        <v>5</v>
      </c>
      <c r="CD4" s="2" cm="1">
        <f t="array" ref="CD4">INDEX(AM87:AM102,Control!$B$2)</f>
        <v>3</v>
      </c>
      <c r="CE4" s="2" cm="1">
        <f t="array" ref="CE4">INDEX(AN87:AN102,Control!$B$2)</f>
        <v>2</v>
      </c>
      <c r="CF4" s="2" cm="1">
        <f t="array" ref="CF4">INDEX(AO87:AO102,Control!$B$2)</f>
        <v>1</v>
      </c>
      <c r="CG4" s="2" cm="1">
        <f t="array" ref="CG4">INDEX(AP87:AP102,Control!$B$2)</f>
        <v>4</v>
      </c>
    </row>
    <row r="5" spans="1:85" x14ac:dyDescent="0.2">
      <c r="A5" t="s">
        <v>814</v>
      </c>
      <c r="B5" t="s">
        <v>314</v>
      </c>
      <c r="AR5" t="s">
        <v>826</v>
      </c>
      <c r="AS5" s="2" cm="1">
        <f t="array" ref="AS5">INDEX(B61:B76,Control!$B$2)</f>
        <v>1</v>
      </c>
      <c r="AT5" s="2" cm="1">
        <f t="array" ref="AT5">INDEX(C61:C76,Control!$B$2)</f>
        <v>0</v>
      </c>
      <c r="AU5" s="2" cm="1">
        <f t="array" ref="AU5">INDEX(D61:D76,Control!$B$2)</f>
        <v>3</v>
      </c>
      <c r="AV5" s="2" cm="1">
        <f t="array" ref="AV5">INDEX(E61:E76,Control!$B$2)</f>
        <v>3</v>
      </c>
      <c r="AW5" s="2" cm="1">
        <f t="array" ref="AW5">INDEX(F61:F76,Control!$B$2)</f>
        <v>2</v>
      </c>
      <c r="AX5" s="2" cm="1">
        <f t="array" ref="AX5">INDEX(G61:G76,Control!$B$2)</f>
        <v>0</v>
      </c>
      <c r="AY5" s="2" cm="1">
        <f t="array" ref="AY5">INDEX(H61:H76,Control!$B$2)</f>
        <v>1</v>
      </c>
      <c r="AZ5" s="2" cm="1">
        <f t="array" ref="AZ5">INDEX(I61:I76,Control!$B$2)</f>
        <v>4</v>
      </c>
      <c r="BA5" s="2" cm="1">
        <f t="array" ref="BA5">INDEX(J61:J76,Control!$B$2)</f>
        <v>5</v>
      </c>
      <c r="BB5" s="2" cm="1">
        <f t="array" ref="BB5">INDEX(K61:K76,Control!$B$2)</f>
        <v>5</v>
      </c>
      <c r="BC5" s="2" cm="1">
        <f t="array" ref="BC5">INDEX(L61:L76,Control!$B$2)</f>
        <v>2</v>
      </c>
      <c r="BD5" s="2" cm="1">
        <f t="array" ref="BD5">INDEX(M61:M76,Control!$B$2)</f>
        <v>2</v>
      </c>
      <c r="BE5" s="2" cm="1">
        <f t="array" ref="BE5">INDEX(N61:N76,Control!$B$2)</f>
        <v>3</v>
      </c>
      <c r="BF5" s="2" cm="1">
        <f t="array" ref="BF5">INDEX(O61:O76,Control!$B$2)</f>
        <v>7</v>
      </c>
      <c r="BG5" s="2" cm="1">
        <f t="array" ref="BG5">INDEX(P61:P76,Control!$B$2)</f>
        <v>4</v>
      </c>
      <c r="BH5" s="2" cm="1">
        <f t="array" ref="BH5">INDEX(Q61:Q76,Control!$B$2)</f>
        <v>0</v>
      </c>
      <c r="BI5" s="2" cm="1">
        <f t="array" ref="BI5">INDEX(R61:R76,Control!$B$2)</f>
        <v>3</v>
      </c>
      <c r="BJ5" s="2" cm="1">
        <f t="array" ref="BJ5">INDEX(S61:S76,Control!$B$2)</f>
        <v>5</v>
      </c>
      <c r="BK5" s="2" cm="1">
        <f t="array" ref="BK5">INDEX(T61:T76,Control!$B$2)</f>
        <v>3</v>
      </c>
      <c r="BL5" s="2" cm="1">
        <f t="array" ref="BL5">INDEX(U61:U76,Control!$B$2)</f>
        <v>2</v>
      </c>
      <c r="BM5" s="2" cm="1">
        <f t="array" ref="BM5">INDEX(V61:V76,Control!$B$2)</f>
        <v>4</v>
      </c>
      <c r="BN5" s="2" cm="1">
        <f t="array" ref="BN5">INDEX(W61:W76,Control!$B$2)</f>
        <v>0</v>
      </c>
      <c r="BO5" s="2" cm="1">
        <f t="array" ref="BO5">INDEX(X61:X76,Control!$B$2)</f>
        <v>0</v>
      </c>
      <c r="BP5" s="2" cm="1">
        <f t="array" ref="BP5">INDEX(Y61:Y76,Control!$B$2)</f>
        <v>2</v>
      </c>
      <c r="BQ5" s="2" cm="1">
        <f t="array" ref="BQ5">INDEX(Z61:Z76,Control!$B$2)</f>
        <v>0</v>
      </c>
      <c r="BR5" s="2" cm="1">
        <f t="array" ref="BR5">INDEX(AA61:AA76,Control!$B$2)</f>
        <v>2</v>
      </c>
      <c r="BS5" s="2" cm="1">
        <f t="array" ref="BS5">INDEX(AB61:AB76,Control!$B$2)</f>
        <v>2</v>
      </c>
      <c r="BT5" s="2" cm="1">
        <f t="array" ref="BT5">INDEX(AC61:AC76,Control!$B$2)</f>
        <v>2</v>
      </c>
      <c r="BU5" s="2" cm="1">
        <f t="array" ref="BU5">INDEX(AD61:AD76,Control!$B$2)</f>
        <v>6</v>
      </c>
      <c r="BV5" s="2" cm="1">
        <f t="array" ref="BV5">INDEX(AE61:AE76,Control!$B$2)</f>
        <v>4</v>
      </c>
      <c r="BW5" s="2" cm="1">
        <f t="array" ref="BW5">INDEX(AF61:AF76,Control!$B$2)</f>
        <v>0</v>
      </c>
      <c r="BX5" s="2" cm="1">
        <f t="array" ref="BX5">INDEX(AG61:AG76,Control!$B$2)</f>
        <v>2</v>
      </c>
      <c r="BY5" s="2" cm="1">
        <f t="array" ref="BY5">INDEX(AH61:AH76,Control!$B$2)</f>
        <v>8</v>
      </c>
      <c r="BZ5" s="2" cm="1">
        <f t="array" ref="BZ5">INDEX(AI61:AI76,Control!$B$2)</f>
        <v>3</v>
      </c>
      <c r="CA5" s="2" cm="1">
        <f t="array" ref="CA5">INDEX(AJ61:AJ76,Control!$B$2)</f>
        <v>2</v>
      </c>
      <c r="CB5" s="2" cm="1">
        <f t="array" ref="CB5">INDEX(AK61:AK76,Control!$B$2)</f>
        <v>4</v>
      </c>
      <c r="CC5" s="2" cm="1">
        <f t="array" ref="CC5">INDEX(AL61:AL76,Control!$B$2)</f>
        <v>5</v>
      </c>
      <c r="CD5" s="2" cm="1">
        <f t="array" ref="CD5">INDEX(AM61:AM76,Control!$B$2)</f>
        <v>3</v>
      </c>
      <c r="CE5" s="2" cm="1">
        <f t="array" ref="CE5">INDEX(AN61:AN76,Control!$B$2)</f>
        <v>4</v>
      </c>
      <c r="CF5" s="2" cm="1">
        <f t="array" ref="CF5">INDEX(AO61:AO76,Control!$B$2)</f>
        <v>5</v>
      </c>
      <c r="CG5" s="2" cm="1">
        <f t="array" ref="CG5">INDEX(AP61:AP76,Control!$B$2)</f>
        <v>5</v>
      </c>
    </row>
    <row r="6" spans="1:85" x14ac:dyDescent="0.2">
      <c r="A6" t="s">
        <v>815</v>
      </c>
      <c r="B6" t="s">
        <v>816</v>
      </c>
      <c r="AR6" t="s">
        <v>827</v>
      </c>
      <c r="AS6" s="2" cm="1">
        <f t="array" ref="AS6">INDEX(B36:B51,Control!$B$2)</f>
        <v>7</v>
      </c>
      <c r="AT6" s="2" cm="1">
        <f t="array" ref="AT6">INDEX(C36:C51,Control!$B$2)</f>
        <v>8</v>
      </c>
      <c r="AU6" s="2" cm="1">
        <f t="array" ref="AU6">INDEX(D36:D51,Control!$B$2)</f>
        <v>10</v>
      </c>
      <c r="AV6" s="2" cm="1">
        <f t="array" ref="AV6">INDEX(E36:E51,Control!$B$2)</f>
        <v>10</v>
      </c>
      <c r="AW6" s="2" cm="1">
        <f t="array" ref="AW6">INDEX(F36:F51,Control!$B$2)</f>
        <v>4</v>
      </c>
      <c r="AX6" s="2" cm="1">
        <f t="array" ref="AX6">INDEX(G36:G51,Control!$B$2)</f>
        <v>4</v>
      </c>
      <c r="AY6" s="2" cm="1">
        <f t="array" ref="AY6">INDEX(H36:H51,Control!$B$2)</f>
        <v>10</v>
      </c>
      <c r="AZ6" s="2" cm="1">
        <f t="array" ref="AZ6">INDEX(I36:I51,Control!$B$2)</f>
        <v>3</v>
      </c>
      <c r="BA6" s="2" cm="1">
        <f t="array" ref="BA6">INDEX(J36:J51,Control!$B$2)</f>
        <v>3</v>
      </c>
      <c r="BB6" s="2" cm="1">
        <f t="array" ref="BB6">INDEX(K36:K51,Control!$B$2)</f>
        <v>4</v>
      </c>
      <c r="BC6" s="2" cm="1">
        <f t="array" ref="BC6">INDEX(L36:L51,Control!$B$2)</f>
        <v>6</v>
      </c>
      <c r="BD6" s="2" cm="1">
        <f t="array" ref="BD6">INDEX(M36:M51,Control!$B$2)</f>
        <v>5</v>
      </c>
      <c r="BE6" s="2" cm="1">
        <f t="array" ref="BE6">INDEX(N36:N51,Control!$B$2)</f>
        <v>8</v>
      </c>
      <c r="BF6" s="2" cm="1">
        <f t="array" ref="BF6">INDEX(O36:O51,Control!$B$2)</f>
        <v>0</v>
      </c>
      <c r="BG6" s="2" cm="1">
        <f t="array" ref="BG6">INDEX(P36:P51,Control!$B$2)</f>
        <v>3</v>
      </c>
      <c r="BH6" s="2" cm="1">
        <f t="array" ref="BH6">INDEX(Q36:Q51,Control!$B$2)</f>
        <v>2</v>
      </c>
      <c r="BI6" s="2" cm="1">
        <f t="array" ref="BI6">INDEX(R36:R51,Control!$B$2)</f>
        <v>6</v>
      </c>
      <c r="BJ6" s="2" cm="1">
        <f t="array" ref="BJ6">INDEX(S36:S51,Control!$B$2)</f>
        <v>6</v>
      </c>
      <c r="BK6" s="2" cm="1">
        <f t="array" ref="BK6">INDEX(T36:T51,Control!$B$2)</f>
        <v>2</v>
      </c>
      <c r="BL6" s="2" cm="1">
        <f t="array" ref="BL6">INDEX(U36:U51,Control!$B$2)</f>
        <v>4</v>
      </c>
      <c r="BM6" s="2" cm="1">
        <f t="array" ref="BM6">INDEX(V36:V51,Control!$B$2)</f>
        <v>0</v>
      </c>
      <c r="BN6" s="2" cm="1">
        <f t="array" ref="BN6">INDEX(W36:W51,Control!$B$2)</f>
        <v>0</v>
      </c>
      <c r="BO6" s="2" cm="1">
        <f t="array" ref="BO6">INDEX(X36:X51,Control!$B$2)</f>
        <v>0</v>
      </c>
      <c r="BP6" s="2" cm="1">
        <f t="array" ref="BP6">INDEX(Y36:Y51,Control!$B$2)</f>
        <v>0</v>
      </c>
      <c r="BQ6" s="2" cm="1">
        <f t="array" ref="BQ6">INDEX(Z36:Z51,Control!$B$2)</f>
        <v>0</v>
      </c>
      <c r="BR6" s="2" cm="1">
        <f t="array" ref="BR6">INDEX(AA36:AA51,Control!$B$2)</f>
        <v>6</v>
      </c>
      <c r="BS6" s="2" cm="1">
        <f t="array" ref="BS6">INDEX(AB36:AB51,Control!$B$2)</f>
        <v>1</v>
      </c>
      <c r="BT6" s="2" cm="1">
        <f t="array" ref="BT6">INDEX(AC36:AC51,Control!$B$2)</f>
        <v>0</v>
      </c>
      <c r="BU6" s="2" cm="1">
        <f t="array" ref="BU6">INDEX(AD36:AD51,Control!$B$2)</f>
        <v>5</v>
      </c>
      <c r="BV6" s="2" cm="1">
        <f t="array" ref="BV6">INDEX(AE36:AE51,Control!$B$2)</f>
        <v>2</v>
      </c>
      <c r="BW6" s="2" cm="1">
        <f t="array" ref="BW6">INDEX(AF36:AF51,Control!$B$2)</f>
        <v>4</v>
      </c>
      <c r="BX6" s="2" cm="1">
        <f t="array" ref="BX6">INDEX(AG36:AG51,Control!$B$2)</f>
        <v>5</v>
      </c>
      <c r="BY6" s="2" cm="1">
        <f t="array" ref="BY6">INDEX(AH36:AH51,Control!$B$2)</f>
        <v>3</v>
      </c>
      <c r="BZ6" s="2" cm="1">
        <f t="array" ref="BZ6">INDEX(AI36:AI51,Control!$B$2)</f>
        <v>1</v>
      </c>
      <c r="CA6" s="2" cm="1">
        <f t="array" ref="CA6">INDEX(AJ36:AJ51,Control!$B$2)</f>
        <v>0</v>
      </c>
      <c r="CB6" s="2" cm="1">
        <f t="array" ref="CB6">INDEX(AK36:AK51,Control!$B$2)</f>
        <v>4</v>
      </c>
      <c r="CC6" s="2" cm="1">
        <f t="array" ref="CC6">INDEX(AL36:AL51,Control!$B$2)</f>
        <v>3</v>
      </c>
      <c r="CD6" s="2" cm="1">
        <f t="array" ref="CD6">INDEX(AM36:AM51,Control!$B$2)</f>
        <v>1</v>
      </c>
      <c r="CE6" s="2" cm="1">
        <f t="array" ref="CE6">INDEX(AN36:AN51,Control!$B$2)</f>
        <v>2</v>
      </c>
      <c r="CF6" s="2" cm="1">
        <f t="array" ref="CF6">INDEX(AO36:AO51,Control!$B$2)</f>
        <v>0</v>
      </c>
      <c r="CG6" s="2" cm="1">
        <f t="array" ref="CG6">INDEX(AP36:AP51,Control!$B$2)</f>
        <v>3</v>
      </c>
    </row>
    <row r="7" spans="1:85" x14ac:dyDescent="0.2">
      <c r="AR7" t="s">
        <v>828</v>
      </c>
      <c r="AS7" s="2" cm="1">
        <f t="array" ref="AS7">INDEX(B11:B26,Control!$B$2)</f>
        <v>3</v>
      </c>
      <c r="AT7" s="2" cm="1">
        <f t="array" ref="AT7">INDEX(C11:C26,Control!$B$2)</f>
        <v>0</v>
      </c>
      <c r="AU7" s="2" cm="1">
        <f t="array" ref="AU7">INDEX(D11:D26,Control!$B$2)</f>
        <v>0</v>
      </c>
      <c r="AV7" s="2" cm="1">
        <f t="array" ref="AV7">INDEX(E11:E26,Control!$B$2)</f>
        <v>1</v>
      </c>
      <c r="AW7" s="2" cm="1">
        <f t="array" ref="AW7">INDEX(F11:F26,Control!$B$2)</f>
        <v>0</v>
      </c>
      <c r="AX7" s="2" cm="1">
        <f t="array" ref="AX7">INDEX(G11:G26,Control!$B$2)</f>
        <v>0</v>
      </c>
      <c r="AY7" s="2" cm="1">
        <f t="array" ref="AY7">INDEX(H11:H26,Control!$B$2)</f>
        <v>1</v>
      </c>
      <c r="AZ7" s="2" cm="1">
        <f t="array" ref="AZ7">INDEX(I11:I26,Control!$B$2)</f>
        <v>2</v>
      </c>
      <c r="BA7" s="2" cm="1">
        <f t="array" ref="BA7">INDEX(J11:J26,Control!$B$2)</f>
        <v>3</v>
      </c>
      <c r="BB7" s="2" cm="1">
        <f t="array" ref="BB7">INDEX(K11:K26,Control!$B$2)</f>
        <v>2</v>
      </c>
      <c r="BC7" s="2" cm="1">
        <f t="array" ref="BC7">INDEX(L11:L26,Control!$B$2)</f>
        <v>0</v>
      </c>
      <c r="BD7" s="2" cm="1">
        <f t="array" ref="BD7">INDEX(M11:M26,Control!$B$2)</f>
        <v>0</v>
      </c>
      <c r="BE7" s="2" cm="1">
        <f t="array" ref="BE7">INDEX(N11:N26,Control!$B$2)</f>
        <v>4</v>
      </c>
      <c r="BF7" s="2" cm="1">
        <f t="array" ref="BF7">INDEX(O11:O26,Control!$B$2)</f>
        <v>1</v>
      </c>
      <c r="BG7" s="2" cm="1">
        <f t="array" ref="BG7">INDEX(P11:P26,Control!$B$2)</f>
        <v>2</v>
      </c>
      <c r="BH7" s="2" cm="1">
        <f t="array" ref="BH7">INDEX(Q11:Q26,Control!$B$2)</f>
        <v>3</v>
      </c>
      <c r="BI7" s="2" cm="1">
        <f t="array" ref="BI7">INDEX(R11:R26,Control!$B$2)</f>
        <v>3</v>
      </c>
      <c r="BJ7" s="2" cm="1">
        <f t="array" ref="BJ7">INDEX(S11:S26,Control!$B$2)</f>
        <v>0</v>
      </c>
      <c r="BK7" s="2" cm="1">
        <f t="array" ref="BK7">INDEX(T11:T26,Control!$B$2)</f>
        <v>1</v>
      </c>
      <c r="BL7" s="2" cm="1">
        <f t="array" ref="BL7">INDEX(U11:U26,Control!$B$2)</f>
        <v>3</v>
      </c>
      <c r="BM7" s="2" cm="1">
        <f t="array" ref="BM7">INDEX(V11:V26,Control!$B$2)</f>
        <v>1</v>
      </c>
      <c r="BN7" s="2" cm="1">
        <f t="array" ref="BN7">INDEX(W11:W26,Control!$B$2)</f>
        <v>0</v>
      </c>
      <c r="BO7" s="2" cm="1">
        <f t="array" ref="BO7">INDEX(X11:X26,Control!$B$2)</f>
        <v>0</v>
      </c>
      <c r="BP7" s="2" cm="1">
        <f t="array" ref="BP7">INDEX(Y11:Y26,Control!$B$2)</f>
        <v>0</v>
      </c>
      <c r="BQ7" s="2" cm="1">
        <f t="array" ref="BQ7">INDEX(Z11:Z26,Control!$B$2)</f>
        <v>0</v>
      </c>
      <c r="BR7" s="2" cm="1">
        <f t="array" ref="BR7">INDEX(AA11:AA26,Control!$B$2)</f>
        <v>0</v>
      </c>
      <c r="BS7" s="2" cm="1">
        <f t="array" ref="BS7">INDEX(AB11:AB26,Control!$B$2)</f>
        <v>0</v>
      </c>
      <c r="BT7" s="2" cm="1">
        <f t="array" ref="BT7">INDEX(AC11:AC26,Control!$B$2)</f>
        <v>0</v>
      </c>
      <c r="BU7" s="2" cm="1">
        <f t="array" ref="BU7">INDEX(AD11:AD26,Control!$B$2)</f>
        <v>0</v>
      </c>
      <c r="BV7" s="2" cm="1">
        <f t="array" ref="BV7">INDEX(AE11:AE26,Control!$B$2)</f>
        <v>1</v>
      </c>
      <c r="BW7" s="2" cm="1">
        <f t="array" ref="BW7">INDEX(AF11:AF26,Control!$B$2)</f>
        <v>1</v>
      </c>
      <c r="BX7" s="2" cm="1">
        <f t="array" ref="BX7">INDEX(AG11:AG26,Control!$B$2)</f>
        <v>2</v>
      </c>
      <c r="BY7" s="2" cm="1">
        <f t="array" ref="BY7">INDEX(AH11:AH26,Control!$B$2)</f>
        <v>0</v>
      </c>
      <c r="BZ7" s="2" cm="1">
        <f t="array" ref="BZ7">INDEX(AI11:AI26,Control!$B$2)</f>
        <v>2</v>
      </c>
      <c r="CA7" s="2" cm="1">
        <f t="array" ref="CA7">INDEX(AJ11:AJ26,Control!$B$2)</f>
        <v>1</v>
      </c>
      <c r="CB7" s="2" cm="1">
        <f t="array" ref="CB7">INDEX(AK11:AK26,Control!$B$2)</f>
        <v>2</v>
      </c>
      <c r="CC7" s="2" cm="1">
        <f t="array" ref="CC7">INDEX(AL11:AL26,Control!$B$2)</f>
        <v>3</v>
      </c>
      <c r="CD7" s="2" cm="1">
        <f t="array" ref="CD7">INDEX(AM11:AM26,Control!$B$2)</f>
        <v>0</v>
      </c>
      <c r="CE7" s="2" cm="1">
        <f t="array" ref="CE7">INDEX(AN11:AN26,Control!$B$2)</f>
        <v>6</v>
      </c>
      <c r="CF7" s="2" cm="1">
        <f t="array" ref="CF7">INDEX(AO11:AO26,Control!$B$2)</f>
        <v>1</v>
      </c>
      <c r="CG7" s="2" cm="1">
        <f t="array" ref="CG7">INDEX(AP11:AP26,Control!$B$2)</f>
        <v>0</v>
      </c>
    </row>
    <row r="8" spans="1:85" x14ac:dyDescent="0.2">
      <c r="A8" t="s">
        <v>817</v>
      </c>
      <c r="B8" t="s">
        <v>818</v>
      </c>
    </row>
    <row r="9" spans="1:85" x14ac:dyDescent="0.2">
      <c r="B9">
        <v>2015</v>
      </c>
      <c r="F9">
        <v>2016</v>
      </c>
      <c r="J9">
        <v>2017</v>
      </c>
      <c r="N9">
        <v>2018</v>
      </c>
      <c r="R9">
        <v>2019</v>
      </c>
      <c r="V9">
        <v>2020</v>
      </c>
      <c r="Z9">
        <v>2021</v>
      </c>
      <c r="AA9">
        <v>2021</v>
      </c>
      <c r="AB9">
        <v>2021</v>
      </c>
      <c r="AC9">
        <v>2021</v>
      </c>
      <c r="AD9">
        <v>2022</v>
      </c>
      <c r="AE9">
        <v>2022</v>
      </c>
      <c r="AF9">
        <v>2022</v>
      </c>
      <c r="AG9">
        <v>2022</v>
      </c>
      <c r="AH9">
        <v>2023</v>
      </c>
      <c r="AI9">
        <v>2023</v>
      </c>
      <c r="AJ9">
        <v>2023</v>
      </c>
      <c r="AK9">
        <v>2023</v>
      </c>
      <c r="AL9">
        <v>2024</v>
      </c>
      <c r="AM9">
        <v>2024</v>
      </c>
      <c r="AN9">
        <v>2024</v>
      </c>
      <c r="AO9">
        <v>2024</v>
      </c>
      <c r="AP9">
        <v>2025</v>
      </c>
    </row>
    <row r="10" spans="1:85" x14ac:dyDescent="0.2">
      <c r="A10" t="s">
        <v>819</v>
      </c>
      <c r="B10" t="s">
        <v>29</v>
      </c>
      <c r="C10" t="s">
        <v>30</v>
      </c>
      <c r="D10" t="s">
        <v>31</v>
      </c>
      <c r="E10" t="s">
        <v>32</v>
      </c>
      <c r="F10" t="s">
        <v>29</v>
      </c>
      <c r="G10" t="s">
        <v>30</v>
      </c>
      <c r="H10" t="s">
        <v>31</v>
      </c>
      <c r="I10" t="s">
        <v>32</v>
      </c>
      <c r="J10" t="s">
        <v>29</v>
      </c>
      <c r="K10" t="s">
        <v>30</v>
      </c>
      <c r="L10" t="s">
        <v>31</v>
      </c>
      <c r="M10" t="s">
        <v>32</v>
      </c>
      <c r="N10" t="s">
        <v>29</v>
      </c>
      <c r="O10" t="s">
        <v>30</v>
      </c>
      <c r="P10" t="s">
        <v>31</v>
      </c>
      <c r="Q10" t="s">
        <v>32</v>
      </c>
      <c r="R10" t="s">
        <v>29</v>
      </c>
      <c r="S10" t="s">
        <v>30</v>
      </c>
      <c r="T10" t="s">
        <v>31</v>
      </c>
      <c r="U10" t="s">
        <v>32</v>
      </c>
      <c r="V10" t="s">
        <v>29</v>
      </c>
      <c r="W10" t="s">
        <v>30</v>
      </c>
      <c r="X10" t="s">
        <v>31</v>
      </c>
      <c r="Y10" t="s">
        <v>32</v>
      </c>
      <c r="Z10" t="s">
        <v>29</v>
      </c>
      <c r="AA10" t="s">
        <v>30</v>
      </c>
      <c r="AB10" t="s">
        <v>31</v>
      </c>
      <c r="AC10" t="s">
        <v>32</v>
      </c>
      <c r="AD10" t="s">
        <v>29</v>
      </c>
      <c r="AE10" t="s">
        <v>30</v>
      </c>
      <c r="AF10" t="s">
        <v>31</v>
      </c>
      <c r="AG10" t="s">
        <v>32</v>
      </c>
      <c r="AH10" t="s">
        <v>29</v>
      </c>
      <c r="AI10" t="s">
        <v>30</v>
      </c>
      <c r="AJ10" t="s">
        <v>31</v>
      </c>
      <c r="AK10" t="s">
        <v>32</v>
      </c>
      <c r="AL10" t="s">
        <v>29</v>
      </c>
      <c r="AM10" t="s">
        <v>30</v>
      </c>
      <c r="AN10" t="s">
        <v>31</v>
      </c>
      <c r="AO10" t="s">
        <v>32</v>
      </c>
      <c r="AP10" t="s">
        <v>29</v>
      </c>
      <c r="AS10" t="str">
        <f ca="1">OFFSET(AQ9,0,-1)&amp;" "&amp;OFFSET(AQ10,0,-1)</f>
        <v>2025 Q1</v>
      </c>
      <c r="AT10" t="s">
        <v>1147</v>
      </c>
      <c r="AU10" t="s">
        <v>829</v>
      </c>
    </row>
    <row r="11" spans="1:85" x14ac:dyDescent="0.2">
      <c r="A11" t="s">
        <v>0</v>
      </c>
      <c r="B11">
        <v>3</v>
      </c>
      <c r="E11">
        <v>1</v>
      </c>
      <c r="H11">
        <v>1</v>
      </c>
      <c r="I11">
        <v>2</v>
      </c>
      <c r="J11">
        <v>3</v>
      </c>
      <c r="K11">
        <v>2</v>
      </c>
      <c r="N11">
        <v>4</v>
      </c>
      <c r="O11">
        <v>1</v>
      </c>
      <c r="P11">
        <v>2</v>
      </c>
      <c r="Q11">
        <v>3</v>
      </c>
      <c r="R11">
        <v>3</v>
      </c>
      <c r="T11">
        <v>1</v>
      </c>
      <c r="U11">
        <v>3</v>
      </c>
      <c r="V11">
        <v>1</v>
      </c>
      <c r="AE11">
        <v>1</v>
      </c>
      <c r="AF11">
        <v>1</v>
      </c>
      <c r="AG11">
        <v>2</v>
      </c>
      <c r="AI11">
        <v>2</v>
      </c>
      <c r="AJ11">
        <v>1</v>
      </c>
      <c r="AK11">
        <v>2</v>
      </c>
      <c r="AL11">
        <v>3</v>
      </c>
      <c r="AM11">
        <v>0</v>
      </c>
      <c r="AN11">
        <v>6</v>
      </c>
      <c r="AO11">
        <v>1</v>
      </c>
      <c r="AP11">
        <v>0</v>
      </c>
      <c r="AR11" t="s">
        <v>0</v>
      </c>
      <c r="AS11" s="2">
        <f ca="1">OFFSET(AQ113,0,-1)</f>
        <v>12</v>
      </c>
      <c r="AT11" s="265">
        <v>58208.277100479303</v>
      </c>
      <c r="AU11" s="165">
        <f ca="1">AS11/AT11*1000</f>
        <v>0.20615624783543349</v>
      </c>
    </row>
    <row r="12" spans="1:85" x14ac:dyDescent="0.2">
      <c r="A12" t="s">
        <v>1</v>
      </c>
      <c r="B12">
        <v>3</v>
      </c>
      <c r="C12">
        <v>1</v>
      </c>
      <c r="D12">
        <v>3</v>
      </c>
      <c r="E12">
        <v>1</v>
      </c>
      <c r="F12">
        <v>2</v>
      </c>
      <c r="G12">
        <v>2</v>
      </c>
      <c r="H12">
        <v>3</v>
      </c>
      <c r="J12">
        <v>1</v>
      </c>
      <c r="M12">
        <v>1</v>
      </c>
      <c r="O12">
        <v>4</v>
      </c>
      <c r="P12">
        <v>1</v>
      </c>
      <c r="Q12">
        <v>2</v>
      </c>
      <c r="R12">
        <v>1</v>
      </c>
      <c r="S12">
        <v>1</v>
      </c>
      <c r="U12">
        <v>1</v>
      </c>
      <c r="AB12">
        <v>6</v>
      </c>
      <c r="AE12">
        <v>1</v>
      </c>
      <c r="AF12">
        <v>2</v>
      </c>
      <c r="AI12">
        <v>2</v>
      </c>
      <c r="AL12">
        <v>2</v>
      </c>
      <c r="AM12">
        <v>2</v>
      </c>
      <c r="AN12">
        <v>3</v>
      </c>
      <c r="AO12">
        <v>1</v>
      </c>
      <c r="AP12">
        <v>3</v>
      </c>
      <c r="AR12" t="s">
        <v>1</v>
      </c>
      <c r="AS12" s="2">
        <f t="shared" ref="AS12:AS24" ca="1" si="0">OFFSET(AQ114,0,-1)</f>
        <v>14</v>
      </c>
      <c r="AT12" s="265">
        <v>69303.297490573997</v>
      </c>
      <c r="AU12" s="165">
        <f t="shared" ref="AU12:AU24" ca="1" si="1">AS12/AT12*1000</f>
        <v>0.20201058978332384</v>
      </c>
    </row>
    <row r="13" spans="1:85" x14ac:dyDescent="0.2">
      <c r="A13" t="s">
        <v>2</v>
      </c>
      <c r="B13">
        <v>2</v>
      </c>
      <c r="C13">
        <v>2</v>
      </c>
      <c r="D13">
        <v>1</v>
      </c>
      <c r="E13">
        <v>2</v>
      </c>
      <c r="F13">
        <v>2</v>
      </c>
      <c r="G13">
        <v>2</v>
      </c>
      <c r="H13">
        <v>3</v>
      </c>
      <c r="I13">
        <v>1</v>
      </c>
      <c r="J13">
        <v>2</v>
      </c>
      <c r="K13">
        <v>5</v>
      </c>
      <c r="L13">
        <v>2</v>
      </c>
      <c r="M13">
        <v>1</v>
      </c>
      <c r="N13">
        <v>1</v>
      </c>
      <c r="Q13">
        <v>2</v>
      </c>
      <c r="R13">
        <v>1</v>
      </c>
      <c r="S13">
        <v>2</v>
      </c>
      <c r="T13">
        <v>1</v>
      </c>
      <c r="V13">
        <v>2</v>
      </c>
      <c r="AA13">
        <v>1</v>
      </c>
      <c r="AC13">
        <v>1</v>
      </c>
      <c r="AD13">
        <v>1</v>
      </c>
      <c r="AG13">
        <v>1</v>
      </c>
      <c r="AH13">
        <v>4</v>
      </c>
      <c r="AI13">
        <v>3</v>
      </c>
      <c r="AJ13">
        <v>1</v>
      </c>
      <c r="AL13">
        <v>3</v>
      </c>
      <c r="AM13">
        <v>1</v>
      </c>
      <c r="AN13">
        <v>1</v>
      </c>
      <c r="AO13">
        <v>3</v>
      </c>
      <c r="AP13">
        <v>5</v>
      </c>
      <c r="AR13" t="s">
        <v>2</v>
      </c>
      <c r="AS13" s="2">
        <f t="shared" ca="1" si="0"/>
        <v>21</v>
      </c>
      <c r="AT13" s="265">
        <v>49506.209674003301</v>
      </c>
      <c r="AU13" s="165">
        <f t="shared" ca="1" si="1"/>
        <v>0.42418921057144715</v>
      </c>
    </row>
    <row r="14" spans="1:85" x14ac:dyDescent="0.2">
      <c r="A14" t="s">
        <v>3</v>
      </c>
      <c r="B14">
        <v>3</v>
      </c>
      <c r="C14">
        <v>1</v>
      </c>
      <c r="D14">
        <v>4</v>
      </c>
      <c r="E14">
        <v>1</v>
      </c>
      <c r="F14">
        <v>2</v>
      </c>
      <c r="G14">
        <v>1</v>
      </c>
      <c r="H14">
        <v>3</v>
      </c>
      <c r="I14">
        <v>1</v>
      </c>
      <c r="J14">
        <v>1</v>
      </c>
      <c r="K14">
        <v>2</v>
      </c>
      <c r="L14">
        <v>5</v>
      </c>
      <c r="M14">
        <v>1</v>
      </c>
      <c r="N14">
        <v>3</v>
      </c>
      <c r="P14">
        <v>1</v>
      </c>
      <c r="R14">
        <v>1</v>
      </c>
      <c r="S14">
        <v>2</v>
      </c>
      <c r="T14">
        <v>1</v>
      </c>
      <c r="U14">
        <v>2</v>
      </c>
      <c r="V14">
        <v>2</v>
      </c>
      <c r="AB14">
        <v>5</v>
      </c>
      <c r="AC14">
        <v>1</v>
      </c>
      <c r="AD14">
        <v>1</v>
      </c>
      <c r="AE14">
        <v>1</v>
      </c>
      <c r="AF14">
        <v>1</v>
      </c>
      <c r="AG14">
        <v>3</v>
      </c>
      <c r="AH14">
        <v>2</v>
      </c>
      <c r="AI14">
        <v>1</v>
      </c>
      <c r="AJ14">
        <v>1</v>
      </c>
      <c r="AK14">
        <v>2</v>
      </c>
      <c r="AM14">
        <v>0</v>
      </c>
      <c r="AN14">
        <v>1</v>
      </c>
      <c r="AO14">
        <v>2</v>
      </c>
      <c r="AP14">
        <v>1</v>
      </c>
      <c r="AR14" t="s">
        <v>3</v>
      </c>
      <c r="AS14" s="2">
        <f t="shared" ca="1" si="0"/>
        <v>12</v>
      </c>
      <c r="AT14" s="265">
        <v>55860.084968033698</v>
      </c>
      <c r="AU14" s="165">
        <f t="shared" ca="1" si="1"/>
        <v>0.21482244444968315</v>
      </c>
    </row>
    <row r="15" spans="1:85" x14ac:dyDescent="0.2">
      <c r="A15" t="s">
        <v>62</v>
      </c>
      <c r="B15">
        <v>3</v>
      </c>
      <c r="C15">
        <v>6</v>
      </c>
      <c r="D15">
        <v>4</v>
      </c>
      <c r="E15">
        <v>6</v>
      </c>
      <c r="F15">
        <v>3</v>
      </c>
      <c r="G15">
        <v>3</v>
      </c>
      <c r="H15">
        <v>3</v>
      </c>
      <c r="I15">
        <v>2</v>
      </c>
      <c r="K15">
        <v>4</v>
      </c>
      <c r="M15">
        <v>1</v>
      </c>
      <c r="N15">
        <v>4</v>
      </c>
      <c r="O15">
        <v>1</v>
      </c>
      <c r="P15">
        <v>1</v>
      </c>
      <c r="S15">
        <v>1</v>
      </c>
      <c r="U15">
        <v>2</v>
      </c>
      <c r="V15">
        <v>1</v>
      </c>
      <c r="AB15">
        <v>5</v>
      </c>
      <c r="AC15">
        <v>1</v>
      </c>
      <c r="AD15">
        <v>1</v>
      </c>
      <c r="AE15">
        <v>1</v>
      </c>
      <c r="AF15">
        <v>4</v>
      </c>
      <c r="AG15">
        <v>2</v>
      </c>
      <c r="AI15">
        <v>1</v>
      </c>
      <c r="AM15">
        <v>0</v>
      </c>
      <c r="AN15">
        <v>0</v>
      </c>
      <c r="AO15">
        <v>2</v>
      </c>
      <c r="AP15">
        <v>3</v>
      </c>
      <c r="AR15" t="s">
        <v>62</v>
      </c>
      <c r="AS15" s="2">
        <f t="shared" ca="1" si="0"/>
        <v>13</v>
      </c>
      <c r="AT15" s="265">
        <v>54908.506428410597</v>
      </c>
      <c r="AU15" s="165">
        <f t="shared" ca="1" si="1"/>
        <v>0.23675748705620553</v>
      </c>
    </row>
    <row r="16" spans="1:85" x14ac:dyDescent="0.2">
      <c r="A16" t="s">
        <v>4</v>
      </c>
      <c r="B16">
        <v>4</v>
      </c>
      <c r="C16">
        <v>2</v>
      </c>
      <c r="D16">
        <v>1</v>
      </c>
      <c r="E16">
        <v>2</v>
      </c>
      <c r="F16">
        <v>2</v>
      </c>
      <c r="G16">
        <v>2</v>
      </c>
      <c r="H16">
        <v>1</v>
      </c>
      <c r="I16">
        <v>1</v>
      </c>
      <c r="J16">
        <v>5</v>
      </c>
      <c r="M16">
        <v>2</v>
      </c>
      <c r="N16">
        <v>1</v>
      </c>
      <c r="O16">
        <v>2</v>
      </c>
      <c r="P16">
        <v>3</v>
      </c>
      <c r="R16">
        <v>1</v>
      </c>
      <c r="S16">
        <v>3</v>
      </c>
      <c r="T16">
        <v>3</v>
      </c>
      <c r="U16">
        <v>3</v>
      </c>
      <c r="V16">
        <v>1</v>
      </c>
      <c r="AA16">
        <v>1</v>
      </c>
      <c r="AE16">
        <v>3</v>
      </c>
      <c r="AG16">
        <v>1</v>
      </c>
      <c r="AH16">
        <v>1</v>
      </c>
      <c r="AI16">
        <v>1</v>
      </c>
      <c r="AK16">
        <v>1</v>
      </c>
      <c r="AL16">
        <v>2</v>
      </c>
      <c r="AM16">
        <v>4</v>
      </c>
      <c r="AN16">
        <v>1</v>
      </c>
      <c r="AO16">
        <v>2</v>
      </c>
      <c r="AP16">
        <v>3</v>
      </c>
      <c r="AR16" t="s">
        <v>4</v>
      </c>
      <c r="AS16" s="2">
        <f t="shared" ca="1" si="0"/>
        <v>26</v>
      </c>
      <c r="AT16" s="265">
        <v>43093.286811695398</v>
      </c>
      <c r="AU16" s="165">
        <f t="shared" ca="1" si="1"/>
        <v>0.60334223549974542</v>
      </c>
    </row>
    <row r="17" spans="1:47" x14ac:dyDescent="0.2">
      <c r="A17" t="s">
        <v>5</v>
      </c>
      <c r="B17">
        <v>5</v>
      </c>
      <c r="C17">
        <v>4</v>
      </c>
      <c r="D17">
        <v>3</v>
      </c>
      <c r="E17">
        <v>1</v>
      </c>
      <c r="F17">
        <v>5</v>
      </c>
      <c r="G17">
        <v>3</v>
      </c>
      <c r="H17">
        <v>5</v>
      </c>
      <c r="I17">
        <v>2</v>
      </c>
      <c r="J17">
        <v>1</v>
      </c>
      <c r="K17">
        <v>1</v>
      </c>
      <c r="L17">
        <v>1</v>
      </c>
      <c r="M17">
        <v>3</v>
      </c>
      <c r="N17">
        <v>1</v>
      </c>
      <c r="O17">
        <v>2</v>
      </c>
      <c r="P17">
        <v>3</v>
      </c>
      <c r="Q17">
        <v>3</v>
      </c>
      <c r="R17">
        <v>2</v>
      </c>
      <c r="S17">
        <v>1</v>
      </c>
      <c r="T17">
        <v>3</v>
      </c>
      <c r="U17">
        <v>3</v>
      </c>
      <c r="V17">
        <v>1</v>
      </c>
      <c r="AB17">
        <v>2</v>
      </c>
      <c r="AD17">
        <v>2</v>
      </c>
      <c r="AE17">
        <v>2</v>
      </c>
      <c r="AF17">
        <v>2</v>
      </c>
      <c r="AG17">
        <v>4</v>
      </c>
      <c r="AH17">
        <v>1</v>
      </c>
      <c r="AI17">
        <v>3</v>
      </c>
      <c r="AJ17">
        <v>1</v>
      </c>
      <c r="AK17">
        <v>1</v>
      </c>
      <c r="AL17">
        <v>1</v>
      </c>
      <c r="AM17">
        <v>1</v>
      </c>
      <c r="AN17">
        <v>3</v>
      </c>
      <c r="AO17">
        <v>3</v>
      </c>
      <c r="AP17">
        <v>2</v>
      </c>
      <c r="AR17" t="s">
        <v>5</v>
      </c>
      <c r="AS17" s="2">
        <f t="shared" ca="1" si="0"/>
        <v>15</v>
      </c>
      <c r="AT17" s="265">
        <v>75048.875243443093</v>
      </c>
      <c r="AU17" s="165">
        <f t="shared" ca="1" si="1"/>
        <v>0.1998697508969067</v>
      </c>
    </row>
    <row r="18" spans="1:47" x14ac:dyDescent="0.2">
      <c r="A18" t="s">
        <v>6</v>
      </c>
      <c r="B18">
        <v>1</v>
      </c>
      <c r="C18">
        <v>1</v>
      </c>
      <c r="D18">
        <v>2</v>
      </c>
      <c r="E18">
        <v>2</v>
      </c>
      <c r="H18">
        <v>1</v>
      </c>
      <c r="J18">
        <v>1</v>
      </c>
      <c r="K18">
        <v>1</v>
      </c>
      <c r="N18">
        <v>1</v>
      </c>
      <c r="O18">
        <v>1</v>
      </c>
      <c r="R18">
        <v>4</v>
      </c>
      <c r="U18">
        <v>1</v>
      </c>
      <c r="V18">
        <v>1</v>
      </c>
      <c r="AB18">
        <v>1</v>
      </c>
      <c r="AF18">
        <v>1</v>
      </c>
      <c r="AG18">
        <v>1</v>
      </c>
      <c r="AK18">
        <v>1</v>
      </c>
      <c r="AM18">
        <v>1</v>
      </c>
      <c r="AN18">
        <v>3</v>
      </c>
      <c r="AO18">
        <v>1</v>
      </c>
      <c r="AP18">
        <v>4</v>
      </c>
      <c r="AR18" t="s">
        <v>6</v>
      </c>
      <c r="AS18" s="2">
        <f t="shared" ca="1" si="0"/>
        <v>11</v>
      </c>
      <c r="AT18" s="265">
        <v>51323.2280586099</v>
      </c>
      <c r="AU18" s="165">
        <f t="shared" ca="1" si="1"/>
        <v>0.21432790602021881</v>
      </c>
    </row>
    <row r="19" spans="1:47" x14ac:dyDescent="0.2">
      <c r="A19" t="s">
        <v>8</v>
      </c>
      <c r="B19">
        <v>2</v>
      </c>
      <c r="C19">
        <v>3</v>
      </c>
      <c r="D19">
        <v>6</v>
      </c>
      <c r="E19">
        <v>5</v>
      </c>
      <c r="F19">
        <v>2</v>
      </c>
      <c r="G19">
        <v>3</v>
      </c>
      <c r="H19">
        <v>3</v>
      </c>
      <c r="I19">
        <v>1</v>
      </c>
      <c r="J19">
        <v>2</v>
      </c>
      <c r="K19">
        <v>1</v>
      </c>
      <c r="L19">
        <v>2</v>
      </c>
      <c r="M19">
        <v>2</v>
      </c>
      <c r="N19">
        <v>2</v>
      </c>
      <c r="O19">
        <v>3</v>
      </c>
      <c r="P19">
        <v>1</v>
      </c>
      <c r="R19">
        <v>4</v>
      </c>
      <c r="S19">
        <v>1</v>
      </c>
      <c r="T19">
        <v>1</v>
      </c>
      <c r="U19">
        <v>2</v>
      </c>
      <c r="V19">
        <v>4</v>
      </c>
      <c r="AB19">
        <v>1</v>
      </c>
      <c r="AE19">
        <v>4</v>
      </c>
      <c r="AF19">
        <v>1</v>
      </c>
      <c r="AG19">
        <v>1</v>
      </c>
      <c r="AJ19">
        <v>2</v>
      </c>
      <c r="AK19">
        <v>2</v>
      </c>
      <c r="AM19">
        <v>1</v>
      </c>
      <c r="AN19">
        <v>2</v>
      </c>
      <c r="AO19">
        <v>4</v>
      </c>
      <c r="AP19">
        <v>9</v>
      </c>
      <c r="AR19" t="s">
        <v>8</v>
      </c>
      <c r="AS19" s="2">
        <f t="shared" ca="1" si="0"/>
        <v>26</v>
      </c>
      <c r="AT19" s="265">
        <v>66313.798766884196</v>
      </c>
      <c r="AU19" s="165">
        <f t="shared" ca="1" si="1"/>
        <v>0.39207526161182443</v>
      </c>
    </row>
    <row r="20" spans="1:47" x14ac:dyDescent="0.2">
      <c r="A20" t="s">
        <v>9</v>
      </c>
      <c r="B20">
        <v>10</v>
      </c>
      <c r="C20">
        <v>4</v>
      </c>
      <c r="D20">
        <v>1</v>
      </c>
      <c r="E20">
        <v>5</v>
      </c>
      <c r="F20">
        <v>4</v>
      </c>
      <c r="G20">
        <v>2</v>
      </c>
      <c r="I20">
        <v>1</v>
      </c>
      <c r="J20">
        <v>2</v>
      </c>
      <c r="K20">
        <v>2</v>
      </c>
      <c r="M20">
        <v>2</v>
      </c>
      <c r="N20">
        <v>5</v>
      </c>
      <c r="O20">
        <v>1</v>
      </c>
      <c r="P20">
        <v>2</v>
      </c>
      <c r="Q20">
        <v>2</v>
      </c>
      <c r="R20">
        <v>2</v>
      </c>
      <c r="S20">
        <v>1</v>
      </c>
      <c r="T20">
        <v>1</v>
      </c>
      <c r="U20">
        <v>7</v>
      </c>
      <c r="V20">
        <v>3</v>
      </c>
      <c r="AB20">
        <v>1</v>
      </c>
      <c r="AE20">
        <v>1</v>
      </c>
      <c r="AF20">
        <v>1</v>
      </c>
      <c r="AG20">
        <v>2</v>
      </c>
      <c r="AH20">
        <v>1</v>
      </c>
      <c r="AI20">
        <v>3</v>
      </c>
      <c r="AK20">
        <v>2</v>
      </c>
      <c r="AL20">
        <v>2</v>
      </c>
      <c r="AM20">
        <v>4</v>
      </c>
      <c r="AN20">
        <v>1</v>
      </c>
      <c r="AO20">
        <v>1</v>
      </c>
      <c r="AP20">
        <v>3</v>
      </c>
      <c r="AR20" t="s">
        <v>9</v>
      </c>
      <c r="AS20" s="2">
        <f t="shared" ca="1" si="0"/>
        <v>21</v>
      </c>
      <c r="AT20" s="265">
        <v>67197.625169267994</v>
      </c>
      <c r="AU20" s="165">
        <f t="shared" ca="1" si="1"/>
        <v>0.31251104405999292</v>
      </c>
    </row>
    <row r="21" spans="1:47" x14ac:dyDescent="0.2">
      <c r="A21" t="s">
        <v>10</v>
      </c>
      <c r="B21">
        <v>3</v>
      </c>
      <c r="C21">
        <v>3</v>
      </c>
      <c r="D21">
        <v>2</v>
      </c>
      <c r="F21">
        <v>2</v>
      </c>
      <c r="G21">
        <v>1</v>
      </c>
      <c r="H21">
        <v>1</v>
      </c>
      <c r="L21">
        <v>1</v>
      </c>
      <c r="N21">
        <v>1</v>
      </c>
      <c r="Q21">
        <v>1</v>
      </c>
      <c r="S21">
        <v>1</v>
      </c>
      <c r="T21">
        <v>3</v>
      </c>
      <c r="U21">
        <v>1</v>
      </c>
      <c r="V21">
        <v>1</v>
      </c>
      <c r="AB21">
        <v>1</v>
      </c>
      <c r="AD21">
        <v>1</v>
      </c>
      <c r="AG21">
        <v>1</v>
      </c>
      <c r="AH21">
        <v>2</v>
      </c>
      <c r="AI21">
        <v>2</v>
      </c>
      <c r="AJ21">
        <v>1</v>
      </c>
      <c r="AM21">
        <v>3</v>
      </c>
      <c r="AN21">
        <v>2</v>
      </c>
      <c r="AO21">
        <v>2</v>
      </c>
      <c r="AP21">
        <v>2</v>
      </c>
      <c r="AR21" t="s">
        <v>10</v>
      </c>
      <c r="AS21" s="2">
        <f t="shared" ca="1" si="0"/>
        <v>7</v>
      </c>
      <c r="AT21" s="265">
        <v>56627.406641408597</v>
      </c>
      <c r="AU21" s="165">
        <f t="shared" ca="1" si="1"/>
        <v>0.12361505523866378</v>
      </c>
    </row>
    <row r="22" spans="1:47" x14ac:dyDescent="0.2">
      <c r="A22" t="s">
        <v>11</v>
      </c>
      <c r="B22">
        <v>1</v>
      </c>
      <c r="D22">
        <v>1</v>
      </c>
      <c r="E22">
        <v>2</v>
      </c>
      <c r="F22">
        <v>1</v>
      </c>
      <c r="G22">
        <v>2</v>
      </c>
      <c r="H22">
        <v>1</v>
      </c>
      <c r="J22">
        <v>1</v>
      </c>
      <c r="N22">
        <v>2</v>
      </c>
      <c r="O22">
        <v>2</v>
      </c>
      <c r="P22">
        <v>1</v>
      </c>
      <c r="R22">
        <v>2</v>
      </c>
      <c r="S22">
        <v>1</v>
      </c>
      <c r="U22">
        <v>2</v>
      </c>
      <c r="V22">
        <v>2</v>
      </c>
      <c r="AE22">
        <v>1</v>
      </c>
      <c r="AF22">
        <v>1</v>
      </c>
      <c r="AG22">
        <v>2</v>
      </c>
      <c r="AH22">
        <v>1</v>
      </c>
      <c r="AI22">
        <v>1</v>
      </c>
      <c r="AK22">
        <v>2</v>
      </c>
      <c r="AM22">
        <v>2</v>
      </c>
      <c r="AN22">
        <v>4</v>
      </c>
      <c r="AO22">
        <v>0</v>
      </c>
      <c r="AP22">
        <v>0</v>
      </c>
      <c r="AR22" t="s">
        <v>11</v>
      </c>
      <c r="AS22" s="2">
        <f t="shared" ca="1" si="0"/>
        <v>11</v>
      </c>
      <c r="AT22" s="265">
        <v>51657.1840213018</v>
      </c>
      <c r="AU22" s="165">
        <f t="shared" ca="1" si="1"/>
        <v>0.21294230818822693</v>
      </c>
    </row>
    <row r="23" spans="1:47" x14ac:dyDescent="0.2">
      <c r="A23" t="s">
        <v>41</v>
      </c>
      <c r="B23" s="2">
        <f>SUM(B11:B22)</f>
        <v>40</v>
      </c>
      <c r="C23" s="2">
        <f t="shared" ref="C23:AJ23" si="2">SUM(C11:C22)</f>
        <v>27</v>
      </c>
      <c r="D23" s="2">
        <f t="shared" si="2"/>
        <v>28</v>
      </c>
      <c r="E23" s="2">
        <f t="shared" si="2"/>
        <v>28</v>
      </c>
      <c r="F23" s="2">
        <f t="shared" si="2"/>
        <v>25</v>
      </c>
      <c r="G23" s="2">
        <f t="shared" si="2"/>
        <v>21</v>
      </c>
      <c r="H23" s="2">
        <f t="shared" si="2"/>
        <v>25</v>
      </c>
      <c r="I23" s="2">
        <f t="shared" si="2"/>
        <v>11</v>
      </c>
      <c r="J23" s="2">
        <f t="shared" si="2"/>
        <v>19</v>
      </c>
      <c r="K23" s="2">
        <f t="shared" si="2"/>
        <v>18</v>
      </c>
      <c r="L23" s="2">
        <f t="shared" si="2"/>
        <v>11</v>
      </c>
      <c r="M23" s="2">
        <f t="shared" si="2"/>
        <v>13</v>
      </c>
      <c r="N23" s="2">
        <f t="shared" si="2"/>
        <v>25</v>
      </c>
      <c r="O23" s="2">
        <f t="shared" si="2"/>
        <v>17</v>
      </c>
      <c r="P23" s="2">
        <f t="shared" si="2"/>
        <v>15</v>
      </c>
      <c r="Q23" s="2">
        <f t="shared" si="2"/>
        <v>13</v>
      </c>
      <c r="R23" s="2">
        <f t="shared" si="2"/>
        <v>21</v>
      </c>
      <c r="S23" s="2">
        <f t="shared" si="2"/>
        <v>14</v>
      </c>
      <c r="T23" s="2">
        <f t="shared" si="2"/>
        <v>14</v>
      </c>
      <c r="U23" s="2">
        <f t="shared" si="2"/>
        <v>27</v>
      </c>
      <c r="V23" s="2">
        <f t="shared" si="2"/>
        <v>19</v>
      </c>
      <c r="W23" s="2">
        <f t="shared" si="2"/>
        <v>0</v>
      </c>
      <c r="X23" s="2">
        <f t="shared" si="2"/>
        <v>0</v>
      </c>
      <c r="Y23" s="2">
        <f t="shared" si="2"/>
        <v>0</v>
      </c>
      <c r="Z23" s="2">
        <f t="shared" si="2"/>
        <v>0</v>
      </c>
      <c r="AA23" s="2">
        <f t="shared" si="2"/>
        <v>2</v>
      </c>
      <c r="AB23" s="2">
        <f t="shared" si="2"/>
        <v>22</v>
      </c>
      <c r="AC23" s="2">
        <f t="shared" si="2"/>
        <v>3</v>
      </c>
      <c r="AD23" s="2">
        <f t="shared" si="2"/>
        <v>6</v>
      </c>
      <c r="AE23" s="2">
        <f t="shared" si="2"/>
        <v>15</v>
      </c>
      <c r="AF23" s="2">
        <f t="shared" si="2"/>
        <v>14</v>
      </c>
      <c r="AG23" s="2">
        <f t="shared" si="2"/>
        <v>20</v>
      </c>
      <c r="AH23" s="2">
        <f t="shared" si="2"/>
        <v>12</v>
      </c>
      <c r="AI23" s="2">
        <f t="shared" si="2"/>
        <v>19</v>
      </c>
      <c r="AJ23" s="2">
        <f t="shared" si="2"/>
        <v>7</v>
      </c>
      <c r="AK23" s="2">
        <f t="shared" ref="AK23:AP23" si="3">SUM(AK11:AK22)</f>
        <v>13</v>
      </c>
      <c r="AL23" s="2">
        <f t="shared" si="3"/>
        <v>13</v>
      </c>
      <c r="AM23" s="2">
        <f t="shared" si="3"/>
        <v>19</v>
      </c>
      <c r="AN23" s="2">
        <f t="shared" si="3"/>
        <v>27</v>
      </c>
      <c r="AO23" s="2">
        <f t="shared" si="3"/>
        <v>22</v>
      </c>
      <c r="AP23" s="2">
        <f t="shared" si="3"/>
        <v>35</v>
      </c>
      <c r="AR23" t="s">
        <v>41</v>
      </c>
      <c r="AS23" s="2">
        <f t="shared" ca="1" si="0"/>
        <v>189</v>
      </c>
      <c r="AT23">
        <v>699047.78037411184</v>
      </c>
      <c r="AU23" s="165">
        <f t="shared" ca="1" si="1"/>
        <v>0.27036778501585718</v>
      </c>
    </row>
    <row r="24" spans="1:47" x14ac:dyDescent="0.2">
      <c r="A24" t="s">
        <v>24</v>
      </c>
      <c r="B24">
        <v>7</v>
      </c>
      <c r="C24">
        <v>4</v>
      </c>
      <c r="D24">
        <v>6</v>
      </c>
      <c r="E24">
        <v>4</v>
      </c>
      <c r="F24">
        <v>8</v>
      </c>
      <c r="G24">
        <v>7</v>
      </c>
      <c r="H24">
        <v>3</v>
      </c>
      <c r="I24">
        <v>5</v>
      </c>
      <c r="J24">
        <v>6</v>
      </c>
      <c r="L24">
        <v>2</v>
      </c>
      <c r="M24">
        <v>2</v>
      </c>
      <c r="N24">
        <v>5</v>
      </c>
      <c r="O24">
        <v>1</v>
      </c>
      <c r="P24">
        <v>2</v>
      </c>
      <c r="Q24">
        <v>3</v>
      </c>
      <c r="R24">
        <v>5</v>
      </c>
      <c r="S24">
        <v>9</v>
      </c>
      <c r="T24">
        <v>8</v>
      </c>
      <c r="U24">
        <v>2</v>
      </c>
      <c r="V24">
        <v>4</v>
      </c>
      <c r="AA24">
        <v>1</v>
      </c>
      <c r="AB24">
        <v>1</v>
      </c>
      <c r="AD24">
        <v>2</v>
      </c>
      <c r="AE24">
        <v>4</v>
      </c>
      <c r="AF24">
        <v>2</v>
      </c>
      <c r="AG24">
        <v>4</v>
      </c>
      <c r="AH24">
        <v>10</v>
      </c>
      <c r="AI24">
        <v>3</v>
      </c>
      <c r="AJ24">
        <v>2</v>
      </c>
      <c r="AK24">
        <v>3</v>
      </c>
      <c r="AL24">
        <v>8</v>
      </c>
      <c r="AM24">
        <v>3</v>
      </c>
      <c r="AN24">
        <v>3</v>
      </c>
      <c r="AO24">
        <v>6</v>
      </c>
      <c r="AP24">
        <v>7</v>
      </c>
      <c r="AR24" t="s">
        <v>24</v>
      </c>
      <c r="AS24" s="2">
        <f t="shared" ca="1" si="0"/>
        <v>83</v>
      </c>
      <c r="AT24">
        <v>114503.80051236899</v>
      </c>
      <c r="AU24" s="165">
        <f t="shared" ca="1" si="1"/>
        <v>0.72486676973690611</v>
      </c>
    </row>
    <row r="25" spans="1:47" ht="15" x14ac:dyDescent="0.25">
      <c r="A25" s="14" t="s">
        <v>65</v>
      </c>
    </row>
    <row r="26" spans="1:47" ht="15" x14ac:dyDescent="0.25">
      <c r="A26" s="14" t="s">
        <v>42</v>
      </c>
    </row>
    <row r="29" spans="1:47" x14ac:dyDescent="0.2">
      <c r="A29" t="s">
        <v>813</v>
      </c>
      <c r="B29" t="s">
        <v>65</v>
      </c>
    </row>
    <row r="30" spans="1:47" x14ac:dyDescent="0.2">
      <c r="A30" t="s">
        <v>814</v>
      </c>
      <c r="B30" t="s">
        <v>314</v>
      </c>
    </row>
    <row r="31" spans="1:47" x14ac:dyDescent="0.2">
      <c r="A31" t="s">
        <v>815</v>
      </c>
      <c r="B31" t="s">
        <v>820</v>
      </c>
    </row>
    <row r="33" spans="1:42" x14ac:dyDescent="0.2">
      <c r="A33" t="s">
        <v>817</v>
      </c>
      <c r="B33" t="s">
        <v>818</v>
      </c>
    </row>
    <row r="34" spans="1:42" x14ac:dyDescent="0.2">
      <c r="B34">
        <v>2015</v>
      </c>
      <c r="F34">
        <v>2016</v>
      </c>
      <c r="J34">
        <v>2017</v>
      </c>
      <c r="N34">
        <v>2018</v>
      </c>
      <c r="R34">
        <v>2019</v>
      </c>
      <c r="V34">
        <v>2020</v>
      </c>
      <c r="Z34">
        <v>2021</v>
      </c>
      <c r="AA34">
        <v>2021</v>
      </c>
      <c r="AB34">
        <v>2021</v>
      </c>
      <c r="AD34">
        <v>2022</v>
      </c>
      <c r="AF34">
        <v>2022</v>
      </c>
      <c r="AG34">
        <v>2022</v>
      </c>
      <c r="AH34">
        <v>2023</v>
      </c>
      <c r="AI34">
        <v>2023</v>
      </c>
      <c r="AJ34">
        <v>2023</v>
      </c>
      <c r="AK34">
        <v>2023</v>
      </c>
      <c r="AL34">
        <v>2024</v>
      </c>
      <c r="AM34">
        <v>2024</v>
      </c>
      <c r="AN34">
        <v>2024</v>
      </c>
      <c r="AO34">
        <v>2024</v>
      </c>
      <c r="AP34">
        <v>2025</v>
      </c>
    </row>
    <row r="35" spans="1:42" x14ac:dyDescent="0.2">
      <c r="A35" t="s">
        <v>819</v>
      </c>
      <c r="B35" t="s">
        <v>29</v>
      </c>
      <c r="C35" t="s">
        <v>30</v>
      </c>
      <c r="D35" t="s">
        <v>31</v>
      </c>
      <c r="E35" t="s">
        <v>32</v>
      </c>
      <c r="F35" t="s">
        <v>29</v>
      </c>
      <c r="G35" t="s">
        <v>30</v>
      </c>
      <c r="H35" t="s">
        <v>31</v>
      </c>
      <c r="I35" t="s">
        <v>32</v>
      </c>
      <c r="J35" t="s">
        <v>29</v>
      </c>
      <c r="K35" t="s">
        <v>30</v>
      </c>
      <c r="L35" t="s">
        <v>31</v>
      </c>
      <c r="M35" t="s">
        <v>32</v>
      </c>
      <c r="N35" t="s">
        <v>29</v>
      </c>
      <c r="O35" t="s">
        <v>30</v>
      </c>
      <c r="P35" t="s">
        <v>31</v>
      </c>
      <c r="Q35" t="s">
        <v>32</v>
      </c>
      <c r="R35" t="s">
        <v>29</v>
      </c>
      <c r="S35" t="s">
        <v>30</v>
      </c>
      <c r="T35" t="s">
        <v>31</v>
      </c>
      <c r="U35" t="s">
        <v>32</v>
      </c>
      <c r="V35" t="s">
        <v>29</v>
      </c>
      <c r="W35" t="s">
        <v>30</v>
      </c>
      <c r="X35" t="s">
        <v>31</v>
      </c>
      <c r="Y35" t="s">
        <v>32</v>
      </c>
      <c r="Z35" t="s">
        <v>29</v>
      </c>
      <c r="AA35" t="s">
        <v>30</v>
      </c>
      <c r="AB35" t="s">
        <v>31</v>
      </c>
      <c r="AC35" t="s">
        <v>32</v>
      </c>
      <c r="AD35" t="s">
        <v>29</v>
      </c>
      <c r="AE35" t="s">
        <v>30</v>
      </c>
      <c r="AF35" t="s">
        <v>31</v>
      </c>
      <c r="AG35" t="s">
        <v>32</v>
      </c>
      <c r="AH35" t="s">
        <v>29</v>
      </c>
      <c r="AI35" t="s">
        <v>30</v>
      </c>
      <c r="AJ35" t="s">
        <v>31</v>
      </c>
      <c r="AK35" t="s">
        <v>32</v>
      </c>
      <c r="AL35" t="s">
        <v>29</v>
      </c>
      <c r="AM35" t="s">
        <v>30</v>
      </c>
      <c r="AN35" t="s">
        <v>31</v>
      </c>
      <c r="AO35" t="s">
        <v>32</v>
      </c>
      <c r="AP35" t="s">
        <v>29</v>
      </c>
    </row>
    <row r="36" spans="1:42" x14ac:dyDescent="0.2">
      <c r="A36" t="s">
        <v>0</v>
      </c>
      <c r="B36">
        <v>7</v>
      </c>
      <c r="C36">
        <v>8</v>
      </c>
      <c r="D36">
        <v>10</v>
      </c>
      <c r="E36">
        <v>10</v>
      </c>
      <c r="F36">
        <v>4</v>
      </c>
      <c r="G36">
        <v>4</v>
      </c>
      <c r="H36">
        <v>10</v>
      </c>
      <c r="I36">
        <v>3</v>
      </c>
      <c r="J36">
        <v>3</v>
      </c>
      <c r="K36">
        <v>4</v>
      </c>
      <c r="L36">
        <v>6</v>
      </c>
      <c r="M36">
        <v>5</v>
      </c>
      <c r="N36">
        <v>8</v>
      </c>
      <c r="P36">
        <v>3</v>
      </c>
      <c r="Q36">
        <v>2</v>
      </c>
      <c r="R36">
        <v>6</v>
      </c>
      <c r="S36">
        <v>6</v>
      </c>
      <c r="T36">
        <v>2</v>
      </c>
      <c r="U36">
        <v>4</v>
      </c>
      <c r="AA36">
        <v>6</v>
      </c>
      <c r="AB36">
        <v>1</v>
      </c>
      <c r="AD36">
        <v>5</v>
      </c>
      <c r="AE36">
        <v>2</v>
      </c>
      <c r="AF36">
        <v>4</v>
      </c>
      <c r="AG36">
        <v>5</v>
      </c>
      <c r="AH36">
        <v>3</v>
      </c>
      <c r="AI36">
        <v>1</v>
      </c>
      <c r="AK36">
        <v>4</v>
      </c>
      <c r="AL36">
        <v>3</v>
      </c>
      <c r="AM36">
        <v>1</v>
      </c>
      <c r="AN36">
        <v>2</v>
      </c>
      <c r="AO36">
        <v>0</v>
      </c>
      <c r="AP36">
        <v>3</v>
      </c>
    </row>
    <row r="37" spans="1:42" x14ac:dyDescent="0.2">
      <c r="A37" t="s">
        <v>1</v>
      </c>
      <c r="B37">
        <v>6</v>
      </c>
      <c r="C37">
        <v>2</v>
      </c>
      <c r="D37">
        <v>1</v>
      </c>
      <c r="E37">
        <v>6</v>
      </c>
      <c r="F37">
        <v>2</v>
      </c>
      <c r="G37">
        <v>1</v>
      </c>
      <c r="H37">
        <v>7</v>
      </c>
      <c r="I37">
        <v>5</v>
      </c>
      <c r="J37">
        <v>8</v>
      </c>
      <c r="K37">
        <v>2</v>
      </c>
      <c r="L37">
        <v>1</v>
      </c>
      <c r="M37">
        <v>8</v>
      </c>
      <c r="N37">
        <v>10</v>
      </c>
      <c r="O37">
        <v>4</v>
      </c>
      <c r="P37">
        <v>6</v>
      </c>
      <c r="Q37">
        <v>4</v>
      </c>
      <c r="R37">
        <v>2</v>
      </c>
      <c r="S37">
        <v>2</v>
      </c>
      <c r="T37">
        <v>4</v>
      </c>
      <c r="U37">
        <v>1</v>
      </c>
      <c r="V37">
        <v>2</v>
      </c>
      <c r="AA37">
        <v>1</v>
      </c>
      <c r="AB37">
        <v>2</v>
      </c>
      <c r="AD37">
        <v>5</v>
      </c>
      <c r="AE37">
        <v>2</v>
      </c>
      <c r="AG37">
        <v>2</v>
      </c>
      <c r="AH37">
        <v>5</v>
      </c>
      <c r="AI37">
        <v>5</v>
      </c>
      <c r="AJ37">
        <v>4</v>
      </c>
      <c r="AK37">
        <v>3</v>
      </c>
      <c r="AL37">
        <v>3</v>
      </c>
      <c r="AM37">
        <v>5</v>
      </c>
      <c r="AN37">
        <v>1</v>
      </c>
      <c r="AO37">
        <v>3</v>
      </c>
      <c r="AP37">
        <v>6</v>
      </c>
    </row>
    <row r="38" spans="1:42" x14ac:dyDescent="0.2">
      <c r="A38" t="s">
        <v>2</v>
      </c>
      <c r="B38">
        <v>12</v>
      </c>
      <c r="C38">
        <v>9</v>
      </c>
      <c r="D38">
        <v>15</v>
      </c>
      <c r="E38">
        <v>16</v>
      </c>
      <c r="F38">
        <v>14</v>
      </c>
      <c r="G38">
        <v>18</v>
      </c>
      <c r="H38">
        <v>12</v>
      </c>
      <c r="I38">
        <v>12</v>
      </c>
      <c r="J38">
        <v>13</v>
      </c>
      <c r="K38">
        <v>12</v>
      </c>
      <c r="L38">
        <v>9</v>
      </c>
      <c r="M38">
        <v>7</v>
      </c>
      <c r="N38">
        <v>8</v>
      </c>
      <c r="O38">
        <v>10</v>
      </c>
      <c r="P38">
        <v>9</v>
      </c>
      <c r="Q38">
        <v>3</v>
      </c>
      <c r="R38">
        <v>9</v>
      </c>
      <c r="S38">
        <v>13</v>
      </c>
      <c r="T38">
        <v>6</v>
      </c>
      <c r="U38">
        <v>3</v>
      </c>
      <c r="V38">
        <v>7</v>
      </c>
      <c r="AA38">
        <v>3</v>
      </c>
      <c r="AB38">
        <v>3</v>
      </c>
      <c r="AC38">
        <v>3</v>
      </c>
      <c r="AD38">
        <v>5</v>
      </c>
      <c r="AE38">
        <v>7</v>
      </c>
      <c r="AF38">
        <v>5</v>
      </c>
      <c r="AG38">
        <v>10</v>
      </c>
      <c r="AH38">
        <v>11</v>
      </c>
      <c r="AI38">
        <v>12</v>
      </c>
      <c r="AJ38">
        <v>7</v>
      </c>
      <c r="AK38">
        <v>12</v>
      </c>
      <c r="AL38">
        <v>12</v>
      </c>
      <c r="AM38">
        <v>13</v>
      </c>
      <c r="AN38">
        <v>10</v>
      </c>
      <c r="AO38">
        <v>6</v>
      </c>
      <c r="AP38">
        <v>5</v>
      </c>
    </row>
    <row r="39" spans="1:42" x14ac:dyDescent="0.2">
      <c r="A39" t="s">
        <v>3</v>
      </c>
      <c r="B39">
        <v>10</v>
      </c>
      <c r="C39">
        <v>11</v>
      </c>
      <c r="D39">
        <v>10</v>
      </c>
      <c r="E39">
        <v>5</v>
      </c>
      <c r="F39">
        <v>11</v>
      </c>
      <c r="G39">
        <v>5</v>
      </c>
      <c r="H39">
        <v>4</v>
      </c>
      <c r="I39">
        <v>10</v>
      </c>
      <c r="J39">
        <v>2</v>
      </c>
      <c r="K39">
        <v>1</v>
      </c>
      <c r="L39">
        <v>13</v>
      </c>
      <c r="N39">
        <v>4</v>
      </c>
      <c r="O39">
        <v>3</v>
      </c>
      <c r="P39">
        <v>3</v>
      </c>
      <c r="Q39">
        <v>1</v>
      </c>
      <c r="R39">
        <v>1</v>
      </c>
      <c r="S39">
        <v>4</v>
      </c>
      <c r="T39">
        <v>4</v>
      </c>
      <c r="U39">
        <v>2</v>
      </c>
      <c r="V39">
        <v>3</v>
      </c>
      <c r="Y39">
        <v>1</v>
      </c>
      <c r="AA39">
        <v>2</v>
      </c>
      <c r="AB39">
        <v>2</v>
      </c>
      <c r="AE39">
        <v>3</v>
      </c>
      <c r="AF39">
        <v>5</v>
      </c>
      <c r="AG39">
        <v>4</v>
      </c>
      <c r="AH39">
        <v>3</v>
      </c>
      <c r="AI39">
        <v>1</v>
      </c>
      <c r="AJ39">
        <v>1</v>
      </c>
      <c r="AK39">
        <v>7</v>
      </c>
      <c r="AL39">
        <v>8</v>
      </c>
      <c r="AM39">
        <v>2</v>
      </c>
      <c r="AN39">
        <v>2</v>
      </c>
      <c r="AO39">
        <v>5</v>
      </c>
      <c r="AP39">
        <v>3</v>
      </c>
    </row>
    <row r="40" spans="1:42" x14ac:dyDescent="0.2">
      <c r="A40" t="s">
        <v>62</v>
      </c>
      <c r="B40">
        <v>4</v>
      </c>
      <c r="C40">
        <v>8</v>
      </c>
      <c r="D40">
        <v>11</v>
      </c>
      <c r="E40">
        <v>12</v>
      </c>
      <c r="F40">
        <v>11</v>
      </c>
      <c r="G40">
        <v>10</v>
      </c>
      <c r="H40">
        <v>5</v>
      </c>
      <c r="I40">
        <v>7</v>
      </c>
      <c r="J40">
        <v>7</v>
      </c>
      <c r="K40">
        <v>2</v>
      </c>
      <c r="L40">
        <v>5</v>
      </c>
      <c r="M40">
        <v>6</v>
      </c>
      <c r="N40">
        <v>3</v>
      </c>
      <c r="O40">
        <v>8</v>
      </c>
      <c r="P40">
        <v>4</v>
      </c>
      <c r="Q40">
        <v>3</v>
      </c>
      <c r="R40">
        <v>5</v>
      </c>
      <c r="S40">
        <v>11</v>
      </c>
      <c r="T40">
        <v>7</v>
      </c>
      <c r="U40">
        <v>5</v>
      </c>
      <c r="V40">
        <v>5</v>
      </c>
      <c r="AA40">
        <v>4</v>
      </c>
      <c r="AB40">
        <v>7</v>
      </c>
      <c r="AC40">
        <v>1</v>
      </c>
      <c r="AD40">
        <v>7</v>
      </c>
      <c r="AE40">
        <v>4</v>
      </c>
      <c r="AF40">
        <v>5</v>
      </c>
      <c r="AG40">
        <v>9</v>
      </c>
      <c r="AH40">
        <v>4</v>
      </c>
      <c r="AI40">
        <v>4</v>
      </c>
      <c r="AJ40">
        <v>4</v>
      </c>
      <c r="AK40">
        <v>11</v>
      </c>
      <c r="AL40">
        <v>6</v>
      </c>
      <c r="AM40">
        <v>3</v>
      </c>
      <c r="AN40">
        <v>6</v>
      </c>
      <c r="AO40">
        <v>6</v>
      </c>
      <c r="AP40">
        <v>5</v>
      </c>
    </row>
    <row r="41" spans="1:42" x14ac:dyDescent="0.2">
      <c r="A41" t="s">
        <v>4</v>
      </c>
      <c r="B41">
        <v>11</v>
      </c>
      <c r="C41">
        <v>14</v>
      </c>
      <c r="D41">
        <v>17</v>
      </c>
      <c r="E41">
        <v>6</v>
      </c>
      <c r="F41">
        <v>18</v>
      </c>
      <c r="G41">
        <v>17</v>
      </c>
      <c r="H41">
        <v>20</v>
      </c>
      <c r="I41">
        <v>21</v>
      </c>
      <c r="J41">
        <v>20</v>
      </c>
      <c r="K41">
        <v>12</v>
      </c>
      <c r="L41">
        <v>16</v>
      </c>
      <c r="M41">
        <v>4</v>
      </c>
      <c r="N41">
        <v>9</v>
      </c>
      <c r="O41">
        <v>13</v>
      </c>
      <c r="P41">
        <v>3</v>
      </c>
      <c r="Q41">
        <v>7</v>
      </c>
      <c r="R41">
        <v>2</v>
      </c>
      <c r="S41">
        <v>5</v>
      </c>
      <c r="T41">
        <v>5</v>
      </c>
      <c r="U41">
        <v>3</v>
      </c>
      <c r="V41">
        <v>3</v>
      </c>
      <c r="Y41">
        <v>2</v>
      </c>
      <c r="AA41">
        <v>5</v>
      </c>
      <c r="AB41">
        <v>5</v>
      </c>
      <c r="AD41">
        <v>4</v>
      </c>
      <c r="AE41">
        <v>5</v>
      </c>
      <c r="AF41">
        <v>2</v>
      </c>
      <c r="AG41">
        <v>4</v>
      </c>
      <c r="AH41">
        <v>7</v>
      </c>
      <c r="AI41">
        <v>11</v>
      </c>
      <c r="AJ41">
        <v>8</v>
      </c>
      <c r="AK41">
        <v>10</v>
      </c>
      <c r="AL41">
        <v>18</v>
      </c>
      <c r="AM41">
        <v>14</v>
      </c>
      <c r="AN41">
        <v>11</v>
      </c>
      <c r="AO41">
        <v>16</v>
      </c>
      <c r="AP41">
        <v>10</v>
      </c>
    </row>
    <row r="42" spans="1:42" x14ac:dyDescent="0.2">
      <c r="A42" t="s">
        <v>5</v>
      </c>
      <c r="B42">
        <v>11</v>
      </c>
      <c r="C42">
        <v>12</v>
      </c>
      <c r="D42">
        <v>19</v>
      </c>
      <c r="E42">
        <v>19</v>
      </c>
      <c r="F42">
        <v>14</v>
      </c>
      <c r="G42">
        <v>10</v>
      </c>
      <c r="H42">
        <v>16</v>
      </c>
      <c r="I42">
        <v>7</v>
      </c>
      <c r="J42">
        <v>10</v>
      </c>
      <c r="K42">
        <v>9</v>
      </c>
      <c r="L42">
        <v>18</v>
      </c>
      <c r="M42">
        <v>5</v>
      </c>
      <c r="N42">
        <v>14</v>
      </c>
      <c r="O42">
        <v>15</v>
      </c>
      <c r="P42">
        <v>12</v>
      </c>
      <c r="Q42">
        <v>6</v>
      </c>
      <c r="R42">
        <v>4</v>
      </c>
      <c r="S42">
        <v>14</v>
      </c>
      <c r="T42">
        <v>8</v>
      </c>
      <c r="U42">
        <v>7</v>
      </c>
      <c r="V42">
        <v>8</v>
      </c>
      <c r="AA42">
        <v>2</v>
      </c>
      <c r="AB42">
        <v>3</v>
      </c>
      <c r="AC42">
        <v>3</v>
      </c>
      <c r="AE42">
        <v>2</v>
      </c>
      <c r="AF42">
        <v>1</v>
      </c>
      <c r="AG42">
        <v>6</v>
      </c>
      <c r="AH42">
        <v>1</v>
      </c>
      <c r="AI42">
        <v>12</v>
      </c>
      <c r="AJ42">
        <v>9</v>
      </c>
      <c r="AK42">
        <v>4</v>
      </c>
      <c r="AL42">
        <v>2</v>
      </c>
      <c r="AM42">
        <v>4</v>
      </c>
      <c r="AN42">
        <v>12</v>
      </c>
      <c r="AO42">
        <v>6</v>
      </c>
      <c r="AP42">
        <v>1</v>
      </c>
    </row>
    <row r="43" spans="1:42" x14ac:dyDescent="0.2">
      <c r="A43" t="s">
        <v>6</v>
      </c>
      <c r="C43">
        <v>2</v>
      </c>
      <c r="D43">
        <v>2</v>
      </c>
      <c r="E43">
        <v>5</v>
      </c>
      <c r="F43">
        <v>2</v>
      </c>
      <c r="G43">
        <v>3</v>
      </c>
      <c r="H43">
        <v>2</v>
      </c>
      <c r="I43">
        <v>1</v>
      </c>
      <c r="J43">
        <v>1</v>
      </c>
      <c r="L43">
        <v>4</v>
      </c>
      <c r="M43">
        <v>4</v>
      </c>
      <c r="N43">
        <v>3</v>
      </c>
      <c r="O43">
        <v>5</v>
      </c>
      <c r="P43">
        <v>3</v>
      </c>
      <c r="Q43">
        <v>3</v>
      </c>
      <c r="S43">
        <v>3</v>
      </c>
      <c r="T43">
        <v>2</v>
      </c>
      <c r="U43">
        <v>1</v>
      </c>
      <c r="Y43">
        <v>1</v>
      </c>
      <c r="AA43">
        <v>1</v>
      </c>
      <c r="AB43">
        <v>1</v>
      </c>
      <c r="AC43">
        <v>1</v>
      </c>
      <c r="AD43">
        <v>5</v>
      </c>
      <c r="AE43">
        <v>2</v>
      </c>
      <c r="AF43">
        <v>3</v>
      </c>
      <c r="AG43">
        <v>2</v>
      </c>
      <c r="AH43">
        <v>1</v>
      </c>
      <c r="AI43">
        <v>1</v>
      </c>
      <c r="AJ43">
        <v>3</v>
      </c>
      <c r="AL43">
        <v>1</v>
      </c>
      <c r="AM43">
        <v>1</v>
      </c>
      <c r="AN43">
        <v>4</v>
      </c>
      <c r="AO43">
        <v>1</v>
      </c>
      <c r="AP43">
        <v>1</v>
      </c>
    </row>
    <row r="44" spans="1:42" x14ac:dyDescent="0.2">
      <c r="A44" t="s">
        <v>8</v>
      </c>
      <c r="B44">
        <v>5</v>
      </c>
      <c r="C44">
        <v>4</v>
      </c>
      <c r="D44">
        <v>4</v>
      </c>
      <c r="E44">
        <v>4</v>
      </c>
      <c r="F44">
        <v>6</v>
      </c>
      <c r="G44">
        <v>3</v>
      </c>
      <c r="H44">
        <v>9</v>
      </c>
      <c r="I44">
        <v>1</v>
      </c>
      <c r="J44">
        <v>9</v>
      </c>
      <c r="K44">
        <v>9</v>
      </c>
      <c r="L44">
        <v>2</v>
      </c>
      <c r="M44">
        <v>8</v>
      </c>
      <c r="N44">
        <v>5</v>
      </c>
      <c r="O44">
        <v>5</v>
      </c>
      <c r="P44">
        <v>6</v>
      </c>
      <c r="Q44">
        <v>1</v>
      </c>
      <c r="R44">
        <v>5</v>
      </c>
      <c r="S44">
        <v>6</v>
      </c>
      <c r="T44">
        <v>5</v>
      </c>
      <c r="U44">
        <v>7</v>
      </c>
      <c r="V44">
        <v>2</v>
      </c>
      <c r="Y44">
        <v>2</v>
      </c>
      <c r="AA44">
        <v>2</v>
      </c>
      <c r="AD44">
        <v>3</v>
      </c>
      <c r="AE44">
        <v>3</v>
      </c>
      <c r="AF44">
        <v>4</v>
      </c>
      <c r="AG44">
        <v>7</v>
      </c>
      <c r="AH44">
        <v>3</v>
      </c>
      <c r="AI44">
        <v>5</v>
      </c>
      <c r="AJ44">
        <v>3</v>
      </c>
      <c r="AK44">
        <v>3</v>
      </c>
      <c r="AL44">
        <v>7</v>
      </c>
      <c r="AM44">
        <v>0</v>
      </c>
      <c r="AN44">
        <v>1</v>
      </c>
      <c r="AO44">
        <v>3</v>
      </c>
      <c r="AP44">
        <v>4</v>
      </c>
    </row>
    <row r="45" spans="1:42" x14ac:dyDescent="0.2">
      <c r="A45" t="s">
        <v>9</v>
      </c>
      <c r="B45">
        <v>16</v>
      </c>
      <c r="C45">
        <v>23</v>
      </c>
      <c r="D45">
        <v>29</v>
      </c>
      <c r="E45">
        <v>27</v>
      </c>
      <c r="F45">
        <v>22</v>
      </c>
      <c r="G45">
        <v>23</v>
      </c>
      <c r="H45">
        <v>24</v>
      </c>
      <c r="I45">
        <v>29</v>
      </c>
      <c r="J45">
        <v>36</v>
      </c>
      <c r="K45">
        <v>23</v>
      </c>
      <c r="L45">
        <v>17</v>
      </c>
      <c r="M45">
        <v>36</v>
      </c>
      <c r="N45">
        <v>56</v>
      </c>
      <c r="O45">
        <v>18</v>
      </c>
      <c r="P45">
        <v>13</v>
      </c>
      <c r="Q45">
        <v>19</v>
      </c>
      <c r="R45">
        <v>16</v>
      </c>
      <c r="S45">
        <v>27</v>
      </c>
      <c r="T45">
        <v>10</v>
      </c>
      <c r="U45">
        <v>12</v>
      </c>
      <c r="V45">
        <v>14</v>
      </c>
      <c r="Y45">
        <v>9</v>
      </c>
      <c r="AA45">
        <v>1</v>
      </c>
      <c r="AB45">
        <v>10</v>
      </c>
      <c r="AC45">
        <v>6</v>
      </c>
      <c r="AD45">
        <v>5</v>
      </c>
      <c r="AE45">
        <v>12</v>
      </c>
      <c r="AF45">
        <v>12</v>
      </c>
      <c r="AG45">
        <v>7</v>
      </c>
      <c r="AH45">
        <v>12</v>
      </c>
      <c r="AI45">
        <v>10</v>
      </c>
      <c r="AJ45">
        <v>10</v>
      </c>
      <c r="AK45">
        <v>15</v>
      </c>
      <c r="AL45">
        <v>11</v>
      </c>
      <c r="AM45">
        <v>8</v>
      </c>
      <c r="AN45">
        <v>7</v>
      </c>
      <c r="AO45">
        <v>3</v>
      </c>
      <c r="AP45">
        <v>7</v>
      </c>
    </row>
    <row r="46" spans="1:42" x14ac:dyDescent="0.2">
      <c r="A46" t="s">
        <v>10</v>
      </c>
      <c r="B46">
        <v>4</v>
      </c>
      <c r="C46">
        <v>3</v>
      </c>
      <c r="D46">
        <v>4</v>
      </c>
      <c r="E46">
        <v>1</v>
      </c>
      <c r="F46">
        <v>1</v>
      </c>
      <c r="G46">
        <v>3</v>
      </c>
      <c r="H46">
        <v>5</v>
      </c>
      <c r="I46">
        <v>1</v>
      </c>
      <c r="J46">
        <v>4</v>
      </c>
      <c r="L46">
        <v>1</v>
      </c>
      <c r="M46">
        <v>2</v>
      </c>
      <c r="N46">
        <v>1</v>
      </c>
      <c r="P46">
        <v>3</v>
      </c>
      <c r="Q46">
        <v>2</v>
      </c>
      <c r="R46">
        <v>3</v>
      </c>
      <c r="T46">
        <v>1</v>
      </c>
      <c r="U46">
        <v>1</v>
      </c>
      <c r="V46">
        <v>2</v>
      </c>
      <c r="Y46">
        <v>1</v>
      </c>
      <c r="AA46">
        <v>2</v>
      </c>
      <c r="AC46">
        <v>2</v>
      </c>
      <c r="AD46">
        <v>1</v>
      </c>
      <c r="AF46">
        <v>2</v>
      </c>
      <c r="AG46">
        <v>4</v>
      </c>
      <c r="AH46">
        <v>2</v>
      </c>
      <c r="AI46">
        <v>1</v>
      </c>
      <c r="AJ46">
        <v>2</v>
      </c>
      <c r="AK46">
        <v>3</v>
      </c>
      <c r="AM46">
        <v>2</v>
      </c>
      <c r="AN46">
        <v>2</v>
      </c>
      <c r="AO46">
        <v>1</v>
      </c>
      <c r="AP46">
        <v>2</v>
      </c>
    </row>
    <row r="47" spans="1:42" x14ac:dyDescent="0.2">
      <c r="A47" t="s">
        <v>11</v>
      </c>
      <c r="B47">
        <v>1</v>
      </c>
      <c r="C47">
        <v>1</v>
      </c>
      <c r="D47">
        <v>3</v>
      </c>
      <c r="E47">
        <v>1</v>
      </c>
      <c r="F47">
        <v>1</v>
      </c>
      <c r="G47">
        <v>3</v>
      </c>
      <c r="H47">
        <v>2</v>
      </c>
      <c r="J47">
        <v>1</v>
      </c>
      <c r="K47">
        <v>1</v>
      </c>
      <c r="L47">
        <v>2</v>
      </c>
      <c r="M47">
        <v>1</v>
      </c>
      <c r="O47">
        <v>1</v>
      </c>
      <c r="Q47">
        <v>1</v>
      </c>
      <c r="T47">
        <v>1</v>
      </c>
      <c r="U47">
        <v>1</v>
      </c>
      <c r="V47">
        <v>1</v>
      </c>
      <c r="AA47">
        <v>1</v>
      </c>
      <c r="AB47">
        <v>2</v>
      </c>
      <c r="AC47">
        <v>3</v>
      </c>
      <c r="AE47">
        <v>1</v>
      </c>
      <c r="AF47">
        <v>3</v>
      </c>
      <c r="AG47">
        <v>1</v>
      </c>
      <c r="AH47">
        <v>2</v>
      </c>
      <c r="AI47">
        <v>2</v>
      </c>
      <c r="AJ47">
        <v>5</v>
      </c>
      <c r="AK47">
        <v>3</v>
      </c>
      <c r="AL47">
        <v>1</v>
      </c>
      <c r="AM47">
        <v>1</v>
      </c>
      <c r="AN47">
        <v>0</v>
      </c>
      <c r="AO47">
        <v>0</v>
      </c>
      <c r="AP47">
        <v>4</v>
      </c>
    </row>
    <row r="48" spans="1:42" x14ac:dyDescent="0.2">
      <c r="A48" t="s">
        <v>41</v>
      </c>
      <c r="B48" s="2">
        <f>SUM(B36:B47)</f>
        <v>87</v>
      </c>
      <c r="C48" s="2">
        <f t="shared" ref="C48" si="4">SUM(C36:C47)</f>
        <v>97</v>
      </c>
      <c r="D48" s="2">
        <f t="shared" ref="D48" si="5">SUM(D36:D47)</f>
        <v>125</v>
      </c>
      <c r="E48" s="2">
        <f t="shared" ref="E48" si="6">SUM(E36:E47)</f>
        <v>112</v>
      </c>
      <c r="F48" s="2">
        <f t="shared" ref="F48" si="7">SUM(F36:F47)</f>
        <v>106</v>
      </c>
      <c r="G48" s="2">
        <f t="shared" ref="G48" si="8">SUM(G36:G47)</f>
        <v>100</v>
      </c>
      <c r="H48" s="2">
        <f t="shared" ref="H48" si="9">SUM(H36:H47)</f>
        <v>116</v>
      </c>
      <c r="I48" s="2">
        <f t="shared" ref="I48" si="10">SUM(I36:I47)</f>
        <v>97</v>
      </c>
      <c r="J48" s="2">
        <f t="shared" ref="J48" si="11">SUM(J36:J47)</f>
        <v>114</v>
      </c>
      <c r="K48" s="2">
        <f t="shared" ref="K48" si="12">SUM(K36:K47)</f>
        <v>75</v>
      </c>
      <c r="L48" s="2">
        <f t="shared" ref="L48" si="13">SUM(L36:L47)</f>
        <v>94</v>
      </c>
      <c r="M48" s="2">
        <f t="shared" ref="M48" si="14">SUM(M36:M47)</f>
        <v>86</v>
      </c>
      <c r="N48" s="2">
        <f t="shared" ref="N48" si="15">SUM(N36:N47)</f>
        <v>121</v>
      </c>
      <c r="O48" s="2">
        <f t="shared" ref="O48" si="16">SUM(O36:O47)</f>
        <v>82</v>
      </c>
      <c r="P48" s="2">
        <f t="shared" ref="P48" si="17">SUM(P36:P47)</f>
        <v>65</v>
      </c>
      <c r="Q48" s="2">
        <f t="shared" ref="Q48" si="18">SUM(Q36:Q47)</f>
        <v>52</v>
      </c>
      <c r="R48" s="2">
        <f t="shared" ref="R48" si="19">SUM(R36:R47)</f>
        <v>53</v>
      </c>
      <c r="S48" s="2">
        <f t="shared" ref="S48" si="20">SUM(S36:S47)</f>
        <v>91</v>
      </c>
      <c r="T48" s="2">
        <f t="shared" ref="T48" si="21">SUM(T36:T47)</f>
        <v>55</v>
      </c>
      <c r="U48" s="2">
        <f t="shared" ref="U48:AP48" si="22">SUM(U36:U47)</f>
        <v>47</v>
      </c>
      <c r="V48" s="2">
        <f t="shared" si="22"/>
        <v>47</v>
      </c>
      <c r="W48" s="2">
        <f t="shared" si="22"/>
        <v>0</v>
      </c>
      <c r="X48" s="2">
        <f t="shared" si="22"/>
        <v>0</v>
      </c>
      <c r="Y48" s="2">
        <f t="shared" si="22"/>
        <v>16</v>
      </c>
      <c r="Z48" s="2">
        <f t="shared" si="22"/>
        <v>0</v>
      </c>
      <c r="AA48" s="2">
        <f t="shared" si="22"/>
        <v>30</v>
      </c>
      <c r="AB48" s="2">
        <f t="shared" si="22"/>
        <v>36</v>
      </c>
      <c r="AC48" s="2">
        <f t="shared" si="22"/>
        <v>19</v>
      </c>
      <c r="AD48" s="2">
        <f t="shared" si="22"/>
        <v>40</v>
      </c>
      <c r="AE48" s="2">
        <f t="shared" si="22"/>
        <v>43</v>
      </c>
      <c r="AF48" s="2">
        <f t="shared" si="22"/>
        <v>46</v>
      </c>
      <c r="AG48" s="2">
        <f t="shared" si="22"/>
        <v>61</v>
      </c>
      <c r="AH48" s="2">
        <f t="shared" si="22"/>
        <v>54</v>
      </c>
      <c r="AI48" s="2">
        <f t="shared" si="22"/>
        <v>65</v>
      </c>
      <c r="AJ48" s="2">
        <f t="shared" si="22"/>
        <v>56</v>
      </c>
      <c r="AK48" s="2">
        <f t="shared" si="22"/>
        <v>75</v>
      </c>
      <c r="AL48" s="2">
        <f t="shared" si="22"/>
        <v>72</v>
      </c>
      <c r="AM48" s="2">
        <f t="shared" si="22"/>
        <v>54</v>
      </c>
      <c r="AN48" s="2">
        <f t="shared" si="22"/>
        <v>58</v>
      </c>
      <c r="AO48" s="2">
        <f t="shared" si="22"/>
        <v>50</v>
      </c>
      <c r="AP48" s="2">
        <f t="shared" si="22"/>
        <v>51</v>
      </c>
    </row>
    <row r="49" spans="1:42" x14ac:dyDescent="0.2">
      <c r="A49" t="s">
        <v>24</v>
      </c>
      <c r="B49">
        <v>48</v>
      </c>
      <c r="C49">
        <v>41</v>
      </c>
      <c r="D49">
        <v>57</v>
      </c>
      <c r="E49">
        <v>58</v>
      </c>
      <c r="F49">
        <v>71</v>
      </c>
      <c r="G49">
        <v>41</v>
      </c>
      <c r="H49">
        <v>49</v>
      </c>
      <c r="I49">
        <v>47</v>
      </c>
      <c r="J49">
        <v>52</v>
      </c>
      <c r="K49">
        <v>27</v>
      </c>
      <c r="L49">
        <v>40</v>
      </c>
      <c r="M49">
        <v>34</v>
      </c>
      <c r="N49">
        <v>34</v>
      </c>
      <c r="O49">
        <v>36</v>
      </c>
      <c r="P49">
        <v>23</v>
      </c>
      <c r="Q49">
        <v>20</v>
      </c>
      <c r="R49">
        <v>15</v>
      </c>
      <c r="S49">
        <v>30</v>
      </c>
      <c r="T49">
        <v>20</v>
      </c>
      <c r="U49">
        <v>15</v>
      </c>
      <c r="V49">
        <v>14</v>
      </c>
      <c r="Y49">
        <v>4</v>
      </c>
      <c r="Z49">
        <v>1</v>
      </c>
      <c r="AA49">
        <v>5</v>
      </c>
      <c r="AB49">
        <v>18</v>
      </c>
      <c r="AC49">
        <v>9</v>
      </c>
      <c r="AD49">
        <v>8</v>
      </c>
      <c r="AE49">
        <v>21</v>
      </c>
      <c r="AF49">
        <v>15</v>
      </c>
      <c r="AG49">
        <v>20</v>
      </c>
      <c r="AH49">
        <v>31</v>
      </c>
      <c r="AI49">
        <v>21</v>
      </c>
      <c r="AJ49">
        <v>31</v>
      </c>
      <c r="AK49">
        <v>37</v>
      </c>
      <c r="AL49">
        <v>27</v>
      </c>
      <c r="AM49">
        <v>29</v>
      </c>
      <c r="AN49">
        <v>35</v>
      </c>
      <c r="AO49">
        <v>29</v>
      </c>
      <c r="AP49">
        <v>32</v>
      </c>
    </row>
    <row r="50" spans="1:42" ht="15" x14ac:dyDescent="0.25">
      <c r="A50" s="14" t="s">
        <v>65</v>
      </c>
    </row>
    <row r="51" spans="1:42" ht="15" x14ac:dyDescent="0.25">
      <c r="A51" s="14" t="s">
        <v>42</v>
      </c>
    </row>
    <row r="54" spans="1:42" x14ac:dyDescent="0.2">
      <c r="A54" t="s">
        <v>813</v>
      </c>
      <c r="B54" t="s">
        <v>65</v>
      </c>
    </row>
    <row r="55" spans="1:42" x14ac:dyDescent="0.2">
      <c r="A55" t="s">
        <v>814</v>
      </c>
      <c r="B55" t="s">
        <v>314</v>
      </c>
    </row>
    <row r="56" spans="1:42" x14ac:dyDescent="0.2">
      <c r="A56" t="s">
        <v>815</v>
      </c>
      <c r="B56" t="s">
        <v>821</v>
      </c>
    </row>
    <row r="58" spans="1:42" x14ac:dyDescent="0.2">
      <c r="A58" t="s">
        <v>817</v>
      </c>
      <c r="B58" t="s">
        <v>818</v>
      </c>
    </row>
    <row r="59" spans="1:42" x14ac:dyDescent="0.2">
      <c r="B59">
        <v>2015</v>
      </c>
      <c r="F59">
        <v>2016</v>
      </c>
      <c r="J59">
        <v>2017</v>
      </c>
      <c r="N59">
        <v>2018</v>
      </c>
      <c r="R59">
        <v>2019</v>
      </c>
      <c r="V59">
        <v>2020</v>
      </c>
      <c r="Z59">
        <v>2021</v>
      </c>
      <c r="AA59">
        <v>2021</v>
      </c>
      <c r="AB59">
        <v>2021</v>
      </c>
      <c r="AD59">
        <v>2022</v>
      </c>
      <c r="AF59">
        <v>2022</v>
      </c>
      <c r="AG59">
        <v>2022</v>
      </c>
      <c r="AH59">
        <v>2023</v>
      </c>
      <c r="AI59">
        <v>2023</v>
      </c>
      <c r="AJ59">
        <v>2023</v>
      </c>
      <c r="AK59">
        <v>2023</v>
      </c>
      <c r="AL59">
        <v>2024</v>
      </c>
      <c r="AM59">
        <v>2024</v>
      </c>
      <c r="AN59">
        <v>2024</v>
      </c>
      <c r="AO59">
        <v>2024</v>
      </c>
      <c r="AP59">
        <v>2025</v>
      </c>
    </row>
    <row r="60" spans="1:42" x14ac:dyDescent="0.2">
      <c r="A60" t="s">
        <v>819</v>
      </c>
      <c r="B60" t="s">
        <v>29</v>
      </c>
      <c r="C60" t="s">
        <v>30</v>
      </c>
      <c r="D60" t="s">
        <v>31</v>
      </c>
      <c r="E60" t="s">
        <v>32</v>
      </c>
      <c r="F60" t="s">
        <v>29</v>
      </c>
      <c r="G60" t="s">
        <v>30</v>
      </c>
      <c r="H60" t="s">
        <v>31</v>
      </c>
      <c r="I60" t="s">
        <v>32</v>
      </c>
      <c r="J60" t="s">
        <v>29</v>
      </c>
      <c r="K60" t="s">
        <v>30</v>
      </c>
      <c r="L60" t="s">
        <v>31</v>
      </c>
      <c r="M60" t="s">
        <v>32</v>
      </c>
      <c r="N60" t="s">
        <v>29</v>
      </c>
      <c r="O60" t="s">
        <v>30</v>
      </c>
      <c r="P60" t="s">
        <v>31</v>
      </c>
      <c r="Q60" t="s">
        <v>32</v>
      </c>
      <c r="R60" t="s">
        <v>29</v>
      </c>
      <c r="S60" t="s">
        <v>30</v>
      </c>
      <c r="T60" t="s">
        <v>31</v>
      </c>
      <c r="U60" t="s">
        <v>32</v>
      </c>
      <c r="V60" t="s">
        <v>29</v>
      </c>
      <c r="W60" t="s">
        <v>30</v>
      </c>
      <c r="X60" t="s">
        <v>31</v>
      </c>
      <c r="Y60" t="s">
        <v>32</v>
      </c>
      <c r="Z60" t="s">
        <v>29</v>
      </c>
      <c r="AA60" t="s">
        <v>30</v>
      </c>
      <c r="AB60" t="s">
        <v>31</v>
      </c>
      <c r="AC60" t="s">
        <v>32</v>
      </c>
      <c r="AD60" t="s">
        <v>29</v>
      </c>
      <c r="AE60" t="s">
        <v>30</v>
      </c>
      <c r="AF60" t="s">
        <v>31</v>
      </c>
      <c r="AG60" t="s">
        <v>32</v>
      </c>
      <c r="AH60" t="s">
        <v>29</v>
      </c>
      <c r="AI60" t="s">
        <v>30</v>
      </c>
      <c r="AJ60" t="s">
        <v>31</v>
      </c>
      <c r="AK60" t="s">
        <v>32</v>
      </c>
      <c r="AL60" t="s">
        <v>29</v>
      </c>
      <c r="AM60" t="s">
        <v>30</v>
      </c>
      <c r="AN60" t="s">
        <v>31</v>
      </c>
      <c r="AO60" t="s">
        <v>32</v>
      </c>
      <c r="AP60" t="s">
        <v>29</v>
      </c>
    </row>
    <row r="61" spans="1:42" x14ac:dyDescent="0.2">
      <c r="A61" t="s">
        <v>0</v>
      </c>
      <c r="B61">
        <v>1</v>
      </c>
      <c r="D61">
        <v>3</v>
      </c>
      <c r="E61">
        <v>3</v>
      </c>
      <c r="F61">
        <v>2</v>
      </c>
      <c r="H61">
        <v>1</v>
      </c>
      <c r="I61">
        <v>4</v>
      </c>
      <c r="J61">
        <v>5</v>
      </c>
      <c r="K61">
        <v>5</v>
      </c>
      <c r="L61">
        <v>2</v>
      </c>
      <c r="M61">
        <v>2</v>
      </c>
      <c r="N61">
        <v>3</v>
      </c>
      <c r="O61">
        <v>7</v>
      </c>
      <c r="P61">
        <v>4</v>
      </c>
      <c r="R61">
        <v>3</v>
      </c>
      <c r="S61">
        <v>5</v>
      </c>
      <c r="T61">
        <v>3</v>
      </c>
      <c r="U61">
        <v>2</v>
      </c>
      <c r="V61">
        <v>4</v>
      </c>
      <c r="Y61">
        <v>2</v>
      </c>
      <c r="AA61">
        <v>2</v>
      </c>
      <c r="AB61">
        <v>2</v>
      </c>
      <c r="AC61">
        <v>2</v>
      </c>
      <c r="AD61">
        <v>6</v>
      </c>
      <c r="AE61">
        <v>4</v>
      </c>
      <c r="AG61">
        <v>2</v>
      </c>
      <c r="AH61">
        <v>8</v>
      </c>
      <c r="AI61">
        <v>3</v>
      </c>
      <c r="AJ61">
        <v>2</v>
      </c>
      <c r="AK61">
        <v>4</v>
      </c>
      <c r="AL61">
        <v>5</v>
      </c>
      <c r="AM61">
        <v>3</v>
      </c>
      <c r="AN61">
        <v>4</v>
      </c>
      <c r="AO61">
        <v>5</v>
      </c>
      <c r="AP61">
        <v>5</v>
      </c>
    </row>
    <row r="62" spans="1:42" x14ac:dyDescent="0.2">
      <c r="A62" t="s">
        <v>1</v>
      </c>
      <c r="B62">
        <v>2</v>
      </c>
      <c r="C62">
        <v>4</v>
      </c>
      <c r="D62">
        <v>4</v>
      </c>
      <c r="F62">
        <v>5</v>
      </c>
      <c r="G62">
        <v>3</v>
      </c>
      <c r="H62">
        <v>4</v>
      </c>
      <c r="J62">
        <v>4</v>
      </c>
      <c r="K62">
        <v>4</v>
      </c>
      <c r="L62">
        <v>1</v>
      </c>
      <c r="M62">
        <v>3</v>
      </c>
      <c r="N62">
        <v>4</v>
      </c>
      <c r="O62">
        <v>5</v>
      </c>
      <c r="P62">
        <v>4</v>
      </c>
      <c r="Q62">
        <v>2</v>
      </c>
      <c r="R62">
        <v>5</v>
      </c>
      <c r="S62">
        <v>2</v>
      </c>
      <c r="T62">
        <v>1</v>
      </c>
      <c r="U62">
        <v>3</v>
      </c>
      <c r="V62">
        <v>1</v>
      </c>
      <c r="Y62">
        <v>2</v>
      </c>
      <c r="AA62">
        <v>1</v>
      </c>
      <c r="AB62">
        <v>7</v>
      </c>
      <c r="AC62">
        <v>1</v>
      </c>
      <c r="AD62">
        <v>1</v>
      </c>
      <c r="AE62">
        <v>4</v>
      </c>
      <c r="AF62">
        <v>4</v>
      </c>
      <c r="AG62">
        <v>1</v>
      </c>
      <c r="AH62">
        <v>7</v>
      </c>
      <c r="AI62">
        <v>3</v>
      </c>
      <c r="AJ62">
        <v>9</v>
      </c>
      <c r="AK62">
        <v>6</v>
      </c>
      <c r="AL62">
        <v>1</v>
      </c>
      <c r="AM62">
        <v>8</v>
      </c>
      <c r="AN62">
        <v>5</v>
      </c>
      <c r="AO62">
        <v>6</v>
      </c>
      <c r="AP62">
        <v>4</v>
      </c>
    </row>
    <row r="63" spans="1:42" x14ac:dyDescent="0.2">
      <c r="A63" t="s">
        <v>2</v>
      </c>
      <c r="B63">
        <v>9</v>
      </c>
      <c r="C63">
        <v>11</v>
      </c>
      <c r="D63">
        <v>4</v>
      </c>
      <c r="E63">
        <v>6</v>
      </c>
      <c r="F63">
        <v>6</v>
      </c>
      <c r="G63">
        <v>14</v>
      </c>
      <c r="H63">
        <v>13</v>
      </c>
      <c r="I63">
        <v>10</v>
      </c>
      <c r="J63">
        <v>6</v>
      </c>
      <c r="K63">
        <v>7</v>
      </c>
      <c r="L63">
        <v>5</v>
      </c>
      <c r="M63">
        <v>6</v>
      </c>
      <c r="N63">
        <v>14</v>
      </c>
      <c r="O63">
        <v>4</v>
      </c>
      <c r="P63">
        <v>8</v>
      </c>
      <c r="Q63">
        <v>8</v>
      </c>
      <c r="R63">
        <v>9</v>
      </c>
      <c r="S63">
        <v>9</v>
      </c>
      <c r="T63">
        <v>6</v>
      </c>
      <c r="U63">
        <v>10</v>
      </c>
      <c r="V63">
        <v>7</v>
      </c>
      <c r="Y63">
        <v>3</v>
      </c>
      <c r="AA63">
        <v>5</v>
      </c>
      <c r="AB63">
        <v>8</v>
      </c>
      <c r="AC63">
        <v>5</v>
      </c>
      <c r="AD63">
        <v>5</v>
      </c>
      <c r="AE63">
        <v>10</v>
      </c>
      <c r="AF63">
        <v>10</v>
      </c>
      <c r="AG63">
        <v>10</v>
      </c>
      <c r="AH63">
        <v>9</v>
      </c>
      <c r="AI63">
        <v>13</v>
      </c>
      <c r="AJ63">
        <v>8</v>
      </c>
      <c r="AK63">
        <v>12</v>
      </c>
      <c r="AL63">
        <v>8</v>
      </c>
      <c r="AM63">
        <v>13</v>
      </c>
      <c r="AN63">
        <v>9</v>
      </c>
      <c r="AO63">
        <v>4</v>
      </c>
      <c r="AP63">
        <v>8</v>
      </c>
    </row>
    <row r="64" spans="1:42" x14ac:dyDescent="0.2">
      <c r="A64" t="s">
        <v>3</v>
      </c>
      <c r="B64">
        <v>10</v>
      </c>
      <c r="C64">
        <v>6</v>
      </c>
      <c r="D64">
        <v>4</v>
      </c>
      <c r="E64">
        <v>6</v>
      </c>
      <c r="F64">
        <v>3</v>
      </c>
      <c r="G64">
        <v>3</v>
      </c>
      <c r="H64">
        <v>3</v>
      </c>
      <c r="I64">
        <v>3</v>
      </c>
      <c r="J64">
        <v>1</v>
      </c>
      <c r="K64">
        <v>7</v>
      </c>
      <c r="L64">
        <v>6</v>
      </c>
      <c r="M64">
        <v>4</v>
      </c>
      <c r="N64">
        <v>5</v>
      </c>
      <c r="O64">
        <v>1</v>
      </c>
      <c r="P64">
        <v>3</v>
      </c>
      <c r="R64">
        <v>4</v>
      </c>
      <c r="S64">
        <v>5</v>
      </c>
      <c r="T64">
        <v>4</v>
      </c>
      <c r="U64">
        <v>3</v>
      </c>
      <c r="V64">
        <v>2</v>
      </c>
      <c r="Y64">
        <v>1</v>
      </c>
      <c r="AB64">
        <v>20</v>
      </c>
      <c r="AD64">
        <v>7</v>
      </c>
      <c r="AE64">
        <v>2</v>
      </c>
      <c r="AF64">
        <v>3</v>
      </c>
      <c r="AG64">
        <v>4</v>
      </c>
      <c r="AH64">
        <v>5</v>
      </c>
      <c r="AI64">
        <v>4</v>
      </c>
      <c r="AJ64">
        <v>4</v>
      </c>
      <c r="AK64">
        <v>7</v>
      </c>
      <c r="AL64">
        <v>7</v>
      </c>
      <c r="AM64">
        <v>4</v>
      </c>
      <c r="AN64">
        <v>4</v>
      </c>
      <c r="AO64">
        <v>2</v>
      </c>
      <c r="AP64">
        <v>4</v>
      </c>
    </row>
    <row r="65" spans="1:42" x14ac:dyDescent="0.2">
      <c r="A65" t="s">
        <v>62</v>
      </c>
      <c r="B65">
        <v>7</v>
      </c>
      <c r="C65">
        <v>9</v>
      </c>
      <c r="D65">
        <v>2</v>
      </c>
      <c r="E65">
        <v>5</v>
      </c>
      <c r="F65">
        <v>5</v>
      </c>
      <c r="G65">
        <v>4</v>
      </c>
      <c r="H65">
        <v>1</v>
      </c>
      <c r="I65">
        <v>6</v>
      </c>
      <c r="J65">
        <v>1</v>
      </c>
      <c r="K65">
        <v>4</v>
      </c>
      <c r="L65">
        <v>7</v>
      </c>
      <c r="M65">
        <v>5</v>
      </c>
      <c r="N65">
        <v>1</v>
      </c>
      <c r="O65">
        <v>4</v>
      </c>
      <c r="P65">
        <v>5</v>
      </c>
      <c r="Q65">
        <v>2</v>
      </c>
      <c r="R65">
        <v>4</v>
      </c>
      <c r="S65">
        <v>4</v>
      </c>
      <c r="T65">
        <v>7</v>
      </c>
      <c r="U65">
        <v>12</v>
      </c>
      <c r="V65">
        <v>4</v>
      </c>
      <c r="Y65">
        <v>3</v>
      </c>
      <c r="AA65">
        <v>4</v>
      </c>
      <c r="AB65">
        <v>14</v>
      </c>
      <c r="AC65">
        <v>2</v>
      </c>
      <c r="AD65">
        <v>4</v>
      </c>
      <c r="AE65">
        <v>3</v>
      </c>
      <c r="AF65">
        <v>5</v>
      </c>
      <c r="AG65">
        <v>3</v>
      </c>
      <c r="AH65">
        <v>8</v>
      </c>
      <c r="AI65">
        <v>6</v>
      </c>
      <c r="AJ65">
        <v>8</v>
      </c>
      <c r="AK65">
        <v>2</v>
      </c>
      <c r="AL65">
        <v>6</v>
      </c>
      <c r="AM65">
        <v>3</v>
      </c>
      <c r="AN65">
        <v>4</v>
      </c>
      <c r="AO65">
        <v>6</v>
      </c>
      <c r="AP65">
        <v>5</v>
      </c>
    </row>
    <row r="66" spans="1:42" x14ac:dyDescent="0.2">
      <c r="A66" t="s">
        <v>4</v>
      </c>
      <c r="B66">
        <v>14</v>
      </c>
      <c r="C66">
        <v>7</v>
      </c>
      <c r="D66">
        <v>13</v>
      </c>
      <c r="E66">
        <v>5</v>
      </c>
      <c r="F66">
        <v>6</v>
      </c>
      <c r="G66">
        <v>13</v>
      </c>
      <c r="H66">
        <v>6</v>
      </c>
      <c r="I66">
        <v>4</v>
      </c>
      <c r="J66">
        <v>5</v>
      </c>
      <c r="K66">
        <v>13</v>
      </c>
      <c r="L66">
        <v>4</v>
      </c>
      <c r="M66">
        <v>6</v>
      </c>
      <c r="N66">
        <v>6</v>
      </c>
      <c r="O66">
        <v>12</v>
      </c>
      <c r="P66">
        <v>9</v>
      </c>
      <c r="Q66">
        <v>5</v>
      </c>
      <c r="R66">
        <v>8</v>
      </c>
      <c r="S66">
        <v>5</v>
      </c>
      <c r="T66">
        <v>8</v>
      </c>
      <c r="U66">
        <v>5</v>
      </c>
      <c r="V66">
        <v>6</v>
      </c>
      <c r="Y66">
        <v>3</v>
      </c>
      <c r="AA66">
        <v>4</v>
      </c>
      <c r="AB66">
        <v>7</v>
      </c>
      <c r="AC66">
        <v>5</v>
      </c>
      <c r="AD66">
        <v>5</v>
      </c>
      <c r="AE66">
        <v>7</v>
      </c>
      <c r="AF66">
        <v>7</v>
      </c>
      <c r="AG66">
        <v>5</v>
      </c>
      <c r="AH66">
        <v>6</v>
      </c>
      <c r="AI66">
        <v>9</v>
      </c>
      <c r="AJ66">
        <v>6</v>
      </c>
      <c r="AK66">
        <v>10</v>
      </c>
      <c r="AL66">
        <v>12</v>
      </c>
      <c r="AM66">
        <v>6</v>
      </c>
      <c r="AN66">
        <v>9</v>
      </c>
      <c r="AO66">
        <v>10</v>
      </c>
      <c r="AP66">
        <v>8</v>
      </c>
    </row>
    <row r="67" spans="1:42" x14ac:dyDescent="0.2">
      <c r="A67" t="s">
        <v>5</v>
      </c>
      <c r="B67">
        <v>6</v>
      </c>
      <c r="C67">
        <v>5</v>
      </c>
      <c r="D67">
        <v>12</v>
      </c>
      <c r="E67">
        <v>4</v>
      </c>
      <c r="F67">
        <v>2</v>
      </c>
      <c r="G67">
        <v>3</v>
      </c>
      <c r="H67">
        <v>9</v>
      </c>
      <c r="I67">
        <v>4</v>
      </c>
      <c r="J67">
        <v>2</v>
      </c>
      <c r="K67">
        <v>2</v>
      </c>
      <c r="L67">
        <v>10</v>
      </c>
      <c r="M67">
        <v>5</v>
      </c>
      <c r="N67">
        <v>8</v>
      </c>
      <c r="O67">
        <v>5</v>
      </c>
      <c r="P67">
        <v>6</v>
      </c>
      <c r="Q67">
        <v>6</v>
      </c>
      <c r="R67">
        <v>6</v>
      </c>
      <c r="S67">
        <v>5</v>
      </c>
      <c r="T67">
        <v>6</v>
      </c>
      <c r="U67">
        <v>7</v>
      </c>
      <c r="V67">
        <v>4</v>
      </c>
      <c r="Y67">
        <v>1</v>
      </c>
      <c r="AA67">
        <v>2</v>
      </c>
      <c r="AB67">
        <v>7</v>
      </c>
      <c r="AC67">
        <v>4</v>
      </c>
      <c r="AD67">
        <v>1</v>
      </c>
      <c r="AE67">
        <v>9</v>
      </c>
      <c r="AF67">
        <v>7</v>
      </c>
      <c r="AG67">
        <v>9</v>
      </c>
      <c r="AH67">
        <v>7</v>
      </c>
      <c r="AI67">
        <v>7</v>
      </c>
      <c r="AJ67">
        <v>15</v>
      </c>
      <c r="AK67">
        <v>7</v>
      </c>
      <c r="AL67">
        <v>8</v>
      </c>
      <c r="AM67">
        <v>6</v>
      </c>
      <c r="AN67">
        <v>11</v>
      </c>
      <c r="AO67">
        <v>9</v>
      </c>
      <c r="AP67">
        <v>7</v>
      </c>
    </row>
    <row r="68" spans="1:42" x14ac:dyDescent="0.2">
      <c r="A68" t="s">
        <v>6</v>
      </c>
      <c r="B68">
        <v>1</v>
      </c>
      <c r="C68">
        <v>1</v>
      </c>
      <c r="D68">
        <v>3</v>
      </c>
      <c r="E68">
        <v>1</v>
      </c>
      <c r="F68">
        <v>2</v>
      </c>
      <c r="G68">
        <v>3</v>
      </c>
      <c r="H68">
        <v>4</v>
      </c>
      <c r="I68">
        <v>2</v>
      </c>
      <c r="J68">
        <v>1</v>
      </c>
      <c r="K68">
        <v>1</v>
      </c>
      <c r="L68">
        <v>2</v>
      </c>
      <c r="M68">
        <v>4</v>
      </c>
      <c r="O68">
        <v>4</v>
      </c>
      <c r="P68">
        <v>2</v>
      </c>
      <c r="R68">
        <v>6</v>
      </c>
      <c r="S68">
        <v>3</v>
      </c>
      <c r="T68">
        <v>1</v>
      </c>
      <c r="U68">
        <v>3</v>
      </c>
      <c r="V68">
        <v>1</v>
      </c>
      <c r="AB68">
        <v>3</v>
      </c>
      <c r="AD68">
        <v>2</v>
      </c>
      <c r="AE68">
        <v>3</v>
      </c>
      <c r="AG68">
        <v>4</v>
      </c>
      <c r="AH68">
        <v>2</v>
      </c>
      <c r="AI68">
        <v>2</v>
      </c>
      <c r="AJ68">
        <v>1</v>
      </c>
      <c r="AK68">
        <v>3</v>
      </c>
      <c r="AL68">
        <v>4</v>
      </c>
      <c r="AM68">
        <v>3</v>
      </c>
      <c r="AN68">
        <v>2</v>
      </c>
      <c r="AO68">
        <v>2</v>
      </c>
      <c r="AP68">
        <v>4</v>
      </c>
    </row>
    <row r="69" spans="1:42" x14ac:dyDescent="0.2">
      <c r="A69" t="s">
        <v>8</v>
      </c>
      <c r="B69">
        <v>3</v>
      </c>
      <c r="C69">
        <v>4</v>
      </c>
      <c r="D69">
        <v>7</v>
      </c>
      <c r="E69">
        <v>7</v>
      </c>
      <c r="F69">
        <v>11</v>
      </c>
      <c r="G69">
        <v>5</v>
      </c>
      <c r="H69">
        <v>6</v>
      </c>
      <c r="I69">
        <v>2</v>
      </c>
      <c r="J69">
        <v>3</v>
      </c>
      <c r="K69">
        <v>3</v>
      </c>
      <c r="L69">
        <v>3</v>
      </c>
      <c r="M69">
        <v>3</v>
      </c>
      <c r="N69">
        <v>9</v>
      </c>
      <c r="O69">
        <v>4</v>
      </c>
      <c r="P69">
        <v>5</v>
      </c>
      <c r="Q69">
        <v>4</v>
      </c>
      <c r="R69">
        <v>9</v>
      </c>
      <c r="S69">
        <v>5</v>
      </c>
      <c r="T69">
        <v>6</v>
      </c>
      <c r="U69">
        <v>5</v>
      </c>
      <c r="V69">
        <v>10</v>
      </c>
      <c r="Y69">
        <v>2</v>
      </c>
      <c r="AA69">
        <v>3</v>
      </c>
      <c r="AB69">
        <v>6</v>
      </c>
      <c r="AC69">
        <v>2</v>
      </c>
      <c r="AD69">
        <v>5</v>
      </c>
      <c r="AE69">
        <v>5</v>
      </c>
      <c r="AF69">
        <v>8</v>
      </c>
      <c r="AG69">
        <v>9</v>
      </c>
      <c r="AH69">
        <v>11</v>
      </c>
      <c r="AI69">
        <v>5</v>
      </c>
      <c r="AJ69">
        <v>4</v>
      </c>
      <c r="AK69">
        <v>5</v>
      </c>
      <c r="AL69">
        <v>6</v>
      </c>
      <c r="AM69">
        <v>5</v>
      </c>
      <c r="AN69">
        <v>6</v>
      </c>
      <c r="AO69">
        <v>9</v>
      </c>
      <c r="AP69">
        <v>11</v>
      </c>
    </row>
    <row r="70" spans="1:42" x14ac:dyDescent="0.2">
      <c r="A70" t="s">
        <v>9</v>
      </c>
      <c r="B70">
        <v>8</v>
      </c>
      <c r="C70">
        <v>17</v>
      </c>
      <c r="D70">
        <v>6</v>
      </c>
      <c r="E70">
        <v>7</v>
      </c>
      <c r="F70">
        <v>14</v>
      </c>
      <c r="G70">
        <v>9</v>
      </c>
      <c r="H70">
        <v>7</v>
      </c>
      <c r="I70">
        <v>12</v>
      </c>
      <c r="J70">
        <v>20</v>
      </c>
      <c r="K70">
        <v>11</v>
      </c>
      <c r="L70">
        <v>6</v>
      </c>
      <c r="M70">
        <v>17</v>
      </c>
      <c r="N70">
        <v>20</v>
      </c>
      <c r="O70">
        <v>15</v>
      </c>
      <c r="P70">
        <v>12</v>
      </c>
      <c r="Q70">
        <v>13</v>
      </c>
      <c r="R70">
        <v>6</v>
      </c>
      <c r="S70">
        <v>11</v>
      </c>
      <c r="T70">
        <v>7</v>
      </c>
      <c r="U70">
        <v>17</v>
      </c>
      <c r="V70">
        <v>10</v>
      </c>
      <c r="Y70">
        <v>1</v>
      </c>
      <c r="AA70">
        <v>1</v>
      </c>
      <c r="AB70">
        <v>13</v>
      </c>
      <c r="AC70">
        <v>2</v>
      </c>
      <c r="AD70">
        <v>11</v>
      </c>
      <c r="AE70">
        <v>11</v>
      </c>
      <c r="AF70">
        <v>8</v>
      </c>
      <c r="AG70">
        <v>9</v>
      </c>
      <c r="AH70">
        <v>6</v>
      </c>
      <c r="AI70">
        <v>11</v>
      </c>
      <c r="AJ70">
        <v>11</v>
      </c>
      <c r="AK70">
        <v>12</v>
      </c>
      <c r="AL70">
        <v>9</v>
      </c>
      <c r="AM70">
        <v>12</v>
      </c>
      <c r="AN70">
        <v>11</v>
      </c>
      <c r="AO70">
        <v>7</v>
      </c>
      <c r="AP70">
        <v>9</v>
      </c>
    </row>
    <row r="71" spans="1:42" x14ac:dyDescent="0.2">
      <c r="A71" t="s">
        <v>10</v>
      </c>
      <c r="B71">
        <v>2</v>
      </c>
      <c r="C71">
        <v>1</v>
      </c>
      <c r="D71">
        <v>3</v>
      </c>
      <c r="E71">
        <v>2</v>
      </c>
      <c r="F71">
        <v>1</v>
      </c>
      <c r="H71">
        <v>2</v>
      </c>
      <c r="J71">
        <v>5</v>
      </c>
      <c r="K71">
        <v>1</v>
      </c>
      <c r="L71">
        <v>1</v>
      </c>
      <c r="M71">
        <v>2</v>
      </c>
      <c r="N71">
        <v>1</v>
      </c>
      <c r="P71">
        <v>2</v>
      </c>
      <c r="Q71">
        <v>2</v>
      </c>
      <c r="T71">
        <v>1</v>
      </c>
      <c r="V71">
        <v>2</v>
      </c>
      <c r="Y71">
        <v>1</v>
      </c>
      <c r="AA71">
        <v>3</v>
      </c>
      <c r="AB71">
        <v>1</v>
      </c>
      <c r="AC71">
        <v>2</v>
      </c>
      <c r="AD71">
        <v>2</v>
      </c>
      <c r="AE71">
        <v>3</v>
      </c>
      <c r="AF71">
        <v>2</v>
      </c>
      <c r="AG71">
        <v>3</v>
      </c>
      <c r="AH71">
        <v>4</v>
      </c>
      <c r="AI71">
        <v>2</v>
      </c>
      <c r="AJ71">
        <v>3</v>
      </c>
      <c r="AK71">
        <v>5</v>
      </c>
      <c r="AL71">
        <v>3</v>
      </c>
      <c r="AM71">
        <v>0</v>
      </c>
      <c r="AN71">
        <v>1</v>
      </c>
      <c r="AO71">
        <v>0</v>
      </c>
      <c r="AP71">
        <v>0</v>
      </c>
    </row>
    <row r="72" spans="1:42" x14ac:dyDescent="0.2">
      <c r="A72" t="s">
        <v>11</v>
      </c>
      <c r="B72">
        <v>1</v>
      </c>
      <c r="D72">
        <v>1</v>
      </c>
      <c r="F72">
        <v>2</v>
      </c>
      <c r="G72">
        <v>3</v>
      </c>
      <c r="H72">
        <v>2</v>
      </c>
      <c r="J72">
        <v>1</v>
      </c>
      <c r="K72">
        <v>2</v>
      </c>
      <c r="L72">
        <v>1</v>
      </c>
      <c r="O72">
        <v>1</v>
      </c>
      <c r="P72">
        <v>2</v>
      </c>
      <c r="Q72">
        <v>1</v>
      </c>
      <c r="R72">
        <v>3</v>
      </c>
      <c r="T72">
        <v>3</v>
      </c>
      <c r="U72">
        <v>4</v>
      </c>
      <c r="V72">
        <v>1</v>
      </c>
      <c r="AB72">
        <v>3</v>
      </c>
      <c r="AC72">
        <v>3</v>
      </c>
      <c r="AD72">
        <v>2</v>
      </c>
      <c r="AE72">
        <v>2</v>
      </c>
      <c r="AF72">
        <v>1</v>
      </c>
      <c r="AG72">
        <v>3</v>
      </c>
      <c r="AH72">
        <v>6</v>
      </c>
      <c r="AI72">
        <v>3</v>
      </c>
      <c r="AJ72">
        <v>3</v>
      </c>
      <c r="AK72">
        <v>3</v>
      </c>
      <c r="AL72">
        <v>1</v>
      </c>
      <c r="AM72">
        <v>3</v>
      </c>
      <c r="AN72">
        <v>1</v>
      </c>
      <c r="AO72">
        <v>1</v>
      </c>
      <c r="AP72">
        <v>2</v>
      </c>
    </row>
    <row r="73" spans="1:42" x14ac:dyDescent="0.2">
      <c r="A73" t="s">
        <v>41</v>
      </c>
      <c r="B73" s="2">
        <f>SUM(B61:B72)</f>
        <v>64</v>
      </c>
      <c r="C73" s="2">
        <f t="shared" ref="C73" si="23">SUM(C61:C72)</f>
        <v>65</v>
      </c>
      <c r="D73" s="2">
        <f t="shared" ref="D73" si="24">SUM(D61:D72)</f>
        <v>62</v>
      </c>
      <c r="E73" s="2">
        <f t="shared" ref="E73" si="25">SUM(E61:E72)</f>
        <v>46</v>
      </c>
      <c r="F73" s="2">
        <f t="shared" ref="F73" si="26">SUM(F61:F72)</f>
        <v>59</v>
      </c>
      <c r="G73" s="2">
        <f t="shared" ref="G73" si="27">SUM(G61:G72)</f>
        <v>60</v>
      </c>
      <c r="H73" s="2">
        <f t="shared" ref="H73" si="28">SUM(H61:H72)</f>
        <v>58</v>
      </c>
      <c r="I73" s="2">
        <f t="shared" ref="I73" si="29">SUM(I61:I72)</f>
        <v>47</v>
      </c>
      <c r="J73" s="2">
        <f t="shared" ref="J73" si="30">SUM(J61:J72)</f>
        <v>54</v>
      </c>
      <c r="K73" s="2">
        <f t="shared" ref="K73" si="31">SUM(K61:K72)</f>
        <v>60</v>
      </c>
      <c r="L73" s="2">
        <f t="shared" ref="L73" si="32">SUM(L61:L72)</f>
        <v>48</v>
      </c>
      <c r="M73" s="2">
        <f t="shared" ref="M73" si="33">SUM(M61:M72)</f>
        <v>57</v>
      </c>
      <c r="N73" s="2">
        <f t="shared" ref="N73" si="34">SUM(N61:N72)</f>
        <v>71</v>
      </c>
      <c r="O73" s="2">
        <f t="shared" ref="O73" si="35">SUM(O61:O72)</f>
        <v>62</v>
      </c>
      <c r="P73" s="2">
        <f t="shared" ref="P73" si="36">SUM(P61:P72)</f>
        <v>62</v>
      </c>
      <c r="Q73" s="2">
        <f t="shared" ref="Q73" si="37">SUM(Q61:Q72)</f>
        <v>43</v>
      </c>
      <c r="R73" s="2">
        <f t="shared" ref="R73" si="38">SUM(R61:R72)</f>
        <v>63</v>
      </c>
      <c r="S73" s="2">
        <f t="shared" ref="S73" si="39">SUM(S61:S72)</f>
        <v>54</v>
      </c>
      <c r="T73" s="2">
        <f t="shared" ref="T73" si="40">SUM(T61:T72)</f>
        <v>53</v>
      </c>
      <c r="U73" s="2">
        <f t="shared" ref="U73:AP73" si="41">SUM(U61:U72)</f>
        <v>71</v>
      </c>
      <c r="V73" s="2">
        <f t="shared" si="41"/>
        <v>52</v>
      </c>
      <c r="W73" s="2">
        <f t="shared" si="41"/>
        <v>0</v>
      </c>
      <c r="X73" s="2">
        <f t="shared" si="41"/>
        <v>0</v>
      </c>
      <c r="Y73" s="2">
        <f t="shared" si="41"/>
        <v>19</v>
      </c>
      <c r="Z73" s="2">
        <f t="shared" si="41"/>
        <v>0</v>
      </c>
      <c r="AA73" s="2">
        <f t="shared" si="41"/>
        <v>25</v>
      </c>
      <c r="AB73" s="2">
        <f t="shared" si="41"/>
        <v>91</v>
      </c>
      <c r="AC73" s="2">
        <f t="shared" si="41"/>
        <v>28</v>
      </c>
      <c r="AD73" s="2">
        <f t="shared" si="41"/>
        <v>51</v>
      </c>
      <c r="AE73" s="2">
        <f t="shared" si="41"/>
        <v>63</v>
      </c>
      <c r="AF73" s="2">
        <f t="shared" si="41"/>
        <v>55</v>
      </c>
      <c r="AG73" s="2">
        <f t="shared" si="41"/>
        <v>62</v>
      </c>
      <c r="AH73" s="2">
        <f t="shared" si="41"/>
        <v>79</v>
      </c>
      <c r="AI73" s="2">
        <f t="shared" si="41"/>
        <v>68</v>
      </c>
      <c r="AJ73" s="2">
        <f t="shared" si="41"/>
        <v>74</v>
      </c>
      <c r="AK73" s="2">
        <f t="shared" si="41"/>
        <v>76</v>
      </c>
      <c r="AL73" s="2">
        <f t="shared" si="41"/>
        <v>70</v>
      </c>
      <c r="AM73" s="2">
        <f t="shared" si="41"/>
        <v>66</v>
      </c>
      <c r="AN73" s="2">
        <f t="shared" si="41"/>
        <v>67</v>
      </c>
      <c r="AO73" s="2">
        <f t="shared" si="41"/>
        <v>61</v>
      </c>
      <c r="AP73" s="2">
        <f t="shared" si="41"/>
        <v>67</v>
      </c>
    </row>
    <row r="74" spans="1:42" x14ac:dyDescent="0.2">
      <c r="A74" t="s">
        <v>24</v>
      </c>
      <c r="B74">
        <v>31</v>
      </c>
      <c r="C74">
        <v>45</v>
      </c>
      <c r="D74">
        <v>40</v>
      </c>
      <c r="E74">
        <v>45</v>
      </c>
      <c r="F74">
        <v>39</v>
      </c>
      <c r="G74">
        <v>24</v>
      </c>
      <c r="H74">
        <v>34</v>
      </c>
      <c r="I74">
        <v>20</v>
      </c>
      <c r="J74">
        <v>36</v>
      </c>
      <c r="K74">
        <v>32</v>
      </c>
      <c r="L74">
        <v>20</v>
      </c>
      <c r="M74">
        <v>23</v>
      </c>
      <c r="N74">
        <v>34</v>
      </c>
      <c r="O74">
        <v>26</v>
      </c>
      <c r="P74">
        <v>27</v>
      </c>
      <c r="Q74">
        <v>25</v>
      </c>
      <c r="R74">
        <v>33</v>
      </c>
      <c r="S74">
        <v>16</v>
      </c>
      <c r="T74">
        <v>22</v>
      </c>
      <c r="U74">
        <v>25</v>
      </c>
      <c r="V74">
        <v>19</v>
      </c>
      <c r="Y74">
        <v>19</v>
      </c>
      <c r="AA74">
        <v>14</v>
      </c>
      <c r="AB74">
        <v>14</v>
      </c>
      <c r="AC74">
        <v>3</v>
      </c>
      <c r="AD74">
        <v>13</v>
      </c>
      <c r="AE74">
        <v>22</v>
      </c>
      <c r="AF74">
        <v>27</v>
      </c>
      <c r="AG74">
        <v>22</v>
      </c>
      <c r="AH74">
        <v>24</v>
      </c>
      <c r="AI74">
        <v>26</v>
      </c>
      <c r="AJ74">
        <v>31</v>
      </c>
      <c r="AK74">
        <v>31</v>
      </c>
      <c r="AL74">
        <v>38</v>
      </c>
      <c r="AM74">
        <v>28</v>
      </c>
      <c r="AN74">
        <v>29</v>
      </c>
      <c r="AO74">
        <v>22</v>
      </c>
      <c r="AP74">
        <v>36</v>
      </c>
    </row>
    <row r="75" spans="1:42" ht="15" x14ac:dyDescent="0.25">
      <c r="A75" s="14" t="s">
        <v>65</v>
      </c>
    </row>
    <row r="76" spans="1:42" ht="15" x14ac:dyDescent="0.25">
      <c r="A76" s="14" t="s">
        <v>42</v>
      </c>
    </row>
    <row r="80" spans="1:42" x14ac:dyDescent="0.2">
      <c r="A80" t="s">
        <v>813</v>
      </c>
      <c r="B80" t="s">
        <v>65</v>
      </c>
    </row>
    <row r="81" spans="1:42" x14ac:dyDescent="0.2">
      <c r="A81" t="s">
        <v>814</v>
      </c>
      <c r="B81" t="s">
        <v>314</v>
      </c>
    </row>
    <row r="82" spans="1:42" x14ac:dyDescent="0.2">
      <c r="A82" t="s">
        <v>815</v>
      </c>
      <c r="B82" t="s">
        <v>822</v>
      </c>
    </row>
    <row r="84" spans="1:42" x14ac:dyDescent="0.2">
      <c r="A84" t="s">
        <v>817</v>
      </c>
      <c r="B84" t="s">
        <v>818</v>
      </c>
    </row>
    <row r="85" spans="1:42" x14ac:dyDescent="0.2">
      <c r="B85">
        <v>2015</v>
      </c>
      <c r="F85">
        <v>2016</v>
      </c>
      <c r="J85">
        <v>2017</v>
      </c>
      <c r="N85">
        <v>2018</v>
      </c>
      <c r="R85">
        <v>2019</v>
      </c>
      <c r="V85">
        <v>2020</v>
      </c>
      <c r="Z85">
        <v>2021</v>
      </c>
      <c r="AA85">
        <v>2021</v>
      </c>
      <c r="AB85">
        <v>2021</v>
      </c>
      <c r="AD85">
        <v>2022</v>
      </c>
      <c r="AF85">
        <v>2022</v>
      </c>
      <c r="AG85">
        <v>2022</v>
      </c>
      <c r="AH85">
        <v>2023</v>
      </c>
      <c r="AI85">
        <v>2023</v>
      </c>
      <c r="AJ85">
        <v>2023</v>
      </c>
      <c r="AK85">
        <v>2023</v>
      </c>
      <c r="AL85">
        <v>2024</v>
      </c>
      <c r="AM85">
        <v>2024</v>
      </c>
      <c r="AN85">
        <v>2024</v>
      </c>
      <c r="AO85">
        <v>2024</v>
      </c>
      <c r="AP85">
        <v>2025</v>
      </c>
    </row>
    <row r="86" spans="1:42" x14ac:dyDescent="0.2">
      <c r="A86" t="s">
        <v>819</v>
      </c>
      <c r="B86" t="s">
        <v>29</v>
      </c>
      <c r="C86" t="s">
        <v>30</v>
      </c>
      <c r="D86" t="s">
        <v>31</v>
      </c>
      <c r="E86" t="s">
        <v>32</v>
      </c>
      <c r="F86" t="s">
        <v>29</v>
      </c>
      <c r="G86" t="s">
        <v>30</v>
      </c>
      <c r="H86" t="s">
        <v>31</v>
      </c>
      <c r="I86" t="s">
        <v>32</v>
      </c>
      <c r="J86" t="s">
        <v>29</v>
      </c>
      <c r="K86" t="s">
        <v>30</v>
      </c>
      <c r="L86" t="s">
        <v>31</v>
      </c>
      <c r="M86" t="s">
        <v>32</v>
      </c>
      <c r="N86" t="s">
        <v>29</v>
      </c>
      <c r="O86" t="s">
        <v>30</v>
      </c>
      <c r="P86" t="s">
        <v>31</v>
      </c>
      <c r="Q86" t="s">
        <v>32</v>
      </c>
      <c r="R86" t="s">
        <v>29</v>
      </c>
      <c r="S86" t="s">
        <v>30</v>
      </c>
      <c r="T86" t="s">
        <v>31</v>
      </c>
      <c r="U86" t="s">
        <v>32</v>
      </c>
      <c r="V86" t="s">
        <v>29</v>
      </c>
      <c r="W86" t="s">
        <v>30</v>
      </c>
      <c r="X86" t="s">
        <v>31</v>
      </c>
      <c r="Y86" t="s">
        <v>32</v>
      </c>
      <c r="Z86" t="s">
        <v>29</v>
      </c>
      <c r="AA86" t="s">
        <v>30</v>
      </c>
      <c r="AB86" t="s">
        <v>31</v>
      </c>
      <c r="AC86" t="s">
        <v>32</v>
      </c>
      <c r="AD86" t="s">
        <v>29</v>
      </c>
      <c r="AE86" t="s">
        <v>30</v>
      </c>
      <c r="AF86" t="s">
        <v>31</v>
      </c>
      <c r="AG86" t="s">
        <v>32</v>
      </c>
      <c r="AH86" t="s">
        <v>29</v>
      </c>
      <c r="AI86" t="s">
        <v>30</v>
      </c>
      <c r="AJ86" t="s">
        <v>31</v>
      </c>
      <c r="AK86" t="s">
        <v>32</v>
      </c>
      <c r="AL86" t="s">
        <v>29</v>
      </c>
      <c r="AM86" t="s">
        <v>30</v>
      </c>
      <c r="AN86" t="s">
        <v>31</v>
      </c>
      <c r="AO86" t="s">
        <v>32</v>
      </c>
      <c r="AP86" t="s">
        <v>29</v>
      </c>
    </row>
    <row r="87" spans="1:42" x14ac:dyDescent="0.2">
      <c r="A87" t="s">
        <v>0</v>
      </c>
      <c r="B87">
        <v>12</v>
      </c>
      <c r="C87">
        <v>4</v>
      </c>
      <c r="D87">
        <v>5</v>
      </c>
      <c r="E87">
        <v>8</v>
      </c>
      <c r="F87">
        <v>7</v>
      </c>
      <c r="G87">
        <v>6</v>
      </c>
      <c r="H87">
        <v>6</v>
      </c>
      <c r="I87">
        <v>4</v>
      </c>
      <c r="J87">
        <v>3</v>
      </c>
      <c r="K87">
        <v>9</v>
      </c>
      <c r="L87">
        <v>7</v>
      </c>
      <c r="M87">
        <v>7</v>
      </c>
      <c r="N87">
        <v>10</v>
      </c>
      <c r="O87">
        <v>6</v>
      </c>
      <c r="P87">
        <v>5</v>
      </c>
      <c r="Q87">
        <v>4</v>
      </c>
      <c r="R87">
        <v>3</v>
      </c>
      <c r="S87">
        <v>10</v>
      </c>
      <c r="T87">
        <v>5</v>
      </c>
      <c r="U87">
        <v>3</v>
      </c>
      <c r="V87">
        <v>8</v>
      </c>
      <c r="Y87">
        <v>3</v>
      </c>
      <c r="AA87">
        <v>2</v>
      </c>
      <c r="AB87">
        <v>4</v>
      </c>
      <c r="AD87">
        <v>1</v>
      </c>
      <c r="AE87">
        <v>2</v>
      </c>
      <c r="AF87">
        <v>2</v>
      </c>
      <c r="AG87">
        <v>1</v>
      </c>
      <c r="AH87">
        <v>1</v>
      </c>
      <c r="AI87">
        <v>3</v>
      </c>
      <c r="AJ87">
        <v>2</v>
      </c>
      <c r="AK87">
        <v>7</v>
      </c>
      <c r="AL87">
        <v>5</v>
      </c>
      <c r="AM87">
        <v>3</v>
      </c>
      <c r="AN87">
        <v>2</v>
      </c>
      <c r="AO87">
        <v>1</v>
      </c>
      <c r="AP87">
        <v>4</v>
      </c>
    </row>
    <row r="88" spans="1:42" x14ac:dyDescent="0.2">
      <c r="A88" t="s">
        <v>1</v>
      </c>
      <c r="B88">
        <v>4</v>
      </c>
      <c r="C88">
        <v>10</v>
      </c>
      <c r="D88">
        <v>5</v>
      </c>
      <c r="E88">
        <v>7</v>
      </c>
      <c r="F88">
        <v>6</v>
      </c>
      <c r="G88">
        <v>6</v>
      </c>
      <c r="H88">
        <v>5</v>
      </c>
      <c r="I88">
        <v>4</v>
      </c>
      <c r="J88">
        <v>1</v>
      </c>
      <c r="K88">
        <v>2</v>
      </c>
      <c r="L88">
        <v>1</v>
      </c>
      <c r="M88">
        <v>13</v>
      </c>
      <c r="N88">
        <v>7</v>
      </c>
      <c r="O88">
        <v>4</v>
      </c>
      <c r="P88">
        <v>5</v>
      </c>
      <c r="Q88">
        <v>3</v>
      </c>
      <c r="R88">
        <v>6</v>
      </c>
      <c r="S88">
        <v>7</v>
      </c>
      <c r="T88">
        <v>3</v>
      </c>
      <c r="U88">
        <v>3</v>
      </c>
      <c r="V88">
        <v>3</v>
      </c>
      <c r="AB88">
        <v>5</v>
      </c>
      <c r="AC88">
        <v>3</v>
      </c>
      <c r="AD88">
        <v>2</v>
      </c>
      <c r="AE88">
        <v>2</v>
      </c>
      <c r="AF88">
        <v>1</v>
      </c>
      <c r="AG88">
        <v>5</v>
      </c>
      <c r="AH88">
        <v>1</v>
      </c>
      <c r="AI88">
        <v>6</v>
      </c>
      <c r="AJ88">
        <v>2</v>
      </c>
      <c r="AM88">
        <v>4</v>
      </c>
      <c r="AN88">
        <v>2</v>
      </c>
      <c r="AO88">
        <v>2</v>
      </c>
      <c r="AP88">
        <v>1</v>
      </c>
    </row>
    <row r="89" spans="1:42" x14ac:dyDescent="0.2">
      <c r="A89" t="s">
        <v>2</v>
      </c>
      <c r="B89">
        <v>8</v>
      </c>
      <c r="C89">
        <v>5</v>
      </c>
      <c r="D89">
        <v>7</v>
      </c>
      <c r="E89">
        <v>9</v>
      </c>
      <c r="F89">
        <v>4</v>
      </c>
      <c r="G89">
        <v>7</v>
      </c>
      <c r="H89">
        <v>7</v>
      </c>
      <c r="I89">
        <v>8</v>
      </c>
      <c r="J89">
        <v>11</v>
      </c>
      <c r="K89">
        <v>5</v>
      </c>
      <c r="L89">
        <v>6</v>
      </c>
      <c r="M89">
        <v>7</v>
      </c>
      <c r="N89">
        <v>11</v>
      </c>
      <c r="O89">
        <v>2</v>
      </c>
      <c r="P89">
        <v>7</v>
      </c>
      <c r="Q89">
        <v>6</v>
      </c>
      <c r="R89">
        <v>8</v>
      </c>
      <c r="S89">
        <v>9</v>
      </c>
      <c r="T89">
        <v>14</v>
      </c>
      <c r="U89">
        <v>9</v>
      </c>
      <c r="V89">
        <v>6</v>
      </c>
      <c r="Y89">
        <v>4</v>
      </c>
      <c r="AA89">
        <v>7</v>
      </c>
      <c r="AB89">
        <v>3</v>
      </c>
      <c r="AD89">
        <v>5</v>
      </c>
      <c r="AE89">
        <v>4</v>
      </c>
      <c r="AF89">
        <v>6</v>
      </c>
      <c r="AG89">
        <v>4</v>
      </c>
      <c r="AH89">
        <v>5</v>
      </c>
      <c r="AI89">
        <v>4</v>
      </c>
      <c r="AJ89">
        <v>3</v>
      </c>
      <c r="AK89">
        <v>9</v>
      </c>
      <c r="AL89">
        <v>1</v>
      </c>
      <c r="AM89">
        <v>1</v>
      </c>
      <c r="AN89">
        <v>3</v>
      </c>
      <c r="AO89">
        <v>3</v>
      </c>
      <c r="AP89">
        <v>3</v>
      </c>
    </row>
    <row r="90" spans="1:42" x14ac:dyDescent="0.2">
      <c r="A90" t="s">
        <v>3</v>
      </c>
      <c r="B90">
        <v>13</v>
      </c>
      <c r="C90">
        <v>10</v>
      </c>
      <c r="D90">
        <v>11</v>
      </c>
      <c r="E90">
        <v>3</v>
      </c>
      <c r="F90">
        <v>10</v>
      </c>
      <c r="G90">
        <v>3</v>
      </c>
      <c r="H90">
        <v>9</v>
      </c>
      <c r="I90">
        <v>11</v>
      </c>
      <c r="J90">
        <v>4</v>
      </c>
      <c r="K90">
        <v>5</v>
      </c>
      <c r="L90">
        <v>9</v>
      </c>
      <c r="M90">
        <v>4</v>
      </c>
      <c r="N90">
        <v>5</v>
      </c>
      <c r="O90">
        <v>2</v>
      </c>
      <c r="P90">
        <v>3</v>
      </c>
      <c r="R90">
        <v>6</v>
      </c>
      <c r="S90">
        <v>7</v>
      </c>
      <c r="T90">
        <v>5</v>
      </c>
      <c r="U90">
        <v>10</v>
      </c>
      <c r="V90">
        <v>8</v>
      </c>
      <c r="Y90">
        <v>2</v>
      </c>
      <c r="AA90">
        <v>4</v>
      </c>
      <c r="AB90">
        <v>25</v>
      </c>
      <c r="AC90">
        <v>3</v>
      </c>
      <c r="AD90">
        <v>4</v>
      </c>
      <c r="AE90">
        <v>2</v>
      </c>
      <c r="AF90">
        <v>4</v>
      </c>
      <c r="AH90">
        <v>3</v>
      </c>
      <c r="AI90">
        <v>3</v>
      </c>
      <c r="AJ90">
        <v>4</v>
      </c>
      <c r="AK90">
        <v>1</v>
      </c>
      <c r="AL90">
        <v>3</v>
      </c>
      <c r="AM90">
        <v>4</v>
      </c>
      <c r="AN90">
        <v>7</v>
      </c>
      <c r="AO90">
        <v>2</v>
      </c>
      <c r="AP90">
        <v>4</v>
      </c>
    </row>
    <row r="91" spans="1:42" x14ac:dyDescent="0.2">
      <c r="A91" t="s">
        <v>62</v>
      </c>
      <c r="B91">
        <v>6</v>
      </c>
      <c r="C91">
        <v>6</v>
      </c>
      <c r="D91">
        <v>8</v>
      </c>
      <c r="E91">
        <v>9</v>
      </c>
      <c r="F91">
        <v>4</v>
      </c>
      <c r="H91">
        <v>5</v>
      </c>
      <c r="I91">
        <v>6</v>
      </c>
      <c r="J91">
        <v>4</v>
      </c>
      <c r="K91">
        <v>3</v>
      </c>
      <c r="L91">
        <v>1</v>
      </c>
      <c r="M91">
        <v>6</v>
      </c>
      <c r="N91">
        <v>8</v>
      </c>
      <c r="O91">
        <v>5</v>
      </c>
      <c r="P91">
        <v>3</v>
      </c>
      <c r="Q91">
        <v>2</v>
      </c>
      <c r="S91">
        <v>1</v>
      </c>
      <c r="T91">
        <v>4</v>
      </c>
      <c r="U91">
        <v>3</v>
      </c>
      <c r="V91">
        <v>5</v>
      </c>
      <c r="Y91">
        <v>2</v>
      </c>
      <c r="AA91">
        <v>1</v>
      </c>
      <c r="AB91">
        <v>24</v>
      </c>
      <c r="AC91">
        <v>4</v>
      </c>
      <c r="AD91">
        <v>4</v>
      </c>
      <c r="AE91">
        <v>1</v>
      </c>
      <c r="AF91">
        <v>4</v>
      </c>
      <c r="AH91">
        <v>7</v>
      </c>
      <c r="AI91">
        <v>5</v>
      </c>
      <c r="AK91">
        <v>4</v>
      </c>
      <c r="AL91">
        <v>1</v>
      </c>
      <c r="AM91">
        <v>1</v>
      </c>
      <c r="AN91">
        <v>1</v>
      </c>
      <c r="AO91">
        <v>1</v>
      </c>
      <c r="AP91">
        <v>0</v>
      </c>
    </row>
    <row r="92" spans="1:42" x14ac:dyDescent="0.2">
      <c r="A92" t="s">
        <v>4</v>
      </c>
      <c r="B92">
        <v>9</v>
      </c>
      <c r="C92">
        <v>4</v>
      </c>
      <c r="D92">
        <v>8</v>
      </c>
      <c r="E92">
        <v>12</v>
      </c>
      <c r="F92">
        <v>11</v>
      </c>
      <c r="G92">
        <v>14</v>
      </c>
      <c r="H92">
        <v>14</v>
      </c>
      <c r="I92">
        <v>7</v>
      </c>
      <c r="J92">
        <v>15</v>
      </c>
      <c r="K92">
        <v>11</v>
      </c>
      <c r="L92">
        <v>7</v>
      </c>
      <c r="M92">
        <v>11</v>
      </c>
      <c r="N92">
        <v>11</v>
      </c>
      <c r="O92">
        <v>2</v>
      </c>
      <c r="P92">
        <v>8</v>
      </c>
      <c r="Q92">
        <v>13</v>
      </c>
      <c r="R92">
        <v>9</v>
      </c>
      <c r="S92">
        <v>11</v>
      </c>
      <c r="T92">
        <v>10</v>
      </c>
      <c r="U92">
        <v>8</v>
      </c>
      <c r="V92">
        <v>8</v>
      </c>
      <c r="Y92">
        <v>2</v>
      </c>
      <c r="AA92">
        <v>1</v>
      </c>
      <c r="AB92">
        <v>3</v>
      </c>
      <c r="AC92">
        <v>5</v>
      </c>
      <c r="AD92">
        <v>4</v>
      </c>
      <c r="AE92">
        <v>6</v>
      </c>
      <c r="AF92">
        <v>7</v>
      </c>
      <c r="AG92">
        <v>6</v>
      </c>
      <c r="AH92">
        <v>4</v>
      </c>
      <c r="AI92">
        <v>5</v>
      </c>
      <c r="AJ92">
        <v>5</v>
      </c>
      <c r="AK92">
        <v>4</v>
      </c>
      <c r="AL92">
        <v>3</v>
      </c>
      <c r="AM92">
        <v>1</v>
      </c>
      <c r="AN92">
        <v>5</v>
      </c>
      <c r="AO92">
        <v>3</v>
      </c>
      <c r="AP92">
        <v>5</v>
      </c>
    </row>
    <row r="93" spans="1:42" x14ac:dyDescent="0.2">
      <c r="A93" t="s">
        <v>5</v>
      </c>
      <c r="B93">
        <v>13</v>
      </c>
      <c r="C93">
        <v>12</v>
      </c>
      <c r="D93">
        <v>16</v>
      </c>
      <c r="E93">
        <v>4</v>
      </c>
      <c r="F93">
        <v>14</v>
      </c>
      <c r="G93">
        <v>14</v>
      </c>
      <c r="H93">
        <v>8</v>
      </c>
      <c r="I93">
        <v>9</v>
      </c>
      <c r="J93">
        <v>9</v>
      </c>
      <c r="K93">
        <v>20</v>
      </c>
      <c r="L93">
        <v>9</v>
      </c>
      <c r="M93">
        <v>8</v>
      </c>
      <c r="N93">
        <v>3</v>
      </c>
      <c r="O93">
        <v>10</v>
      </c>
      <c r="P93">
        <v>17</v>
      </c>
      <c r="Q93">
        <v>15</v>
      </c>
      <c r="R93">
        <v>12</v>
      </c>
      <c r="S93">
        <v>16</v>
      </c>
      <c r="T93">
        <v>9</v>
      </c>
      <c r="U93">
        <v>11</v>
      </c>
      <c r="V93">
        <v>8</v>
      </c>
      <c r="Y93">
        <v>1</v>
      </c>
      <c r="AA93">
        <v>2</v>
      </c>
      <c r="AB93">
        <v>11</v>
      </c>
      <c r="AC93">
        <v>3</v>
      </c>
      <c r="AD93">
        <v>3</v>
      </c>
      <c r="AE93">
        <v>1</v>
      </c>
      <c r="AF93">
        <v>2</v>
      </c>
      <c r="AG93">
        <v>4</v>
      </c>
      <c r="AI93">
        <v>7</v>
      </c>
      <c r="AJ93">
        <v>2</v>
      </c>
      <c r="AK93">
        <v>7</v>
      </c>
      <c r="AL93">
        <v>7</v>
      </c>
      <c r="AM93">
        <v>0</v>
      </c>
      <c r="AN93">
        <v>7</v>
      </c>
      <c r="AO93">
        <v>6</v>
      </c>
      <c r="AP93">
        <v>5</v>
      </c>
    </row>
    <row r="94" spans="1:42" x14ac:dyDescent="0.2">
      <c r="A94" t="s">
        <v>6</v>
      </c>
      <c r="B94">
        <v>5</v>
      </c>
      <c r="C94">
        <v>2</v>
      </c>
      <c r="D94">
        <v>3</v>
      </c>
      <c r="E94">
        <v>3</v>
      </c>
      <c r="F94">
        <v>1</v>
      </c>
      <c r="G94">
        <v>4</v>
      </c>
      <c r="H94">
        <v>3</v>
      </c>
      <c r="I94">
        <v>3</v>
      </c>
      <c r="J94">
        <v>12</v>
      </c>
      <c r="K94">
        <v>2</v>
      </c>
      <c r="L94">
        <v>1</v>
      </c>
      <c r="M94">
        <v>2</v>
      </c>
      <c r="N94">
        <v>3</v>
      </c>
      <c r="O94">
        <v>2</v>
      </c>
      <c r="P94">
        <v>4</v>
      </c>
      <c r="Q94">
        <v>6</v>
      </c>
      <c r="R94">
        <v>1</v>
      </c>
      <c r="S94">
        <v>6</v>
      </c>
      <c r="T94">
        <v>6</v>
      </c>
      <c r="U94">
        <v>7</v>
      </c>
      <c r="AA94">
        <v>5</v>
      </c>
      <c r="AB94">
        <v>4</v>
      </c>
      <c r="AC94">
        <v>1</v>
      </c>
      <c r="AD94">
        <v>2</v>
      </c>
      <c r="AE94">
        <v>1</v>
      </c>
      <c r="AF94">
        <v>1</v>
      </c>
      <c r="AG94">
        <v>2</v>
      </c>
      <c r="AH94">
        <v>3</v>
      </c>
      <c r="AI94">
        <v>2</v>
      </c>
      <c r="AJ94">
        <v>2</v>
      </c>
      <c r="AK94">
        <v>3</v>
      </c>
      <c r="AM94">
        <v>1</v>
      </c>
      <c r="AN94">
        <v>0</v>
      </c>
      <c r="AO94">
        <v>0</v>
      </c>
      <c r="AP94">
        <v>2</v>
      </c>
    </row>
    <row r="95" spans="1:42" x14ac:dyDescent="0.2">
      <c r="A95" t="s">
        <v>8</v>
      </c>
      <c r="B95">
        <v>11</v>
      </c>
      <c r="C95">
        <v>2</v>
      </c>
      <c r="D95">
        <v>12</v>
      </c>
      <c r="E95">
        <v>8</v>
      </c>
      <c r="F95">
        <v>4</v>
      </c>
      <c r="G95">
        <v>5</v>
      </c>
      <c r="H95">
        <v>8</v>
      </c>
      <c r="I95">
        <v>6</v>
      </c>
      <c r="J95">
        <v>8</v>
      </c>
      <c r="K95">
        <v>2</v>
      </c>
      <c r="L95">
        <v>5</v>
      </c>
      <c r="M95">
        <v>9</v>
      </c>
      <c r="N95">
        <v>8</v>
      </c>
      <c r="O95">
        <v>5</v>
      </c>
      <c r="P95">
        <v>11</v>
      </c>
      <c r="Q95">
        <v>8</v>
      </c>
      <c r="R95">
        <v>9</v>
      </c>
      <c r="S95">
        <v>7</v>
      </c>
      <c r="T95">
        <v>8</v>
      </c>
      <c r="U95">
        <v>8</v>
      </c>
      <c r="V95">
        <v>11</v>
      </c>
      <c r="Y95">
        <v>1</v>
      </c>
      <c r="AA95">
        <v>4</v>
      </c>
      <c r="AB95">
        <v>6</v>
      </c>
      <c r="AD95">
        <v>1</v>
      </c>
      <c r="AE95">
        <v>2</v>
      </c>
      <c r="AF95">
        <v>2</v>
      </c>
      <c r="AG95">
        <v>2</v>
      </c>
      <c r="AI95">
        <v>2</v>
      </c>
      <c r="AJ95">
        <v>5</v>
      </c>
      <c r="AK95">
        <v>4</v>
      </c>
      <c r="AL95">
        <v>1</v>
      </c>
      <c r="AM95">
        <v>5</v>
      </c>
      <c r="AN95">
        <v>5</v>
      </c>
      <c r="AO95">
        <v>4</v>
      </c>
      <c r="AP95">
        <v>2</v>
      </c>
    </row>
    <row r="96" spans="1:42" x14ac:dyDescent="0.2">
      <c r="A96" t="s">
        <v>9</v>
      </c>
      <c r="B96">
        <v>16</v>
      </c>
      <c r="C96">
        <v>15</v>
      </c>
      <c r="D96">
        <v>11</v>
      </c>
      <c r="E96">
        <v>12</v>
      </c>
      <c r="F96">
        <v>17</v>
      </c>
      <c r="G96">
        <v>12</v>
      </c>
      <c r="H96">
        <v>10</v>
      </c>
      <c r="I96">
        <v>9</v>
      </c>
      <c r="J96">
        <v>13</v>
      </c>
      <c r="K96">
        <v>9</v>
      </c>
      <c r="L96">
        <v>6</v>
      </c>
      <c r="M96">
        <v>8</v>
      </c>
      <c r="N96">
        <v>22</v>
      </c>
      <c r="O96">
        <v>10</v>
      </c>
      <c r="P96">
        <v>9</v>
      </c>
      <c r="Q96">
        <v>9</v>
      </c>
      <c r="R96">
        <v>2</v>
      </c>
      <c r="S96">
        <v>10</v>
      </c>
      <c r="T96">
        <v>7</v>
      </c>
      <c r="U96">
        <v>24</v>
      </c>
      <c r="V96">
        <v>2</v>
      </c>
      <c r="AA96">
        <v>2</v>
      </c>
      <c r="AB96">
        <v>1</v>
      </c>
      <c r="AC96">
        <v>2</v>
      </c>
      <c r="AD96">
        <v>3</v>
      </c>
      <c r="AE96">
        <v>5</v>
      </c>
      <c r="AG96">
        <v>2</v>
      </c>
      <c r="AH96">
        <v>1</v>
      </c>
      <c r="AI96">
        <v>3</v>
      </c>
      <c r="AJ96">
        <v>9</v>
      </c>
      <c r="AK96">
        <v>5</v>
      </c>
      <c r="AL96">
        <v>3</v>
      </c>
      <c r="AM96">
        <v>5</v>
      </c>
      <c r="AN96">
        <v>3</v>
      </c>
      <c r="AO96">
        <v>4</v>
      </c>
      <c r="AP96">
        <v>2</v>
      </c>
    </row>
    <row r="97" spans="1:42" x14ac:dyDescent="0.2">
      <c r="A97" t="s">
        <v>10</v>
      </c>
      <c r="B97">
        <v>4</v>
      </c>
      <c r="C97">
        <v>6</v>
      </c>
      <c r="D97">
        <v>5</v>
      </c>
      <c r="E97">
        <v>5</v>
      </c>
      <c r="F97">
        <v>5</v>
      </c>
      <c r="G97">
        <v>5</v>
      </c>
      <c r="H97">
        <v>4</v>
      </c>
      <c r="I97">
        <v>3</v>
      </c>
      <c r="J97">
        <v>2</v>
      </c>
      <c r="K97">
        <v>2</v>
      </c>
      <c r="L97">
        <v>8</v>
      </c>
      <c r="M97">
        <v>2</v>
      </c>
      <c r="N97">
        <v>3</v>
      </c>
      <c r="O97">
        <v>12</v>
      </c>
      <c r="P97">
        <v>5</v>
      </c>
      <c r="Q97">
        <v>4</v>
      </c>
      <c r="R97">
        <v>2</v>
      </c>
      <c r="S97">
        <v>3</v>
      </c>
      <c r="T97">
        <v>5</v>
      </c>
      <c r="U97">
        <v>8</v>
      </c>
      <c r="V97">
        <v>6</v>
      </c>
      <c r="Y97">
        <v>1</v>
      </c>
      <c r="AB97">
        <v>1</v>
      </c>
      <c r="AD97">
        <v>2</v>
      </c>
      <c r="AE97">
        <v>3</v>
      </c>
      <c r="AH97">
        <v>2</v>
      </c>
      <c r="AI97">
        <v>3</v>
      </c>
      <c r="AJ97">
        <v>2</v>
      </c>
      <c r="AK97">
        <v>6</v>
      </c>
      <c r="AL97">
        <v>3</v>
      </c>
      <c r="AM97">
        <v>3</v>
      </c>
      <c r="AN97">
        <v>2</v>
      </c>
      <c r="AO97">
        <v>2</v>
      </c>
      <c r="AP97">
        <v>3</v>
      </c>
    </row>
    <row r="98" spans="1:42" x14ac:dyDescent="0.2">
      <c r="A98" t="s">
        <v>11</v>
      </c>
      <c r="B98">
        <v>4</v>
      </c>
      <c r="C98">
        <v>9</v>
      </c>
      <c r="D98">
        <v>5</v>
      </c>
      <c r="E98">
        <v>8</v>
      </c>
      <c r="F98">
        <v>4</v>
      </c>
      <c r="G98">
        <v>5</v>
      </c>
      <c r="H98">
        <v>5</v>
      </c>
      <c r="I98">
        <v>6</v>
      </c>
      <c r="J98">
        <v>5</v>
      </c>
      <c r="K98">
        <v>5</v>
      </c>
      <c r="L98">
        <v>2</v>
      </c>
      <c r="M98">
        <v>3</v>
      </c>
      <c r="N98">
        <v>8</v>
      </c>
      <c r="O98">
        <v>5</v>
      </c>
      <c r="P98">
        <v>7</v>
      </c>
      <c r="Q98">
        <v>6</v>
      </c>
      <c r="R98">
        <v>2</v>
      </c>
      <c r="S98">
        <v>3</v>
      </c>
      <c r="T98">
        <v>3</v>
      </c>
      <c r="U98">
        <v>2</v>
      </c>
      <c r="V98">
        <v>10</v>
      </c>
      <c r="AA98">
        <v>2</v>
      </c>
      <c r="AC98">
        <v>1</v>
      </c>
      <c r="AE98">
        <v>3</v>
      </c>
      <c r="AF98">
        <v>3</v>
      </c>
      <c r="AG98">
        <v>1</v>
      </c>
      <c r="AH98">
        <v>2</v>
      </c>
      <c r="AI98">
        <v>2</v>
      </c>
      <c r="AJ98">
        <v>2</v>
      </c>
      <c r="AK98">
        <v>4</v>
      </c>
      <c r="AL98">
        <v>1</v>
      </c>
      <c r="AM98">
        <v>2</v>
      </c>
      <c r="AN98">
        <v>3</v>
      </c>
      <c r="AO98">
        <v>3</v>
      </c>
      <c r="AP98">
        <v>5</v>
      </c>
    </row>
    <row r="99" spans="1:42" x14ac:dyDescent="0.2">
      <c r="A99" t="s">
        <v>41</v>
      </c>
      <c r="B99" s="2">
        <f>SUM(B87:B98)</f>
        <v>105</v>
      </c>
      <c r="C99" s="2">
        <f t="shared" ref="C99" si="42">SUM(C87:C98)</f>
        <v>85</v>
      </c>
      <c r="D99" s="2">
        <f t="shared" ref="D99" si="43">SUM(D87:D98)</f>
        <v>96</v>
      </c>
      <c r="E99" s="2">
        <f t="shared" ref="E99" si="44">SUM(E87:E98)</f>
        <v>88</v>
      </c>
      <c r="F99" s="2">
        <f t="shared" ref="F99" si="45">SUM(F87:F98)</f>
        <v>87</v>
      </c>
      <c r="G99" s="2">
        <f t="shared" ref="G99" si="46">SUM(G87:G98)</f>
        <v>81</v>
      </c>
      <c r="H99" s="2">
        <f t="shared" ref="H99" si="47">SUM(H87:H98)</f>
        <v>84</v>
      </c>
      <c r="I99" s="2">
        <f t="shared" ref="I99" si="48">SUM(I87:I98)</f>
        <v>76</v>
      </c>
      <c r="J99" s="2">
        <f t="shared" ref="J99" si="49">SUM(J87:J98)</f>
        <v>87</v>
      </c>
      <c r="K99" s="2">
        <f t="shared" ref="K99" si="50">SUM(K87:K98)</f>
        <v>75</v>
      </c>
      <c r="L99" s="2">
        <f t="shared" ref="L99" si="51">SUM(L87:L98)</f>
        <v>62</v>
      </c>
      <c r="M99" s="2">
        <f t="shared" ref="M99" si="52">SUM(M87:M98)</f>
        <v>80</v>
      </c>
      <c r="N99" s="2">
        <f t="shared" ref="N99" si="53">SUM(N87:N98)</f>
        <v>99</v>
      </c>
      <c r="O99" s="2">
        <f t="shared" ref="O99" si="54">SUM(O87:O98)</f>
        <v>65</v>
      </c>
      <c r="P99" s="2">
        <f t="shared" ref="P99" si="55">SUM(P87:P98)</f>
        <v>84</v>
      </c>
      <c r="Q99" s="2">
        <f t="shared" ref="Q99" si="56">SUM(Q87:Q98)</f>
        <v>76</v>
      </c>
      <c r="R99" s="2">
        <f t="shared" ref="R99" si="57">SUM(R87:R98)</f>
        <v>60</v>
      </c>
      <c r="S99" s="2">
        <f t="shared" ref="S99" si="58">SUM(S87:S98)</f>
        <v>90</v>
      </c>
      <c r="T99" s="2">
        <f t="shared" ref="T99" si="59">SUM(T87:T98)</f>
        <v>79</v>
      </c>
      <c r="U99" s="2">
        <f t="shared" ref="U99:AP99" si="60">SUM(U87:U98)</f>
        <v>96</v>
      </c>
      <c r="V99" s="2">
        <f t="shared" si="60"/>
        <v>75</v>
      </c>
      <c r="W99" s="2">
        <f t="shared" si="60"/>
        <v>0</v>
      </c>
      <c r="X99" s="2">
        <f t="shared" si="60"/>
        <v>0</v>
      </c>
      <c r="Y99" s="2">
        <f t="shared" si="60"/>
        <v>16</v>
      </c>
      <c r="Z99" s="2">
        <f t="shared" si="60"/>
        <v>0</v>
      </c>
      <c r="AA99" s="2">
        <f t="shared" si="60"/>
        <v>30</v>
      </c>
      <c r="AB99" s="2">
        <f t="shared" si="60"/>
        <v>87</v>
      </c>
      <c r="AC99" s="2">
        <f t="shared" si="60"/>
        <v>22</v>
      </c>
      <c r="AD99" s="2">
        <f t="shared" si="60"/>
        <v>31</v>
      </c>
      <c r="AE99" s="2">
        <f t="shared" si="60"/>
        <v>32</v>
      </c>
      <c r="AF99" s="2">
        <f t="shared" si="60"/>
        <v>32</v>
      </c>
      <c r="AG99" s="2">
        <f t="shared" si="60"/>
        <v>27</v>
      </c>
      <c r="AH99" s="2">
        <f t="shared" si="60"/>
        <v>29</v>
      </c>
      <c r="AI99" s="2">
        <f t="shared" si="60"/>
        <v>45</v>
      </c>
      <c r="AJ99" s="2">
        <f t="shared" si="60"/>
        <v>38</v>
      </c>
      <c r="AK99" s="2">
        <f t="shared" si="60"/>
        <v>54</v>
      </c>
      <c r="AL99" s="2">
        <f t="shared" si="60"/>
        <v>28</v>
      </c>
      <c r="AM99" s="2">
        <f t="shared" si="60"/>
        <v>30</v>
      </c>
      <c r="AN99" s="2">
        <f t="shared" si="60"/>
        <v>40</v>
      </c>
      <c r="AO99" s="2">
        <f t="shared" si="60"/>
        <v>31</v>
      </c>
      <c r="AP99" s="2">
        <f t="shared" si="60"/>
        <v>36</v>
      </c>
    </row>
    <row r="100" spans="1:42" x14ac:dyDescent="0.2">
      <c r="A100" t="s">
        <v>24</v>
      </c>
      <c r="B100">
        <v>13</v>
      </c>
      <c r="C100">
        <v>6</v>
      </c>
      <c r="D100">
        <v>19</v>
      </c>
      <c r="E100">
        <v>11</v>
      </c>
      <c r="F100">
        <v>14</v>
      </c>
      <c r="G100">
        <v>14</v>
      </c>
      <c r="H100">
        <v>6</v>
      </c>
      <c r="I100">
        <v>16</v>
      </c>
      <c r="J100">
        <v>13</v>
      </c>
      <c r="K100">
        <v>12</v>
      </c>
      <c r="L100">
        <v>14</v>
      </c>
      <c r="M100">
        <v>12</v>
      </c>
      <c r="N100">
        <v>15</v>
      </c>
      <c r="O100">
        <v>11</v>
      </c>
      <c r="P100">
        <v>14</v>
      </c>
      <c r="Q100">
        <v>11</v>
      </c>
      <c r="R100">
        <v>16</v>
      </c>
      <c r="S100">
        <v>12</v>
      </c>
      <c r="T100">
        <v>11</v>
      </c>
      <c r="U100">
        <v>23</v>
      </c>
      <c r="V100">
        <v>9</v>
      </c>
      <c r="Y100">
        <v>11</v>
      </c>
      <c r="AB100">
        <v>5</v>
      </c>
      <c r="AC100">
        <v>5</v>
      </c>
      <c r="AD100">
        <v>5</v>
      </c>
      <c r="AE100">
        <v>2</v>
      </c>
      <c r="AF100">
        <v>5</v>
      </c>
      <c r="AG100">
        <v>5</v>
      </c>
      <c r="AH100">
        <v>4</v>
      </c>
      <c r="AI100">
        <v>4</v>
      </c>
      <c r="AJ100">
        <v>5</v>
      </c>
      <c r="AK100">
        <v>3</v>
      </c>
      <c r="AL100">
        <v>5</v>
      </c>
      <c r="AM100">
        <v>7</v>
      </c>
      <c r="AN100">
        <v>4</v>
      </c>
      <c r="AO100">
        <v>6</v>
      </c>
      <c r="AP100">
        <v>8</v>
      </c>
    </row>
    <row r="101" spans="1:42" ht="15" x14ac:dyDescent="0.25">
      <c r="A101" s="14" t="s">
        <v>65</v>
      </c>
    </row>
    <row r="102" spans="1:42" ht="15" x14ac:dyDescent="0.25">
      <c r="A102" s="14" t="s">
        <v>42</v>
      </c>
    </row>
    <row r="106" spans="1:42" x14ac:dyDescent="0.2">
      <c r="A106" t="s">
        <v>813</v>
      </c>
      <c r="B106" t="s">
        <v>65</v>
      </c>
    </row>
    <row r="107" spans="1:42" x14ac:dyDescent="0.2">
      <c r="A107" t="s">
        <v>814</v>
      </c>
      <c r="B107" t="s">
        <v>314</v>
      </c>
    </row>
    <row r="108" spans="1:42" x14ac:dyDescent="0.2">
      <c r="A108" t="s">
        <v>815</v>
      </c>
      <c r="B108" t="s">
        <v>823</v>
      </c>
    </row>
    <row r="110" spans="1:42" x14ac:dyDescent="0.2">
      <c r="A110" t="s">
        <v>817</v>
      </c>
      <c r="B110" t="s">
        <v>818</v>
      </c>
    </row>
    <row r="111" spans="1:42" x14ac:dyDescent="0.2">
      <c r="B111">
        <v>2015</v>
      </c>
      <c r="F111">
        <v>2016</v>
      </c>
      <c r="J111">
        <v>2017</v>
      </c>
      <c r="N111">
        <v>2018</v>
      </c>
      <c r="R111">
        <v>2019</v>
      </c>
      <c r="V111">
        <v>2020</v>
      </c>
      <c r="Z111">
        <v>2021</v>
      </c>
      <c r="AA111">
        <v>2021</v>
      </c>
      <c r="AB111">
        <v>2021</v>
      </c>
      <c r="AD111">
        <v>2022</v>
      </c>
      <c r="AF111">
        <v>2022</v>
      </c>
      <c r="AG111">
        <v>2022</v>
      </c>
      <c r="AH111">
        <v>2023</v>
      </c>
      <c r="AI111">
        <v>2023</v>
      </c>
      <c r="AJ111">
        <v>2023</v>
      </c>
      <c r="AK111">
        <v>2023</v>
      </c>
      <c r="AL111">
        <v>2024</v>
      </c>
      <c r="AM111">
        <v>2024</v>
      </c>
      <c r="AN111">
        <v>2024</v>
      </c>
      <c r="AO111">
        <v>2024</v>
      </c>
      <c r="AP111">
        <v>2025</v>
      </c>
    </row>
    <row r="112" spans="1:42" x14ac:dyDescent="0.2">
      <c r="A112" t="s">
        <v>819</v>
      </c>
      <c r="B112" t="s">
        <v>29</v>
      </c>
      <c r="C112" t="s">
        <v>30</v>
      </c>
      <c r="D112" t="s">
        <v>31</v>
      </c>
      <c r="E112" t="s">
        <v>32</v>
      </c>
      <c r="F112" t="s">
        <v>29</v>
      </c>
      <c r="G112" t="s">
        <v>30</v>
      </c>
      <c r="H112" t="s">
        <v>31</v>
      </c>
      <c r="I112" t="s">
        <v>32</v>
      </c>
      <c r="J112" t="s">
        <v>29</v>
      </c>
      <c r="K112" t="s">
        <v>30</v>
      </c>
      <c r="L112" t="s">
        <v>31</v>
      </c>
      <c r="M112" t="s">
        <v>32</v>
      </c>
      <c r="N112" t="s">
        <v>29</v>
      </c>
      <c r="O112" t="s">
        <v>30</v>
      </c>
      <c r="P112" t="s">
        <v>31</v>
      </c>
      <c r="Q112" t="s">
        <v>32</v>
      </c>
      <c r="R112" t="s">
        <v>29</v>
      </c>
      <c r="S112" t="s">
        <v>30</v>
      </c>
      <c r="T112" t="s">
        <v>31</v>
      </c>
      <c r="U112" t="s">
        <v>32</v>
      </c>
      <c r="V112" t="s">
        <v>29</v>
      </c>
      <c r="W112" t="s">
        <v>30</v>
      </c>
      <c r="X112" t="s">
        <v>31</v>
      </c>
      <c r="Y112" t="s">
        <v>32</v>
      </c>
      <c r="Z112" t="s">
        <v>29</v>
      </c>
      <c r="AA112" t="s">
        <v>30</v>
      </c>
      <c r="AB112" t="s">
        <v>31</v>
      </c>
      <c r="AC112" t="s">
        <v>32</v>
      </c>
      <c r="AD112" t="s">
        <v>29</v>
      </c>
      <c r="AE112" t="s">
        <v>30</v>
      </c>
      <c r="AF112" t="s">
        <v>31</v>
      </c>
      <c r="AG112" t="s">
        <v>32</v>
      </c>
      <c r="AH112" t="s">
        <v>29</v>
      </c>
      <c r="AI112" t="s">
        <v>30</v>
      </c>
      <c r="AJ112" t="s">
        <v>31</v>
      </c>
      <c r="AK112" t="s">
        <v>32</v>
      </c>
      <c r="AL112" t="s">
        <v>29</v>
      </c>
      <c r="AM112" t="s">
        <v>30</v>
      </c>
      <c r="AN112" t="s">
        <v>31</v>
      </c>
      <c r="AO112" t="s">
        <v>32</v>
      </c>
      <c r="AP112" t="s">
        <v>29</v>
      </c>
    </row>
    <row r="113" spans="1:42" x14ac:dyDescent="0.2">
      <c r="A113" t="s">
        <v>0</v>
      </c>
      <c r="B113">
        <v>23</v>
      </c>
      <c r="C113">
        <v>12</v>
      </c>
      <c r="D113">
        <v>18</v>
      </c>
      <c r="E113">
        <v>22</v>
      </c>
      <c r="F113">
        <v>13</v>
      </c>
      <c r="G113">
        <v>10</v>
      </c>
      <c r="H113">
        <v>18</v>
      </c>
      <c r="I113">
        <v>13</v>
      </c>
      <c r="J113">
        <v>14</v>
      </c>
      <c r="K113">
        <v>20</v>
      </c>
      <c r="L113">
        <v>15</v>
      </c>
      <c r="M113">
        <v>14</v>
      </c>
      <c r="N113">
        <v>25</v>
      </c>
      <c r="O113">
        <v>14</v>
      </c>
      <c r="P113">
        <v>14</v>
      </c>
      <c r="Q113">
        <v>9</v>
      </c>
      <c r="R113">
        <v>15</v>
      </c>
      <c r="S113">
        <v>21</v>
      </c>
      <c r="T113">
        <v>11</v>
      </c>
      <c r="U113">
        <v>12</v>
      </c>
      <c r="V113">
        <v>13</v>
      </c>
      <c r="Y113">
        <v>5</v>
      </c>
      <c r="AA113">
        <v>10</v>
      </c>
      <c r="AB113">
        <v>7</v>
      </c>
      <c r="AC113">
        <v>2</v>
      </c>
      <c r="AD113">
        <v>12</v>
      </c>
      <c r="AE113">
        <v>9</v>
      </c>
      <c r="AF113">
        <v>7</v>
      </c>
      <c r="AG113">
        <v>10</v>
      </c>
      <c r="AH113">
        <v>12</v>
      </c>
      <c r="AI113">
        <v>9</v>
      </c>
      <c r="AJ113">
        <v>5</v>
      </c>
      <c r="AK113">
        <v>17</v>
      </c>
      <c r="AL113">
        <v>16</v>
      </c>
      <c r="AM113">
        <v>7</v>
      </c>
      <c r="AN113">
        <v>14</v>
      </c>
      <c r="AO113">
        <v>7</v>
      </c>
      <c r="AP113">
        <v>12</v>
      </c>
    </row>
    <row r="114" spans="1:42" x14ac:dyDescent="0.2">
      <c r="A114" t="s">
        <v>1</v>
      </c>
      <c r="B114">
        <v>15</v>
      </c>
      <c r="C114">
        <v>17</v>
      </c>
      <c r="D114">
        <v>13</v>
      </c>
      <c r="E114">
        <v>14</v>
      </c>
      <c r="F114">
        <v>15</v>
      </c>
      <c r="G114">
        <v>12</v>
      </c>
      <c r="H114">
        <v>19</v>
      </c>
      <c r="I114">
        <v>9</v>
      </c>
      <c r="J114">
        <v>14</v>
      </c>
      <c r="K114">
        <v>8</v>
      </c>
      <c r="L114">
        <v>3</v>
      </c>
      <c r="M114">
        <v>25</v>
      </c>
      <c r="N114">
        <v>21</v>
      </c>
      <c r="O114">
        <v>17</v>
      </c>
      <c r="P114">
        <v>16</v>
      </c>
      <c r="Q114">
        <v>11</v>
      </c>
      <c r="R114">
        <v>14</v>
      </c>
      <c r="S114">
        <v>12</v>
      </c>
      <c r="T114">
        <v>8</v>
      </c>
      <c r="U114">
        <v>8</v>
      </c>
      <c r="V114">
        <v>6</v>
      </c>
      <c r="Y114">
        <v>2</v>
      </c>
      <c r="AA114">
        <v>2</v>
      </c>
      <c r="AB114">
        <v>20</v>
      </c>
      <c r="AC114">
        <v>4</v>
      </c>
      <c r="AD114">
        <v>8</v>
      </c>
      <c r="AE114">
        <v>9</v>
      </c>
      <c r="AF114">
        <v>7</v>
      </c>
      <c r="AG114">
        <v>8</v>
      </c>
      <c r="AH114">
        <v>13</v>
      </c>
      <c r="AI114">
        <v>16</v>
      </c>
      <c r="AJ114">
        <v>15</v>
      </c>
      <c r="AK114">
        <v>9</v>
      </c>
      <c r="AL114">
        <v>6</v>
      </c>
      <c r="AM114">
        <v>19</v>
      </c>
      <c r="AN114">
        <v>11</v>
      </c>
      <c r="AO114">
        <v>12</v>
      </c>
      <c r="AP114">
        <v>14</v>
      </c>
    </row>
    <row r="115" spans="1:42" x14ac:dyDescent="0.2">
      <c r="A115" t="s">
        <v>2</v>
      </c>
      <c r="B115">
        <v>31</v>
      </c>
      <c r="C115">
        <v>27</v>
      </c>
      <c r="D115">
        <v>27</v>
      </c>
      <c r="E115">
        <v>33</v>
      </c>
      <c r="F115">
        <v>26</v>
      </c>
      <c r="G115">
        <v>41</v>
      </c>
      <c r="H115">
        <v>35</v>
      </c>
      <c r="I115">
        <v>31</v>
      </c>
      <c r="J115">
        <v>32</v>
      </c>
      <c r="K115">
        <v>29</v>
      </c>
      <c r="L115">
        <v>22</v>
      </c>
      <c r="M115">
        <v>21</v>
      </c>
      <c r="N115">
        <v>34</v>
      </c>
      <c r="O115">
        <v>16</v>
      </c>
      <c r="P115">
        <v>24</v>
      </c>
      <c r="Q115">
        <v>19</v>
      </c>
      <c r="R115">
        <v>27</v>
      </c>
      <c r="S115">
        <v>33</v>
      </c>
      <c r="T115">
        <v>27</v>
      </c>
      <c r="U115">
        <v>22</v>
      </c>
      <c r="V115">
        <v>22</v>
      </c>
      <c r="Y115">
        <v>7</v>
      </c>
      <c r="AA115">
        <v>16</v>
      </c>
      <c r="AB115">
        <v>14</v>
      </c>
      <c r="AC115">
        <v>9</v>
      </c>
      <c r="AD115">
        <v>16</v>
      </c>
      <c r="AE115">
        <v>21</v>
      </c>
      <c r="AF115">
        <v>21</v>
      </c>
      <c r="AG115">
        <v>25</v>
      </c>
      <c r="AH115">
        <v>29</v>
      </c>
      <c r="AI115">
        <v>32</v>
      </c>
      <c r="AJ115">
        <v>19</v>
      </c>
      <c r="AK115">
        <v>33</v>
      </c>
      <c r="AL115">
        <v>24</v>
      </c>
      <c r="AM115">
        <v>28</v>
      </c>
      <c r="AN115">
        <v>23</v>
      </c>
      <c r="AO115">
        <v>16</v>
      </c>
      <c r="AP115">
        <v>21</v>
      </c>
    </row>
    <row r="116" spans="1:42" x14ac:dyDescent="0.2">
      <c r="A116" t="s">
        <v>3</v>
      </c>
      <c r="B116">
        <v>36</v>
      </c>
      <c r="C116">
        <v>28</v>
      </c>
      <c r="D116">
        <v>29</v>
      </c>
      <c r="E116">
        <v>15</v>
      </c>
      <c r="F116">
        <v>26</v>
      </c>
      <c r="G116">
        <v>12</v>
      </c>
      <c r="H116">
        <v>19</v>
      </c>
      <c r="I116">
        <v>25</v>
      </c>
      <c r="J116">
        <v>8</v>
      </c>
      <c r="K116">
        <v>15</v>
      </c>
      <c r="L116">
        <v>33</v>
      </c>
      <c r="M116">
        <v>9</v>
      </c>
      <c r="N116">
        <v>17</v>
      </c>
      <c r="O116">
        <v>6</v>
      </c>
      <c r="P116">
        <v>10</v>
      </c>
      <c r="Q116">
        <v>1</v>
      </c>
      <c r="R116">
        <v>12</v>
      </c>
      <c r="S116">
        <v>18</v>
      </c>
      <c r="T116">
        <v>14</v>
      </c>
      <c r="U116">
        <v>17</v>
      </c>
      <c r="V116">
        <v>15</v>
      </c>
      <c r="Y116">
        <v>4</v>
      </c>
      <c r="AA116">
        <v>6</v>
      </c>
      <c r="AB116">
        <v>52</v>
      </c>
      <c r="AC116">
        <v>4</v>
      </c>
      <c r="AD116">
        <v>12</v>
      </c>
      <c r="AE116">
        <v>8</v>
      </c>
      <c r="AF116">
        <v>13</v>
      </c>
      <c r="AG116">
        <v>11</v>
      </c>
      <c r="AH116">
        <v>13</v>
      </c>
      <c r="AI116">
        <v>9</v>
      </c>
      <c r="AJ116">
        <v>10</v>
      </c>
      <c r="AK116">
        <v>17</v>
      </c>
      <c r="AL116">
        <v>18</v>
      </c>
      <c r="AM116">
        <v>10</v>
      </c>
      <c r="AN116">
        <v>14</v>
      </c>
      <c r="AO116">
        <v>11</v>
      </c>
      <c r="AP116">
        <v>12</v>
      </c>
    </row>
    <row r="117" spans="1:42" x14ac:dyDescent="0.2">
      <c r="A117" t="s">
        <v>62</v>
      </c>
      <c r="B117">
        <v>20</v>
      </c>
      <c r="C117">
        <v>29</v>
      </c>
      <c r="D117">
        <v>25</v>
      </c>
      <c r="E117">
        <v>32</v>
      </c>
      <c r="F117">
        <v>23</v>
      </c>
      <c r="G117">
        <v>17</v>
      </c>
      <c r="H117">
        <v>14</v>
      </c>
      <c r="I117">
        <v>21</v>
      </c>
      <c r="J117">
        <v>12</v>
      </c>
      <c r="K117">
        <v>13</v>
      </c>
      <c r="L117">
        <v>13</v>
      </c>
      <c r="M117">
        <v>18</v>
      </c>
      <c r="N117">
        <v>16</v>
      </c>
      <c r="O117">
        <v>18</v>
      </c>
      <c r="P117">
        <v>13</v>
      </c>
      <c r="Q117">
        <v>7</v>
      </c>
      <c r="R117">
        <v>9</v>
      </c>
      <c r="S117">
        <v>17</v>
      </c>
      <c r="T117">
        <v>18</v>
      </c>
      <c r="U117">
        <v>22</v>
      </c>
      <c r="V117">
        <v>15</v>
      </c>
      <c r="Y117">
        <v>5</v>
      </c>
      <c r="AA117">
        <v>9</v>
      </c>
      <c r="AB117">
        <v>50</v>
      </c>
      <c r="AC117">
        <v>8</v>
      </c>
      <c r="AD117">
        <v>16</v>
      </c>
      <c r="AE117">
        <v>9</v>
      </c>
      <c r="AF117">
        <v>18</v>
      </c>
      <c r="AG117">
        <v>14</v>
      </c>
      <c r="AH117">
        <v>19</v>
      </c>
      <c r="AI117">
        <v>16</v>
      </c>
      <c r="AJ117">
        <v>12</v>
      </c>
      <c r="AK117">
        <v>17</v>
      </c>
      <c r="AL117">
        <v>13</v>
      </c>
      <c r="AM117">
        <v>7</v>
      </c>
      <c r="AN117">
        <v>11</v>
      </c>
      <c r="AO117">
        <v>15</v>
      </c>
      <c r="AP117">
        <v>13</v>
      </c>
    </row>
    <row r="118" spans="1:42" x14ac:dyDescent="0.2">
      <c r="A118" t="s">
        <v>4</v>
      </c>
      <c r="B118">
        <v>38</v>
      </c>
      <c r="C118">
        <v>27</v>
      </c>
      <c r="D118">
        <v>39</v>
      </c>
      <c r="E118">
        <v>25</v>
      </c>
      <c r="F118">
        <v>37</v>
      </c>
      <c r="G118">
        <v>46</v>
      </c>
      <c r="H118">
        <v>41</v>
      </c>
      <c r="I118">
        <v>33</v>
      </c>
      <c r="J118">
        <v>45</v>
      </c>
      <c r="K118">
        <v>36</v>
      </c>
      <c r="L118">
        <v>27</v>
      </c>
      <c r="M118">
        <v>23</v>
      </c>
      <c r="N118">
        <v>27</v>
      </c>
      <c r="O118">
        <v>29</v>
      </c>
      <c r="P118">
        <v>23</v>
      </c>
      <c r="Q118">
        <v>25</v>
      </c>
      <c r="R118">
        <v>20</v>
      </c>
      <c r="S118">
        <v>24</v>
      </c>
      <c r="T118">
        <v>26</v>
      </c>
      <c r="U118">
        <v>19</v>
      </c>
      <c r="V118">
        <v>18</v>
      </c>
      <c r="Y118">
        <v>7</v>
      </c>
      <c r="AA118">
        <v>11</v>
      </c>
      <c r="AB118">
        <v>15</v>
      </c>
      <c r="AC118">
        <v>10</v>
      </c>
      <c r="AD118">
        <v>13</v>
      </c>
      <c r="AE118">
        <v>21</v>
      </c>
      <c r="AF118">
        <v>16</v>
      </c>
      <c r="AG118">
        <v>16</v>
      </c>
      <c r="AH118">
        <v>18</v>
      </c>
      <c r="AI118">
        <v>26</v>
      </c>
      <c r="AJ118">
        <v>19</v>
      </c>
      <c r="AK118">
        <v>25</v>
      </c>
      <c r="AL118">
        <v>35</v>
      </c>
      <c r="AM118">
        <v>25</v>
      </c>
      <c r="AN118">
        <v>26</v>
      </c>
      <c r="AO118">
        <v>31</v>
      </c>
      <c r="AP118">
        <v>26</v>
      </c>
    </row>
    <row r="119" spans="1:42" x14ac:dyDescent="0.2">
      <c r="A119" t="s">
        <v>5</v>
      </c>
      <c r="B119">
        <v>35</v>
      </c>
      <c r="C119">
        <v>33</v>
      </c>
      <c r="D119">
        <v>50</v>
      </c>
      <c r="E119">
        <v>28</v>
      </c>
      <c r="F119">
        <v>35</v>
      </c>
      <c r="G119">
        <v>30</v>
      </c>
      <c r="H119">
        <v>38</v>
      </c>
      <c r="I119">
        <v>22</v>
      </c>
      <c r="J119">
        <v>22</v>
      </c>
      <c r="K119">
        <v>32</v>
      </c>
      <c r="L119">
        <v>38</v>
      </c>
      <c r="M119">
        <v>21</v>
      </c>
      <c r="N119">
        <v>26</v>
      </c>
      <c r="O119">
        <v>32</v>
      </c>
      <c r="P119">
        <v>38</v>
      </c>
      <c r="Q119">
        <v>30</v>
      </c>
      <c r="R119">
        <v>24</v>
      </c>
      <c r="S119">
        <v>36</v>
      </c>
      <c r="T119">
        <v>26</v>
      </c>
      <c r="U119">
        <v>28</v>
      </c>
      <c r="V119">
        <v>21</v>
      </c>
      <c r="Y119">
        <v>2</v>
      </c>
      <c r="AA119">
        <v>6</v>
      </c>
      <c r="AB119">
        <v>23</v>
      </c>
      <c r="AC119">
        <v>10</v>
      </c>
      <c r="AD119">
        <v>6</v>
      </c>
      <c r="AE119">
        <v>14</v>
      </c>
      <c r="AF119">
        <v>12</v>
      </c>
      <c r="AG119">
        <v>23</v>
      </c>
      <c r="AH119">
        <v>9</v>
      </c>
      <c r="AI119">
        <v>29</v>
      </c>
      <c r="AJ119">
        <v>27</v>
      </c>
      <c r="AK119">
        <v>19</v>
      </c>
      <c r="AL119">
        <v>18</v>
      </c>
      <c r="AM119">
        <v>11</v>
      </c>
      <c r="AN119">
        <v>33</v>
      </c>
      <c r="AO119">
        <v>24</v>
      </c>
      <c r="AP119">
        <v>15</v>
      </c>
    </row>
    <row r="120" spans="1:42" x14ac:dyDescent="0.2">
      <c r="A120" t="s">
        <v>6</v>
      </c>
      <c r="B120">
        <v>7</v>
      </c>
      <c r="C120">
        <v>6</v>
      </c>
      <c r="D120">
        <v>10</v>
      </c>
      <c r="E120">
        <v>11</v>
      </c>
      <c r="F120">
        <v>5</v>
      </c>
      <c r="G120">
        <v>10</v>
      </c>
      <c r="H120">
        <v>10</v>
      </c>
      <c r="I120">
        <v>6</v>
      </c>
      <c r="J120">
        <v>15</v>
      </c>
      <c r="K120">
        <v>4</v>
      </c>
      <c r="L120">
        <v>7</v>
      </c>
      <c r="M120">
        <v>10</v>
      </c>
      <c r="N120">
        <v>7</v>
      </c>
      <c r="O120">
        <v>12</v>
      </c>
      <c r="P120">
        <v>9</v>
      </c>
      <c r="Q120">
        <v>9</v>
      </c>
      <c r="R120">
        <v>11</v>
      </c>
      <c r="S120">
        <v>12</v>
      </c>
      <c r="T120">
        <v>9</v>
      </c>
      <c r="U120">
        <v>12</v>
      </c>
      <c r="V120">
        <v>2</v>
      </c>
      <c r="Y120">
        <v>1</v>
      </c>
      <c r="AA120">
        <v>6</v>
      </c>
      <c r="AB120">
        <v>9</v>
      </c>
      <c r="AC120">
        <v>2</v>
      </c>
      <c r="AD120">
        <v>9</v>
      </c>
      <c r="AE120">
        <v>6</v>
      </c>
      <c r="AF120">
        <v>5</v>
      </c>
      <c r="AG120">
        <v>9</v>
      </c>
      <c r="AH120">
        <v>6</v>
      </c>
      <c r="AI120">
        <v>5</v>
      </c>
      <c r="AJ120">
        <v>6</v>
      </c>
      <c r="AK120">
        <v>7</v>
      </c>
      <c r="AL120">
        <v>5</v>
      </c>
      <c r="AM120">
        <v>6</v>
      </c>
      <c r="AN120">
        <v>9</v>
      </c>
      <c r="AO120">
        <v>4</v>
      </c>
      <c r="AP120">
        <v>11</v>
      </c>
    </row>
    <row r="121" spans="1:42" x14ac:dyDescent="0.2">
      <c r="A121" t="s">
        <v>8</v>
      </c>
      <c r="B121">
        <v>21</v>
      </c>
      <c r="C121">
        <v>13</v>
      </c>
      <c r="D121">
        <v>29</v>
      </c>
      <c r="E121">
        <v>24</v>
      </c>
      <c r="F121">
        <v>23</v>
      </c>
      <c r="G121">
        <v>16</v>
      </c>
      <c r="H121">
        <v>26</v>
      </c>
      <c r="I121">
        <v>10</v>
      </c>
      <c r="J121">
        <v>22</v>
      </c>
      <c r="K121">
        <v>15</v>
      </c>
      <c r="L121">
        <v>12</v>
      </c>
      <c r="M121">
        <v>22</v>
      </c>
      <c r="N121">
        <v>24</v>
      </c>
      <c r="O121">
        <v>17</v>
      </c>
      <c r="P121">
        <v>23</v>
      </c>
      <c r="Q121">
        <v>13</v>
      </c>
      <c r="R121">
        <v>27</v>
      </c>
      <c r="S121">
        <v>19</v>
      </c>
      <c r="T121">
        <v>20</v>
      </c>
      <c r="U121">
        <v>22</v>
      </c>
      <c r="V121">
        <v>27</v>
      </c>
      <c r="Y121">
        <v>5</v>
      </c>
      <c r="AA121">
        <v>9</v>
      </c>
      <c r="AB121">
        <v>13</v>
      </c>
      <c r="AC121">
        <v>2</v>
      </c>
      <c r="AD121">
        <v>9</v>
      </c>
      <c r="AE121">
        <v>14</v>
      </c>
      <c r="AF121">
        <v>15</v>
      </c>
      <c r="AG121">
        <v>19</v>
      </c>
      <c r="AH121">
        <v>14</v>
      </c>
      <c r="AI121">
        <v>12</v>
      </c>
      <c r="AJ121">
        <v>14</v>
      </c>
      <c r="AK121">
        <v>14</v>
      </c>
      <c r="AL121">
        <v>14</v>
      </c>
      <c r="AM121">
        <v>11</v>
      </c>
      <c r="AN121">
        <v>14</v>
      </c>
      <c r="AO121">
        <v>20</v>
      </c>
      <c r="AP121">
        <v>26</v>
      </c>
    </row>
    <row r="122" spans="1:42" x14ac:dyDescent="0.2">
      <c r="A122" t="s">
        <v>9</v>
      </c>
      <c r="B122">
        <v>50</v>
      </c>
      <c r="C122">
        <v>59</v>
      </c>
      <c r="D122">
        <v>47</v>
      </c>
      <c r="E122">
        <v>51</v>
      </c>
      <c r="F122">
        <v>57</v>
      </c>
      <c r="G122">
        <v>46</v>
      </c>
      <c r="H122">
        <v>41</v>
      </c>
      <c r="I122">
        <v>51</v>
      </c>
      <c r="J122">
        <v>71</v>
      </c>
      <c r="K122">
        <v>45</v>
      </c>
      <c r="L122">
        <v>29</v>
      </c>
      <c r="M122">
        <v>63</v>
      </c>
      <c r="N122">
        <v>103</v>
      </c>
      <c r="O122">
        <v>44</v>
      </c>
      <c r="P122">
        <v>36</v>
      </c>
      <c r="Q122">
        <v>43</v>
      </c>
      <c r="R122">
        <v>26</v>
      </c>
      <c r="S122">
        <v>49</v>
      </c>
      <c r="T122">
        <v>25</v>
      </c>
      <c r="U122">
        <v>60</v>
      </c>
      <c r="V122">
        <v>29</v>
      </c>
      <c r="Y122">
        <v>10</v>
      </c>
      <c r="AA122">
        <v>4</v>
      </c>
      <c r="AB122">
        <v>25</v>
      </c>
      <c r="AC122">
        <v>10</v>
      </c>
      <c r="AD122">
        <v>19</v>
      </c>
      <c r="AE122">
        <v>29</v>
      </c>
      <c r="AF122">
        <v>21</v>
      </c>
      <c r="AG122">
        <v>20</v>
      </c>
      <c r="AH122">
        <v>20</v>
      </c>
      <c r="AI122">
        <v>27</v>
      </c>
      <c r="AJ122">
        <v>30</v>
      </c>
      <c r="AK122">
        <v>34</v>
      </c>
      <c r="AL122">
        <v>25</v>
      </c>
      <c r="AM122">
        <v>29</v>
      </c>
      <c r="AN122">
        <v>22</v>
      </c>
      <c r="AO122">
        <v>15</v>
      </c>
      <c r="AP122">
        <v>21</v>
      </c>
    </row>
    <row r="123" spans="1:42" x14ac:dyDescent="0.2">
      <c r="A123" t="s">
        <v>10</v>
      </c>
      <c r="B123">
        <v>13</v>
      </c>
      <c r="C123">
        <v>13</v>
      </c>
      <c r="D123">
        <v>14</v>
      </c>
      <c r="E123">
        <v>8</v>
      </c>
      <c r="F123">
        <v>9</v>
      </c>
      <c r="G123">
        <v>9</v>
      </c>
      <c r="H123">
        <v>12</v>
      </c>
      <c r="I123">
        <v>4</v>
      </c>
      <c r="J123">
        <v>11</v>
      </c>
      <c r="K123">
        <v>3</v>
      </c>
      <c r="L123">
        <v>11</v>
      </c>
      <c r="M123">
        <v>6</v>
      </c>
      <c r="N123">
        <v>6</v>
      </c>
      <c r="O123">
        <v>12</v>
      </c>
      <c r="P123">
        <v>10</v>
      </c>
      <c r="Q123">
        <v>9</v>
      </c>
      <c r="R123">
        <v>5</v>
      </c>
      <c r="S123">
        <v>4</v>
      </c>
      <c r="T123">
        <v>10</v>
      </c>
      <c r="U123">
        <v>10</v>
      </c>
      <c r="V123">
        <v>11</v>
      </c>
      <c r="Y123">
        <v>3</v>
      </c>
      <c r="AA123">
        <v>5</v>
      </c>
      <c r="AB123">
        <v>3</v>
      </c>
      <c r="AC123">
        <v>4</v>
      </c>
      <c r="AD123">
        <v>6</v>
      </c>
      <c r="AE123">
        <v>6</v>
      </c>
      <c r="AF123">
        <v>4</v>
      </c>
      <c r="AG123">
        <v>8</v>
      </c>
      <c r="AH123">
        <v>10</v>
      </c>
      <c r="AI123">
        <v>8</v>
      </c>
      <c r="AJ123">
        <v>8</v>
      </c>
      <c r="AK123">
        <v>14</v>
      </c>
      <c r="AL123">
        <v>6</v>
      </c>
      <c r="AM123">
        <v>8</v>
      </c>
      <c r="AN123">
        <v>7</v>
      </c>
      <c r="AO123">
        <v>5</v>
      </c>
      <c r="AP123">
        <v>7</v>
      </c>
    </row>
    <row r="124" spans="1:42" x14ac:dyDescent="0.2">
      <c r="A124" t="s">
        <v>11</v>
      </c>
      <c r="B124">
        <v>7</v>
      </c>
      <c r="C124">
        <v>10</v>
      </c>
      <c r="D124">
        <v>10</v>
      </c>
      <c r="E124">
        <v>11</v>
      </c>
      <c r="F124">
        <v>8</v>
      </c>
      <c r="G124">
        <v>13</v>
      </c>
      <c r="H124">
        <v>10</v>
      </c>
      <c r="I124">
        <v>6</v>
      </c>
      <c r="J124">
        <v>8</v>
      </c>
      <c r="K124">
        <v>8</v>
      </c>
      <c r="L124">
        <v>5</v>
      </c>
      <c r="M124">
        <v>4</v>
      </c>
      <c r="N124">
        <v>10</v>
      </c>
      <c r="O124">
        <v>9</v>
      </c>
      <c r="P124">
        <v>10</v>
      </c>
      <c r="Q124">
        <v>8</v>
      </c>
      <c r="R124">
        <v>7</v>
      </c>
      <c r="S124">
        <v>4</v>
      </c>
      <c r="T124">
        <v>7</v>
      </c>
      <c r="U124">
        <v>9</v>
      </c>
      <c r="V124">
        <v>14</v>
      </c>
      <c r="AA124">
        <v>3</v>
      </c>
      <c r="AB124">
        <v>5</v>
      </c>
      <c r="AC124">
        <v>7</v>
      </c>
      <c r="AD124">
        <v>2</v>
      </c>
      <c r="AE124">
        <v>7</v>
      </c>
      <c r="AF124">
        <v>8</v>
      </c>
      <c r="AG124">
        <v>7</v>
      </c>
      <c r="AH124">
        <v>11</v>
      </c>
      <c r="AI124">
        <v>8</v>
      </c>
      <c r="AJ124">
        <v>10</v>
      </c>
      <c r="AK124">
        <v>12</v>
      </c>
      <c r="AL124">
        <v>3</v>
      </c>
      <c r="AM124">
        <v>8</v>
      </c>
      <c r="AN124">
        <v>8</v>
      </c>
      <c r="AO124">
        <v>4</v>
      </c>
      <c r="AP124">
        <v>11</v>
      </c>
    </row>
    <row r="125" spans="1:42" x14ac:dyDescent="0.2">
      <c r="A125" t="s">
        <v>41</v>
      </c>
      <c r="B125" s="2">
        <f>SUM(B113:B124)</f>
        <v>296</v>
      </c>
      <c r="C125" s="2">
        <f t="shared" ref="C125" si="61">SUM(C113:C124)</f>
        <v>274</v>
      </c>
      <c r="D125" s="2">
        <f t="shared" ref="D125" si="62">SUM(D113:D124)</f>
        <v>311</v>
      </c>
      <c r="E125" s="2">
        <f t="shared" ref="E125" si="63">SUM(E113:E124)</f>
        <v>274</v>
      </c>
      <c r="F125" s="2">
        <f t="shared" ref="F125" si="64">SUM(F113:F124)</f>
        <v>277</v>
      </c>
      <c r="G125" s="2">
        <f t="shared" ref="G125" si="65">SUM(G113:G124)</f>
        <v>262</v>
      </c>
      <c r="H125" s="2">
        <f t="shared" ref="H125" si="66">SUM(H113:H124)</f>
        <v>283</v>
      </c>
      <c r="I125" s="2">
        <f t="shared" ref="I125" si="67">SUM(I113:I124)</f>
        <v>231</v>
      </c>
      <c r="J125" s="2">
        <f t="shared" ref="J125" si="68">SUM(J113:J124)</f>
        <v>274</v>
      </c>
      <c r="K125" s="2">
        <f t="shared" ref="K125" si="69">SUM(K113:K124)</f>
        <v>228</v>
      </c>
      <c r="L125" s="2">
        <f t="shared" ref="L125" si="70">SUM(L113:L124)</f>
        <v>215</v>
      </c>
      <c r="M125" s="2">
        <f t="shared" ref="M125" si="71">SUM(M113:M124)</f>
        <v>236</v>
      </c>
      <c r="N125" s="2">
        <f t="shared" ref="N125" si="72">SUM(N113:N124)</f>
        <v>316</v>
      </c>
      <c r="O125" s="2">
        <f t="shared" ref="O125" si="73">SUM(O113:O124)</f>
        <v>226</v>
      </c>
      <c r="P125" s="2">
        <f t="shared" ref="P125" si="74">SUM(P113:P124)</f>
        <v>226</v>
      </c>
      <c r="Q125" s="2">
        <f t="shared" ref="Q125" si="75">SUM(Q113:Q124)</f>
        <v>184</v>
      </c>
      <c r="R125" s="2">
        <f t="shared" ref="R125" si="76">SUM(R113:R124)</f>
        <v>197</v>
      </c>
      <c r="S125" s="2">
        <f t="shared" ref="S125" si="77">SUM(S113:S124)</f>
        <v>249</v>
      </c>
      <c r="T125" s="2">
        <f t="shared" ref="T125" si="78">SUM(T113:T124)</f>
        <v>201</v>
      </c>
      <c r="U125" s="2">
        <f t="shared" ref="U125" si="79">SUM(U113:U124)</f>
        <v>241</v>
      </c>
      <c r="V125" s="2">
        <f t="shared" ref="V125" si="80">SUM(V113:V124)</f>
        <v>193</v>
      </c>
      <c r="W125" s="2">
        <f t="shared" ref="W125" si="81">SUM(W113:W124)</f>
        <v>0</v>
      </c>
      <c r="X125" s="2">
        <f t="shared" ref="X125" si="82">SUM(X113:X124)</f>
        <v>0</v>
      </c>
      <c r="Y125" s="2">
        <f t="shared" ref="Y125:AP125" si="83">SUM(Y113:Y124)</f>
        <v>51</v>
      </c>
      <c r="Z125" s="2">
        <f t="shared" si="83"/>
        <v>0</v>
      </c>
      <c r="AA125" s="2">
        <f t="shared" si="83"/>
        <v>87</v>
      </c>
      <c r="AB125" s="2">
        <f t="shared" si="83"/>
        <v>236</v>
      </c>
      <c r="AC125" s="2">
        <f t="shared" si="83"/>
        <v>72</v>
      </c>
      <c r="AD125" s="2">
        <f t="shared" si="83"/>
        <v>128</v>
      </c>
      <c r="AE125" s="2">
        <f t="shared" si="83"/>
        <v>153</v>
      </c>
      <c r="AF125" s="2">
        <f t="shared" si="83"/>
        <v>147</v>
      </c>
      <c r="AG125" s="2">
        <f t="shared" si="83"/>
        <v>170</v>
      </c>
      <c r="AH125" s="2">
        <f t="shared" si="83"/>
        <v>174</v>
      </c>
      <c r="AI125" s="2">
        <f t="shared" si="83"/>
        <v>197</v>
      </c>
      <c r="AJ125" s="2">
        <f t="shared" si="83"/>
        <v>175</v>
      </c>
      <c r="AK125" s="2">
        <f t="shared" si="83"/>
        <v>218</v>
      </c>
      <c r="AL125" s="2">
        <f t="shared" si="83"/>
        <v>183</v>
      </c>
      <c r="AM125" s="2">
        <f t="shared" si="83"/>
        <v>169</v>
      </c>
      <c r="AN125" s="2">
        <f t="shared" si="83"/>
        <v>192</v>
      </c>
      <c r="AO125" s="2">
        <f t="shared" si="83"/>
        <v>164</v>
      </c>
      <c r="AP125" s="2">
        <f t="shared" si="83"/>
        <v>189</v>
      </c>
    </row>
    <row r="126" spans="1:42" x14ac:dyDescent="0.2">
      <c r="A126" t="s">
        <v>24</v>
      </c>
      <c r="B126">
        <v>99</v>
      </c>
      <c r="C126">
        <v>96</v>
      </c>
      <c r="D126">
        <v>122</v>
      </c>
      <c r="E126">
        <v>118</v>
      </c>
      <c r="F126">
        <v>132</v>
      </c>
      <c r="G126">
        <v>86</v>
      </c>
      <c r="H126">
        <v>92</v>
      </c>
      <c r="I126">
        <v>88</v>
      </c>
      <c r="J126">
        <v>107</v>
      </c>
      <c r="K126">
        <v>71</v>
      </c>
      <c r="L126">
        <v>76</v>
      </c>
      <c r="M126">
        <v>71</v>
      </c>
      <c r="N126">
        <v>88</v>
      </c>
      <c r="O126">
        <v>74</v>
      </c>
      <c r="P126">
        <v>66</v>
      </c>
      <c r="Q126">
        <v>59</v>
      </c>
      <c r="R126">
        <v>69</v>
      </c>
      <c r="S126">
        <v>67</v>
      </c>
      <c r="T126">
        <v>61</v>
      </c>
      <c r="U126">
        <v>65</v>
      </c>
      <c r="V126">
        <v>46</v>
      </c>
      <c r="Y126">
        <v>34</v>
      </c>
      <c r="Z126">
        <v>1</v>
      </c>
      <c r="AA126">
        <v>20</v>
      </c>
      <c r="AB126">
        <v>38</v>
      </c>
      <c r="AC126">
        <v>17</v>
      </c>
      <c r="AD126">
        <v>28</v>
      </c>
      <c r="AE126">
        <v>49</v>
      </c>
      <c r="AF126">
        <v>49</v>
      </c>
      <c r="AG126">
        <v>51</v>
      </c>
      <c r="AH126">
        <v>69</v>
      </c>
      <c r="AI126">
        <v>54</v>
      </c>
      <c r="AJ126">
        <v>69</v>
      </c>
      <c r="AK126">
        <v>74</v>
      </c>
      <c r="AL126">
        <v>78</v>
      </c>
      <c r="AM126">
        <v>67</v>
      </c>
      <c r="AN126">
        <v>71</v>
      </c>
      <c r="AO126">
        <v>63</v>
      </c>
      <c r="AP126">
        <v>83</v>
      </c>
    </row>
    <row r="127" spans="1:42" ht="15" x14ac:dyDescent="0.25">
      <c r="A127" s="14" t="s">
        <v>65</v>
      </c>
    </row>
    <row r="128" spans="1:42" ht="15" x14ac:dyDescent="0.25">
      <c r="A128" s="14" t="s">
        <v>42</v>
      </c>
    </row>
  </sheetData>
  <phoneticPr fontId="62" type="noConversion"/>
  <hyperlinks>
    <hyperlink ref="A2" r:id="rId1" display="https://www.gov.uk/government/collections/mortgage-and-landlord-possession-statistics" xr:uid="{F236D1DE-D454-4855-8075-B5E1F68F261C}"/>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0CF85-D972-46F1-90BC-5E71DD1FB0D3}">
  <sheetPr codeName="Sheet37">
    <tabColor theme="4" tint="0.59999389629810485"/>
  </sheetPr>
  <dimension ref="A1:E62"/>
  <sheetViews>
    <sheetView workbookViewId="0">
      <selection activeCell="BE21" sqref="BE21"/>
    </sheetView>
  </sheetViews>
  <sheetFormatPr defaultRowHeight="14.25" x14ac:dyDescent="0.2"/>
  <cols>
    <col min="5" max="5" width="9" style="235"/>
  </cols>
  <sheetData>
    <row r="1" spans="1:4" x14ac:dyDescent="0.2">
      <c r="A1" t="s">
        <v>1076</v>
      </c>
    </row>
    <row r="2" spans="1:4" x14ac:dyDescent="0.2">
      <c r="A2" t="s">
        <v>1077</v>
      </c>
    </row>
    <row r="3" spans="1:4" x14ac:dyDescent="0.2">
      <c r="A3">
        <v>2023</v>
      </c>
    </row>
    <row r="5" spans="1:4" ht="15" x14ac:dyDescent="0.25">
      <c r="A5" s="234" t="s">
        <v>44</v>
      </c>
      <c r="B5" s="234"/>
    </row>
    <row r="6" spans="1:4" ht="15" x14ac:dyDescent="0.25">
      <c r="A6" s="14" t="s">
        <v>178</v>
      </c>
      <c r="B6" s="234" t="s">
        <v>1079</v>
      </c>
      <c r="C6" t="s">
        <v>88</v>
      </c>
      <c r="D6" t="s">
        <v>1078</v>
      </c>
    </row>
    <row r="7" spans="1:4" ht="15" x14ac:dyDescent="0.25">
      <c r="A7" s="14" t="s">
        <v>0</v>
      </c>
      <c r="B7" s="14">
        <v>138283</v>
      </c>
      <c r="C7">
        <v>27130</v>
      </c>
      <c r="D7">
        <v>3422</v>
      </c>
    </row>
    <row r="8" spans="1:4" ht="15" x14ac:dyDescent="0.25">
      <c r="A8" s="14" t="s">
        <v>1</v>
      </c>
      <c r="B8" s="14">
        <v>159939</v>
      </c>
      <c r="C8">
        <v>35462</v>
      </c>
      <c r="D8">
        <v>4911</v>
      </c>
    </row>
    <row r="9" spans="1:4" ht="15" x14ac:dyDescent="0.25">
      <c r="A9" s="14" t="s">
        <v>2</v>
      </c>
      <c r="B9" s="14">
        <v>120699</v>
      </c>
      <c r="C9">
        <v>16370</v>
      </c>
      <c r="D9">
        <v>2348</v>
      </c>
    </row>
    <row r="10" spans="1:4" ht="15" x14ac:dyDescent="0.25">
      <c r="A10" s="14" t="s">
        <v>3</v>
      </c>
      <c r="B10" s="14">
        <v>118591</v>
      </c>
      <c r="C10">
        <v>29095</v>
      </c>
      <c r="D10">
        <v>3584</v>
      </c>
    </row>
    <row r="11" spans="1:4" ht="15" x14ac:dyDescent="0.25">
      <c r="A11" s="14" t="s">
        <v>7</v>
      </c>
      <c r="B11" s="14">
        <v>110995</v>
      </c>
      <c r="C11">
        <v>28338</v>
      </c>
      <c r="D11">
        <v>3651</v>
      </c>
    </row>
    <row r="12" spans="1:4" ht="15" x14ac:dyDescent="0.25">
      <c r="A12" s="14" t="s">
        <v>4</v>
      </c>
      <c r="B12" s="14">
        <v>107737</v>
      </c>
      <c r="C12">
        <v>18542</v>
      </c>
      <c r="D12">
        <v>2499</v>
      </c>
    </row>
    <row r="13" spans="1:4" ht="15" x14ac:dyDescent="0.25">
      <c r="A13" s="14" t="s">
        <v>5</v>
      </c>
      <c r="B13" s="14">
        <v>184187</v>
      </c>
      <c r="C13">
        <v>34884</v>
      </c>
      <c r="D13">
        <v>4737</v>
      </c>
    </row>
    <row r="14" spans="1:4" ht="15" x14ac:dyDescent="0.25">
      <c r="A14" s="14" t="s">
        <v>6</v>
      </c>
      <c r="B14" s="14">
        <v>121262</v>
      </c>
      <c r="C14">
        <v>26865</v>
      </c>
      <c r="D14">
        <v>4262</v>
      </c>
    </row>
    <row r="15" spans="1:4" ht="15" x14ac:dyDescent="0.25">
      <c r="A15" s="14" t="s">
        <v>8</v>
      </c>
      <c r="B15" s="14">
        <v>155893</v>
      </c>
      <c r="C15">
        <v>29851</v>
      </c>
      <c r="D15">
        <v>3438</v>
      </c>
    </row>
    <row r="16" spans="1:4" ht="15" x14ac:dyDescent="0.25">
      <c r="A16" s="14" t="s">
        <v>9</v>
      </c>
      <c r="B16" s="14">
        <v>140439</v>
      </c>
      <c r="C16">
        <v>33686</v>
      </c>
      <c r="D16">
        <v>4324</v>
      </c>
    </row>
    <row r="17" spans="1:4" ht="15" x14ac:dyDescent="0.25">
      <c r="A17" s="14" t="s">
        <v>46</v>
      </c>
      <c r="B17" s="14">
        <v>135206</v>
      </c>
      <c r="C17">
        <v>26108</v>
      </c>
      <c r="D17">
        <v>3580</v>
      </c>
    </row>
    <row r="18" spans="1:4" ht="15" x14ac:dyDescent="0.25">
      <c r="A18" s="14" t="s">
        <v>11</v>
      </c>
      <c r="B18" s="14">
        <v>117020</v>
      </c>
      <c r="C18">
        <v>23441</v>
      </c>
      <c r="D18">
        <v>3702</v>
      </c>
    </row>
    <row r="19" spans="1:4" ht="15" x14ac:dyDescent="0.25">
      <c r="A19" s="14" t="s">
        <v>41</v>
      </c>
      <c r="B19" s="14">
        <v>1610251</v>
      </c>
      <c r="C19">
        <v>329772</v>
      </c>
      <c r="D19">
        <v>44458</v>
      </c>
    </row>
    <row r="20" spans="1:4" ht="15" x14ac:dyDescent="0.25">
      <c r="A20" s="14" t="s">
        <v>24</v>
      </c>
      <c r="B20" s="14">
        <v>286800</v>
      </c>
      <c r="C20">
        <v>47509</v>
      </c>
      <c r="D20">
        <v>5581</v>
      </c>
    </row>
    <row r="21" spans="1:4" ht="15" x14ac:dyDescent="0.25">
      <c r="A21" s="14" t="s">
        <v>65</v>
      </c>
      <c r="B21" s="14">
        <v>9482507</v>
      </c>
      <c r="C21">
        <v>1874127</v>
      </c>
      <c r="D21">
        <v>267842</v>
      </c>
    </row>
    <row r="22" spans="1:4" ht="15" x14ac:dyDescent="0.25">
      <c r="A22" s="14" t="s">
        <v>42</v>
      </c>
      <c r="B22" s="14">
        <v>57690323</v>
      </c>
      <c r="C22">
        <v>10783087</v>
      </c>
      <c r="D22">
        <v>1446612</v>
      </c>
    </row>
    <row r="25" spans="1:4" ht="15" x14ac:dyDescent="0.25">
      <c r="A25" s="234" t="s">
        <v>1080</v>
      </c>
      <c r="B25" s="234"/>
    </row>
    <row r="26" spans="1:4" ht="15" x14ac:dyDescent="0.25">
      <c r="A26" s="14" t="s">
        <v>178</v>
      </c>
      <c r="B26" s="234" t="s">
        <v>1079</v>
      </c>
      <c r="C26" t="s">
        <v>88</v>
      </c>
      <c r="D26" t="s">
        <v>1078</v>
      </c>
    </row>
    <row r="27" spans="1:4" ht="15" x14ac:dyDescent="0.25">
      <c r="A27" s="14" t="s">
        <v>0</v>
      </c>
      <c r="B27" s="125">
        <f>ROUND(B7,-2)</f>
        <v>138300</v>
      </c>
      <c r="C27" s="125">
        <f t="shared" ref="C27:D27" si="0">ROUND(C7,-2)</f>
        <v>27100</v>
      </c>
      <c r="D27" s="125">
        <f t="shared" si="0"/>
        <v>3400</v>
      </c>
    </row>
    <row r="28" spans="1:4" ht="15" x14ac:dyDescent="0.25">
      <c r="A28" s="14" t="s">
        <v>1</v>
      </c>
      <c r="B28" s="125">
        <f t="shared" ref="B28:D28" si="1">ROUND(B8,-2)</f>
        <v>159900</v>
      </c>
      <c r="C28" s="125">
        <f t="shared" si="1"/>
        <v>35500</v>
      </c>
      <c r="D28" s="125">
        <f t="shared" si="1"/>
        <v>4900</v>
      </c>
    </row>
    <row r="29" spans="1:4" ht="15" x14ac:dyDescent="0.25">
      <c r="A29" s="14" t="s">
        <v>2</v>
      </c>
      <c r="B29" s="125">
        <f t="shared" ref="B29:D29" si="2">ROUND(B9,-2)</f>
        <v>120700</v>
      </c>
      <c r="C29" s="125">
        <f t="shared" si="2"/>
        <v>16400</v>
      </c>
      <c r="D29" s="125">
        <f t="shared" si="2"/>
        <v>2300</v>
      </c>
    </row>
    <row r="30" spans="1:4" ht="15" x14ac:dyDescent="0.25">
      <c r="A30" s="14" t="s">
        <v>3</v>
      </c>
      <c r="B30" s="125">
        <f t="shared" ref="B30:D30" si="3">ROUND(B10,-2)</f>
        <v>118600</v>
      </c>
      <c r="C30" s="125">
        <f t="shared" si="3"/>
        <v>29100</v>
      </c>
      <c r="D30" s="125">
        <f t="shared" si="3"/>
        <v>3600</v>
      </c>
    </row>
    <row r="31" spans="1:4" ht="15" x14ac:dyDescent="0.25">
      <c r="A31" s="14" t="s">
        <v>7</v>
      </c>
      <c r="B31" s="125">
        <f t="shared" ref="B31:D31" si="4">ROUND(B11,-2)</f>
        <v>111000</v>
      </c>
      <c r="C31" s="125">
        <f t="shared" si="4"/>
        <v>28300</v>
      </c>
      <c r="D31" s="125">
        <f t="shared" si="4"/>
        <v>3700</v>
      </c>
    </row>
    <row r="32" spans="1:4" ht="15" x14ac:dyDescent="0.25">
      <c r="A32" s="14" t="s">
        <v>4</v>
      </c>
      <c r="B32" s="125">
        <f t="shared" ref="B32:D32" si="5">ROUND(B12,-2)</f>
        <v>107700</v>
      </c>
      <c r="C32" s="125">
        <f t="shared" si="5"/>
        <v>18500</v>
      </c>
      <c r="D32" s="125">
        <f t="shared" si="5"/>
        <v>2500</v>
      </c>
    </row>
    <row r="33" spans="1:4" ht="15" x14ac:dyDescent="0.25">
      <c r="A33" s="14" t="s">
        <v>5</v>
      </c>
      <c r="B33" s="125">
        <f t="shared" ref="B33:D33" si="6">ROUND(B13,-2)</f>
        <v>184200</v>
      </c>
      <c r="C33" s="125">
        <f t="shared" si="6"/>
        <v>34900</v>
      </c>
      <c r="D33" s="125">
        <f t="shared" si="6"/>
        <v>4700</v>
      </c>
    </row>
    <row r="34" spans="1:4" ht="15" x14ac:dyDescent="0.25">
      <c r="A34" s="14" t="s">
        <v>6</v>
      </c>
      <c r="B34" s="125">
        <f t="shared" ref="B34:D34" si="7">ROUND(B14,-2)</f>
        <v>121300</v>
      </c>
      <c r="C34" s="125">
        <f t="shared" si="7"/>
        <v>26900</v>
      </c>
      <c r="D34" s="125">
        <f t="shared" si="7"/>
        <v>4300</v>
      </c>
    </row>
    <row r="35" spans="1:4" ht="15" x14ac:dyDescent="0.25">
      <c r="A35" s="14" t="s">
        <v>8</v>
      </c>
      <c r="B35" s="125">
        <f t="shared" ref="B35:D35" si="8">ROUND(B15,-2)</f>
        <v>155900</v>
      </c>
      <c r="C35" s="125">
        <f t="shared" si="8"/>
        <v>29900</v>
      </c>
      <c r="D35" s="125">
        <f t="shared" si="8"/>
        <v>3400</v>
      </c>
    </row>
    <row r="36" spans="1:4" ht="15" x14ac:dyDescent="0.25">
      <c r="A36" s="14" t="s">
        <v>9</v>
      </c>
      <c r="B36" s="125">
        <f t="shared" ref="B36:D36" si="9">ROUND(B16,-2)</f>
        <v>140400</v>
      </c>
      <c r="C36" s="125">
        <f t="shared" si="9"/>
        <v>33700</v>
      </c>
      <c r="D36" s="125">
        <f t="shared" si="9"/>
        <v>4300</v>
      </c>
    </row>
    <row r="37" spans="1:4" ht="15" x14ac:dyDescent="0.25">
      <c r="A37" s="14" t="s">
        <v>46</v>
      </c>
      <c r="B37" s="125">
        <f t="shared" ref="B37:D37" si="10">ROUND(B17,-2)</f>
        <v>135200</v>
      </c>
      <c r="C37" s="125">
        <f t="shared" si="10"/>
        <v>26100</v>
      </c>
      <c r="D37" s="125">
        <f t="shared" si="10"/>
        <v>3600</v>
      </c>
    </row>
    <row r="38" spans="1:4" ht="15" x14ac:dyDescent="0.25">
      <c r="A38" s="14" t="s">
        <v>11</v>
      </c>
      <c r="B38" s="125">
        <f t="shared" ref="B38:D38" si="11">ROUND(B18,-2)</f>
        <v>117000</v>
      </c>
      <c r="C38" s="125">
        <f t="shared" si="11"/>
        <v>23400</v>
      </c>
      <c r="D38" s="125">
        <f t="shared" si="11"/>
        <v>3700</v>
      </c>
    </row>
    <row r="39" spans="1:4" ht="15" x14ac:dyDescent="0.25">
      <c r="A39" s="14" t="s">
        <v>41</v>
      </c>
      <c r="B39" s="125">
        <f t="shared" ref="B39:D39" si="12">ROUND(B19,-2)</f>
        <v>1610300</v>
      </c>
      <c r="C39" s="125">
        <f t="shared" si="12"/>
        <v>329800</v>
      </c>
      <c r="D39" s="125">
        <f t="shared" si="12"/>
        <v>44500</v>
      </c>
    </row>
    <row r="40" spans="1:4" ht="15" x14ac:dyDescent="0.25">
      <c r="A40" s="14" t="s">
        <v>24</v>
      </c>
      <c r="B40" s="125">
        <f t="shared" ref="B40:D40" si="13">ROUND(B20,-2)</f>
        <v>286800</v>
      </c>
      <c r="C40" s="125">
        <f t="shared" si="13"/>
        <v>47500</v>
      </c>
      <c r="D40" s="125">
        <f t="shared" si="13"/>
        <v>5600</v>
      </c>
    </row>
    <row r="41" spans="1:4" ht="15" x14ac:dyDescent="0.25">
      <c r="A41" s="14" t="s">
        <v>65</v>
      </c>
      <c r="B41" s="125">
        <f t="shared" ref="B41:D41" si="14">ROUND(B21,-2)</f>
        <v>9482500</v>
      </c>
      <c r="C41" s="125">
        <f t="shared" si="14"/>
        <v>1874100</v>
      </c>
      <c r="D41" s="125">
        <f t="shared" si="14"/>
        <v>267800</v>
      </c>
    </row>
    <row r="42" spans="1:4" ht="15" x14ac:dyDescent="0.25">
      <c r="A42" s="14" t="s">
        <v>42</v>
      </c>
      <c r="B42" s="125">
        <f t="shared" ref="B42:D42" si="15">ROUND(B22,-2)</f>
        <v>57690300</v>
      </c>
      <c r="C42" s="125">
        <f t="shared" si="15"/>
        <v>10783100</v>
      </c>
      <c r="D42" s="125">
        <f t="shared" si="15"/>
        <v>1446600</v>
      </c>
    </row>
    <row r="45" spans="1:4" ht="15" x14ac:dyDescent="0.25">
      <c r="A45" s="234" t="s">
        <v>229</v>
      </c>
      <c r="B45" s="234"/>
    </row>
    <row r="46" spans="1:4" ht="15" x14ac:dyDescent="0.25">
      <c r="A46" s="14" t="s">
        <v>178</v>
      </c>
      <c r="B46" s="234" t="s">
        <v>1079</v>
      </c>
      <c r="C46" t="s">
        <v>88</v>
      </c>
      <c r="D46" t="s">
        <v>1078</v>
      </c>
    </row>
    <row r="47" spans="1:4" ht="15" x14ac:dyDescent="0.25">
      <c r="A47" s="14" t="s">
        <v>0</v>
      </c>
      <c r="B47" s="17">
        <f>B7/$B7</f>
        <v>1</v>
      </c>
      <c r="C47" s="17">
        <f>C7/$B7</f>
        <v>0.19619186740235603</v>
      </c>
      <c r="D47" s="17">
        <f>D7/$B7</f>
        <v>2.4746353492475576E-2</v>
      </c>
    </row>
    <row r="48" spans="1:4" ht="15" x14ac:dyDescent="0.25">
      <c r="A48" s="14" t="s">
        <v>1</v>
      </c>
      <c r="B48" s="17">
        <f t="shared" ref="B48:D48" si="16">B8/$B8</f>
        <v>1</v>
      </c>
      <c r="C48" s="17">
        <f t="shared" si="16"/>
        <v>0.22172203152451872</v>
      </c>
      <c r="D48" s="17">
        <f t="shared" si="16"/>
        <v>3.0705456455273571E-2</v>
      </c>
    </row>
    <row r="49" spans="1:4" ht="15" x14ac:dyDescent="0.25">
      <c r="A49" s="14" t="s">
        <v>2</v>
      </c>
      <c r="B49" s="17">
        <f t="shared" ref="B49:D49" si="17">B9/$B9</f>
        <v>1</v>
      </c>
      <c r="C49" s="17">
        <f t="shared" si="17"/>
        <v>0.13562664148004541</v>
      </c>
      <c r="D49" s="17">
        <f t="shared" si="17"/>
        <v>1.9453350897687637E-2</v>
      </c>
    </row>
    <row r="50" spans="1:4" ht="15" x14ac:dyDescent="0.25">
      <c r="A50" s="14" t="s">
        <v>3</v>
      </c>
      <c r="B50" s="17">
        <f t="shared" ref="B50:D50" si="18">B10/$B10</f>
        <v>1</v>
      </c>
      <c r="C50" s="17">
        <f t="shared" si="18"/>
        <v>0.24533902235414154</v>
      </c>
      <c r="D50" s="17">
        <f t="shared" si="18"/>
        <v>3.0221517653110271E-2</v>
      </c>
    </row>
    <row r="51" spans="1:4" ht="15" x14ac:dyDescent="0.25">
      <c r="A51" s="14" t="s">
        <v>7</v>
      </c>
      <c r="B51" s="17">
        <f t="shared" ref="B51:D51" si="19">B11/$B11</f>
        <v>1</v>
      </c>
      <c r="C51" s="17">
        <f t="shared" si="19"/>
        <v>0.25530879769358983</v>
      </c>
      <c r="D51" s="17">
        <f t="shared" si="19"/>
        <v>3.2893373575386277E-2</v>
      </c>
    </row>
    <row r="52" spans="1:4" ht="15" x14ac:dyDescent="0.25">
      <c r="A52" s="14" t="s">
        <v>4</v>
      </c>
      <c r="B52" s="17">
        <f t="shared" ref="B52:D52" si="20">B12/$B12</f>
        <v>1</v>
      </c>
      <c r="C52" s="17">
        <f t="shared" si="20"/>
        <v>0.17210429100494723</v>
      </c>
      <c r="D52" s="17">
        <f t="shared" si="20"/>
        <v>2.3195373919823275E-2</v>
      </c>
    </row>
    <row r="53" spans="1:4" ht="15" x14ac:dyDescent="0.25">
      <c r="A53" s="14" t="s">
        <v>5</v>
      </c>
      <c r="B53" s="17">
        <f t="shared" ref="B53:D53" si="21">B13/$B13</f>
        <v>1</v>
      </c>
      <c r="C53" s="17">
        <f t="shared" si="21"/>
        <v>0.18939447409426288</v>
      </c>
      <c r="D53" s="17">
        <f t="shared" si="21"/>
        <v>2.5718427467736595E-2</v>
      </c>
    </row>
    <row r="54" spans="1:4" ht="15" x14ac:dyDescent="0.25">
      <c r="A54" s="14" t="s">
        <v>6</v>
      </c>
      <c r="B54" s="17">
        <f t="shared" ref="B54:D54" si="22">B14/$B14</f>
        <v>1</v>
      </c>
      <c r="C54" s="17">
        <f t="shared" si="22"/>
        <v>0.22154508419785257</v>
      </c>
      <c r="D54" s="17">
        <f t="shared" si="22"/>
        <v>3.5147036994276855E-2</v>
      </c>
    </row>
    <row r="55" spans="1:4" ht="15" x14ac:dyDescent="0.25">
      <c r="A55" s="14" t="s">
        <v>8</v>
      </c>
      <c r="B55" s="17">
        <f t="shared" ref="B55:D55" si="23">B15/$B15</f>
        <v>1</v>
      </c>
      <c r="C55" s="17">
        <f t="shared" si="23"/>
        <v>0.19148390242024979</v>
      </c>
      <c r="D55" s="17">
        <f t="shared" si="23"/>
        <v>2.2053588037949105E-2</v>
      </c>
    </row>
    <row r="56" spans="1:4" ht="15" x14ac:dyDescent="0.25">
      <c r="A56" s="14" t="s">
        <v>9</v>
      </c>
      <c r="B56" s="17">
        <f t="shared" ref="B56:D56" si="24">B16/$B16</f>
        <v>1</v>
      </c>
      <c r="C56" s="17">
        <f t="shared" si="24"/>
        <v>0.23986214655473195</v>
      </c>
      <c r="D56" s="17">
        <f t="shared" si="24"/>
        <v>3.0789168250984413E-2</v>
      </c>
    </row>
    <row r="57" spans="1:4" ht="15" x14ac:dyDescent="0.25">
      <c r="A57" s="14" t="s">
        <v>46</v>
      </c>
      <c r="B57" s="17">
        <f t="shared" ref="B57:D57" si="25">B17/$B17</f>
        <v>1</v>
      </c>
      <c r="C57" s="17">
        <f t="shared" si="25"/>
        <v>0.19309793944055736</v>
      </c>
      <c r="D57" s="17">
        <f t="shared" si="25"/>
        <v>2.6478114876558732E-2</v>
      </c>
    </row>
    <row r="58" spans="1:4" ht="15" x14ac:dyDescent="0.25">
      <c r="A58" s="14" t="s">
        <v>11</v>
      </c>
      <c r="B58" s="17">
        <f t="shared" ref="B58:D58" si="26">B18/$B18</f>
        <v>1</v>
      </c>
      <c r="C58" s="17">
        <f t="shared" si="26"/>
        <v>0.20031618526747563</v>
      </c>
      <c r="D58" s="17">
        <f t="shared" si="26"/>
        <v>3.1635617843103744E-2</v>
      </c>
    </row>
    <row r="59" spans="1:4" ht="15" x14ac:dyDescent="0.25">
      <c r="A59" s="14" t="s">
        <v>41</v>
      </c>
      <c r="B59" s="17">
        <f t="shared" ref="B59:D59" si="27">B19/$B19</f>
        <v>1</v>
      </c>
      <c r="C59" s="17">
        <f t="shared" si="27"/>
        <v>0.2047954014622565</v>
      </c>
      <c r="D59" s="17">
        <f t="shared" si="27"/>
        <v>2.7609360279856991E-2</v>
      </c>
    </row>
    <row r="60" spans="1:4" ht="15" x14ac:dyDescent="0.25">
      <c r="A60" s="14" t="s">
        <v>24</v>
      </c>
      <c r="B60" s="17">
        <f t="shared" ref="B60:D60" si="28">B20/$B20</f>
        <v>1</v>
      </c>
      <c r="C60" s="17">
        <f t="shared" si="28"/>
        <v>0.16565202231520224</v>
      </c>
      <c r="D60" s="17">
        <f t="shared" si="28"/>
        <v>1.9459553695955371E-2</v>
      </c>
    </row>
    <row r="61" spans="1:4" ht="15" x14ac:dyDescent="0.25">
      <c r="A61" s="14" t="s">
        <v>65</v>
      </c>
      <c r="B61" s="17">
        <f t="shared" ref="B61:D61" si="29">B21/$B21</f>
        <v>1</v>
      </c>
      <c r="C61" s="17">
        <f t="shared" si="29"/>
        <v>0.1976404552087333</v>
      </c>
      <c r="D61" s="17">
        <f t="shared" si="29"/>
        <v>2.8245905855909203E-2</v>
      </c>
    </row>
    <row r="62" spans="1:4" ht="15" x14ac:dyDescent="0.25">
      <c r="A62" s="14" t="s">
        <v>42</v>
      </c>
      <c r="B62" s="17">
        <f t="shared" ref="B62:D62" si="30">B22/$B22</f>
        <v>1</v>
      </c>
      <c r="C62" s="17">
        <f t="shared" si="30"/>
        <v>0.18691327139908714</v>
      </c>
      <c r="D62" s="17">
        <f t="shared" si="30"/>
        <v>2.507547062962362E-2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5461-2449-45CB-B960-5EE96679B338}">
  <sheetPr codeName="Sheet22">
    <tabColor theme="4" tint="0.59999389629810485"/>
  </sheetPr>
  <dimension ref="A1:AS63"/>
  <sheetViews>
    <sheetView workbookViewId="0">
      <selection activeCell="BE21" sqref="BE21"/>
    </sheetView>
  </sheetViews>
  <sheetFormatPr defaultColWidth="9" defaultRowHeight="15" x14ac:dyDescent="0.25"/>
  <cols>
    <col min="1" max="1" width="16.875" style="14" bestFit="1" customWidth="1"/>
    <col min="2" max="22" width="9" style="14"/>
    <col min="23" max="23" width="9" style="15"/>
    <col min="24" max="16384" width="9" style="14"/>
  </cols>
  <sheetData>
    <row r="1" spans="1:24" ht="26.25" x14ac:dyDescent="0.4">
      <c r="A1" s="46" t="s">
        <v>317</v>
      </c>
      <c r="X1" s="135" t="s">
        <v>59</v>
      </c>
    </row>
    <row r="2" spans="1:24" x14ac:dyDescent="0.25">
      <c r="A2" s="79" t="s">
        <v>304</v>
      </c>
    </row>
    <row r="4" spans="1:24" x14ac:dyDescent="0.25">
      <c r="A4" s="14" t="s">
        <v>260</v>
      </c>
    </row>
    <row r="5" spans="1:24" x14ac:dyDescent="0.25">
      <c r="B5" s="14">
        <v>2020</v>
      </c>
      <c r="C5" s="14">
        <v>2021</v>
      </c>
      <c r="D5" s="14">
        <v>2022</v>
      </c>
      <c r="E5" s="14">
        <v>2023</v>
      </c>
      <c r="F5" s="14">
        <v>2024</v>
      </c>
      <c r="G5" s="14">
        <v>2025</v>
      </c>
      <c r="H5" s="14">
        <v>2026</v>
      </c>
      <c r="I5" s="14">
        <v>2027</v>
      </c>
      <c r="J5" s="14">
        <v>2028</v>
      </c>
      <c r="K5" s="14">
        <v>2029</v>
      </c>
      <c r="L5" s="14">
        <v>2030</v>
      </c>
      <c r="M5" s="14">
        <v>2031</v>
      </c>
      <c r="N5" s="14">
        <v>2032</v>
      </c>
      <c r="O5" s="14">
        <v>2033</v>
      </c>
      <c r="P5" s="14">
        <v>2034</v>
      </c>
      <c r="Q5" s="14">
        <v>2035</v>
      </c>
      <c r="R5" s="14">
        <v>2036</v>
      </c>
      <c r="S5" s="14">
        <v>2037</v>
      </c>
      <c r="T5" s="14">
        <v>2038</v>
      </c>
      <c r="U5" s="14">
        <v>2039</v>
      </c>
      <c r="V5" s="14">
        <v>2040</v>
      </c>
    </row>
    <row r="6" spans="1:24" x14ac:dyDescent="0.25">
      <c r="A6" s="14" t="s">
        <v>178</v>
      </c>
    </row>
    <row r="7" spans="1:24" x14ac:dyDescent="0.25">
      <c r="A7" s="14" t="s">
        <v>0</v>
      </c>
      <c r="B7" s="6">
        <v>131018</v>
      </c>
      <c r="C7" s="6">
        <v>132654.33094102511</v>
      </c>
      <c r="D7" s="6">
        <v>134298.58172092034</v>
      </c>
      <c r="E7" s="6">
        <v>136253.15098086331</v>
      </c>
      <c r="F7" s="6">
        <v>138477.72299049006</v>
      </c>
      <c r="G7" s="6">
        <v>141022.46248616025</v>
      </c>
      <c r="H7" s="6">
        <v>143725.55409366882</v>
      </c>
      <c r="I7" s="6">
        <v>146234.69550573576</v>
      </c>
      <c r="J7" s="6">
        <v>148826.36785700958</v>
      </c>
      <c r="K7" s="6">
        <v>151409.58718932531</v>
      </c>
      <c r="L7" s="6">
        <v>154049.64034941257</v>
      </c>
      <c r="M7" s="6">
        <v>155519.94680627482</v>
      </c>
      <c r="N7" s="6">
        <v>156952.49242701879</v>
      </c>
      <c r="O7" s="6">
        <v>158462.29495056081</v>
      </c>
      <c r="P7" s="6">
        <v>159950.12810771496</v>
      </c>
      <c r="Q7" s="6">
        <v>161463.76259265852</v>
      </c>
      <c r="R7" s="6">
        <v>162913.4456549731</v>
      </c>
      <c r="S7" s="6">
        <v>164376.64214178923</v>
      </c>
      <c r="T7" s="6">
        <v>165880.35559722362</v>
      </c>
      <c r="U7" s="6">
        <v>167416.32310993201</v>
      </c>
      <c r="V7" s="6">
        <v>168958.8951971815</v>
      </c>
    </row>
    <row r="8" spans="1:24" x14ac:dyDescent="0.25">
      <c r="A8" s="14" t="s">
        <v>1</v>
      </c>
      <c r="B8" s="6">
        <v>166762</v>
      </c>
      <c r="C8" s="6">
        <v>168319.48006994199</v>
      </c>
      <c r="D8" s="6">
        <v>169308.24106845586</v>
      </c>
      <c r="E8" s="6">
        <v>170924.73296699478</v>
      </c>
      <c r="F8" s="6">
        <v>173069.19412240415</v>
      </c>
      <c r="G8" s="6">
        <v>176019.95002971817</v>
      </c>
      <c r="H8" s="6">
        <v>178705.60343065555</v>
      </c>
      <c r="I8" s="6">
        <v>181230.22848417572</v>
      </c>
      <c r="J8" s="6">
        <v>183667.47395648304</v>
      </c>
      <c r="K8" s="6">
        <v>186120.6655083317</v>
      </c>
      <c r="L8" s="6">
        <v>188475.48795389524</v>
      </c>
      <c r="M8" s="6">
        <v>190750.20653359129</v>
      </c>
      <c r="N8" s="6">
        <v>191463.11076625413</v>
      </c>
      <c r="O8" s="6">
        <v>192332.09930435705</v>
      </c>
      <c r="P8" s="6">
        <v>193180.92292327195</v>
      </c>
      <c r="Q8" s="6">
        <v>194111.9919243973</v>
      </c>
      <c r="R8" s="6">
        <v>194969.13923465041</v>
      </c>
      <c r="S8" s="6">
        <v>195851.34945538532</v>
      </c>
      <c r="T8" s="6">
        <v>196715.85065695888</v>
      </c>
      <c r="U8" s="6">
        <v>197715.10497515963</v>
      </c>
      <c r="V8" s="6">
        <v>198767.46855138446</v>
      </c>
    </row>
    <row r="9" spans="1:24" x14ac:dyDescent="0.25">
      <c r="A9" s="14" t="s">
        <v>2</v>
      </c>
      <c r="B9" s="6">
        <v>114051</v>
      </c>
      <c r="C9" s="6">
        <v>116254.89522886471</v>
      </c>
      <c r="D9" s="6">
        <v>118408.62052247467</v>
      </c>
      <c r="E9" s="6">
        <v>120509.51132637754</v>
      </c>
      <c r="F9" s="6">
        <v>122496.2007086807</v>
      </c>
      <c r="G9" s="6">
        <v>124399.82837913989</v>
      </c>
      <c r="H9" s="6">
        <v>125881.00632444593</v>
      </c>
      <c r="I9" s="6">
        <v>127351.47969082242</v>
      </c>
      <c r="J9" s="6">
        <v>128777.19356207945</v>
      </c>
      <c r="K9" s="6">
        <v>130169.63371851624</v>
      </c>
      <c r="L9" s="6">
        <v>131490.02052049024</v>
      </c>
      <c r="M9" s="6">
        <v>132777.47857286365</v>
      </c>
      <c r="N9" s="6">
        <v>134073.8432058662</v>
      </c>
      <c r="O9" s="6">
        <v>135346.64715165348</v>
      </c>
      <c r="P9" s="6">
        <v>136596.97427684348</v>
      </c>
      <c r="Q9" s="6">
        <v>137841.97056024225</v>
      </c>
      <c r="R9" s="6">
        <v>139054.80510706361</v>
      </c>
      <c r="S9" s="6">
        <v>140259.33050014317</v>
      </c>
      <c r="T9" s="6">
        <v>141626.73558533669</v>
      </c>
      <c r="U9" s="6">
        <v>142982.05272210517</v>
      </c>
      <c r="V9" s="6">
        <v>144382.1164345041</v>
      </c>
    </row>
    <row r="10" spans="1:24" x14ac:dyDescent="0.25">
      <c r="A10" s="14" t="s">
        <v>3</v>
      </c>
      <c r="B10" s="6">
        <v>118514</v>
      </c>
      <c r="C10" s="6">
        <v>119488.43312451041</v>
      </c>
      <c r="D10" s="6">
        <v>120447.86576798928</v>
      </c>
      <c r="E10" s="6">
        <v>121763.8403619586</v>
      </c>
      <c r="F10" s="6">
        <v>123462.16003438225</v>
      </c>
      <c r="G10" s="6">
        <v>125661.56803595086</v>
      </c>
      <c r="H10" s="6">
        <v>127976.77039408122</v>
      </c>
      <c r="I10" s="6">
        <v>128317.78909383506</v>
      </c>
      <c r="J10" s="6">
        <v>128730.01760881399</v>
      </c>
      <c r="K10" s="6">
        <v>129150.38190068092</v>
      </c>
      <c r="L10" s="6">
        <v>129625.33855795991</v>
      </c>
      <c r="M10" s="6">
        <v>130040.40867313789</v>
      </c>
      <c r="N10" s="6">
        <v>130455.94142169942</v>
      </c>
      <c r="O10" s="6">
        <v>130917.60519526835</v>
      </c>
      <c r="P10" s="6">
        <v>131377.61138997547</v>
      </c>
      <c r="Q10" s="6">
        <v>131823.15663954258</v>
      </c>
      <c r="R10" s="6">
        <v>132263.20330849331</v>
      </c>
      <c r="S10" s="6">
        <v>132729.05510094608</v>
      </c>
      <c r="T10" s="6">
        <v>133253.38326098007</v>
      </c>
      <c r="U10" s="6">
        <v>133771.74344496292</v>
      </c>
      <c r="V10" s="6">
        <v>134282.65995473828</v>
      </c>
    </row>
    <row r="11" spans="1:24" x14ac:dyDescent="0.25">
      <c r="A11" s="14" t="s">
        <v>7</v>
      </c>
      <c r="B11" s="6">
        <v>113320</v>
      </c>
      <c r="C11" s="6">
        <v>113797.66667975928</v>
      </c>
      <c r="D11" s="6">
        <v>114364.72505244745</v>
      </c>
      <c r="E11" s="6">
        <v>115308.63438484806</v>
      </c>
      <c r="F11" s="6">
        <v>116528.94027416737</v>
      </c>
      <c r="G11" s="6">
        <v>118191.68427784342</v>
      </c>
      <c r="H11" s="6">
        <v>119490.29618144175</v>
      </c>
      <c r="I11" s="6">
        <v>120732.06098068878</v>
      </c>
      <c r="J11" s="6">
        <v>122018.69066550158</v>
      </c>
      <c r="K11" s="6">
        <v>123297.11655027623</v>
      </c>
      <c r="L11" s="6">
        <v>124276.8361225611</v>
      </c>
      <c r="M11" s="6">
        <v>125217.67485237421</v>
      </c>
      <c r="N11" s="6">
        <v>126163.35711449684</v>
      </c>
      <c r="O11" s="6">
        <v>127110.94584742383</v>
      </c>
      <c r="P11" s="6">
        <v>128062.91166176947</v>
      </c>
      <c r="Q11" s="6">
        <v>128988.93316600789</v>
      </c>
      <c r="R11" s="6">
        <v>129887.88216287698</v>
      </c>
      <c r="S11" s="6">
        <v>130796.87589794474</v>
      </c>
      <c r="T11" s="6">
        <v>131768.54306528572</v>
      </c>
      <c r="U11" s="6">
        <v>132748.16354267398</v>
      </c>
      <c r="V11" s="6">
        <v>133759.09559550765</v>
      </c>
    </row>
    <row r="12" spans="1:24" x14ac:dyDescent="0.25">
      <c r="A12" s="14" t="s">
        <v>4</v>
      </c>
      <c r="B12" s="6">
        <v>106890</v>
      </c>
      <c r="C12" s="6">
        <v>107663.70697410009</v>
      </c>
      <c r="D12" s="6">
        <v>108431.49861510354</v>
      </c>
      <c r="E12" s="6">
        <v>109356.41158632877</v>
      </c>
      <c r="F12" s="6">
        <v>110496.49736862347</v>
      </c>
      <c r="G12" s="6">
        <v>111899.09318728157</v>
      </c>
      <c r="H12" s="6">
        <v>113317.0315741247</v>
      </c>
      <c r="I12" s="6">
        <v>114710.23886392376</v>
      </c>
      <c r="J12" s="6">
        <v>116104.86143515621</v>
      </c>
      <c r="K12" s="6">
        <v>116628.18614115729</v>
      </c>
      <c r="L12" s="6">
        <v>117154.45847081495</v>
      </c>
      <c r="M12" s="6">
        <v>117616.90054066596</v>
      </c>
      <c r="N12" s="6">
        <v>118102.95490890561</v>
      </c>
      <c r="O12" s="6">
        <v>118553.09374093931</v>
      </c>
      <c r="P12" s="6">
        <v>119049.633489606</v>
      </c>
      <c r="Q12" s="6">
        <v>119563.15598641105</v>
      </c>
      <c r="R12" s="6">
        <v>120029.28319654056</v>
      </c>
      <c r="S12" s="6">
        <v>120540.60345714801</v>
      </c>
      <c r="T12" s="6">
        <v>121051.11274905087</v>
      </c>
      <c r="U12" s="6">
        <v>121610.09194697248</v>
      </c>
      <c r="V12" s="6">
        <v>122171.60830098003</v>
      </c>
    </row>
    <row r="13" spans="1:24" x14ac:dyDescent="0.25">
      <c r="A13" s="14" t="s">
        <v>5</v>
      </c>
      <c r="B13" s="6">
        <v>173132</v>
      </c>
      <c r="C13" s="6">
        <v>175279.00574863655</v>
      </c>
      <c r="D13" s="6">
        <v>177323.91911039641</v>
      </c>
      <c r="E13" s="6">
        <v>179301.15746465899</v>
      </c>
      <c r="F13" s="6">
        <v>181237.98384492361</v>
      </c>
      <c r="G13" s="6">
        <v>183223.95250940346</v>
      </c>
      <c r="H13" s="6">
        <v>184586.39356470766</v>
      </c>
      <c r="I13" s="6">
        <v>185905.81401425571</v>
      </c>
      <c r="J13" s="6">
        <v>187196.94877551871</v>
      </c>
      <c r="K13" s="6">
        <v>188490.52422410672</v>
      </c>
      <c r="L13" s="6">
        <v>189788.80738225239</v>
      </c>
      <c r="M13" s="6">
        <v>191007.78944583272</v>
      </c>
      <c r="N13" s="6">
        <v>192525.82717325818</v>
      </c>
      <c r="O13" s="6">
        <v>194001.92026453</v>
      </c>
      <c r="P13" s="6">
        <v>195444.75551722717</v>
      </c>
      <c r="Q13" s="6">
        <v>196896.36287943751</v>
      </c>
      <c r="R13" s="6">
        <v>198310.07377913734</v>
      </c>
      <c r="S13" s="6">
        <v>199762.47536787472</v>
      </c>
      <c r="T13" s="6">
        <v>201218.1069389437</v>
      </c>
      <c r="U13" s="6">
        <v>202696.19942653604</v>
      </c>
      <c r="V13" s="6">
        <v>204214.75178733026</v>
      </c>
    </row>
    <row r="14" spans="1:24" x14ac:dyDescent="0.25">
      <c r="A14" s="14" t="s">
        <v>6</v>
      </c>
      <c r="B14" s="6">
        <v>121387</v>
      </c>
      <c r="C14" s="6">
        <v>122317.30097300219</v>
      </c>
      <c r="D14" s="6">
        <v>123291.65572175971</v>
      </c>
      <c r="E14" s="6">
        <v>124398.94876928537</v>
      </c>
      <c r="F14" s="6">
        <v>125770.95660158958</v>
      </c>
      <c r="G14" s="6">
        <v>127524.49817171652</v>
      </c>
      <c r="H14" s="6">
        <v>129106.24317784999</v>
      </c>
      <c r="I14" s="6">
        <v>130642.22824573761</v>
      </c>
      <c r="J14" s="6">
        <v>132177.42701503198</v>
      </c>
      <c r="K14" s="6">
        <v>133728.26841892031</v>
      </c>
      <c r="L14" s="6">
        <v>135252.65514828992</v>
      </c>
      <c r="M14" s="6">
        <v>136761.87368994474</v>
      </c>
      <c r="N14" s="6">
        <v>138309.81923207594</v>
      </c>
      <c r="O14" s="6">
        <v>139879.86154542436</v>
      </c>
      <c r="P14" s="6">
        <v>141466.15506205836</v>
      </c>
      <c r="Q14" s="6">
        <v>142998.306629828</v>
      </c>
      <c r="R14" s="6">
        <v>144309.0078076577</v>
      </c>
      <c r="S14" s="6">
        <v>145630.25297552918</v>
      </c>
      <c r="T14" s="6">
        <v>146988.32184267166</v>
      </c>
      <c r="U14" s="6">
        <v>148339.44910516334</v>
      </c>
      <c r="V14" s="6">
        <v>149684.0233049409</v>
      </c>
    </row>
    <row r="15" spans="1:24" x14ac:dyDescent="0.25">
      <c r="A15" s="14" t="s">
        <v>8</v>
      </c>
      <c r="B15" s="6">
        <v>151015</v>
      </c>
      <c r="C15" s="6">
        <v>152460.37698236271</v>
      </c>
      <c r="D15" s="6">
        <v>153934.41565905313</v>
      </c>
      <c r="E15" s="6">
        <v>155498.36229029324</v>
      </c>
      <c r="F15" s="6">
        <v>157170.64004516718</v>
      </c>
      <c r="G15" s="6">
        <v>158972.16466166088</v>
      </c>
      <c r="H15" s="6">
        <v>160447.88723216541</v>
      </c>
      <c r="I15" s="6">
        <v>161865.47348452004</v>
      </c>
      <c r="J15" s="6">
        <v>163324.74226827334</v>
      </c>
      <c r="K15" s="6">
        <v>164798.85983952181</v>
      </c>
      <c r="L15" s="6">
        <v>166253.276489991</v>
      </c>
      <c r="M15" s="6">
        <v>167651.93265264545</v>
      </c>
      <c r="N15" s="6">
        <v>168795.64609860227</v>
      </c>
      <c r="O15" s="6">
        <v>169955.72082920265</v>
      </c>
      <c r="P15" s="6">
        <v>171117.43171278562</v>
      </c>
      <c r="Q15" s="6">
        <v>172279.02957503742</v>
      </c>
      <c r="R15" s="6">
        <v>173384.33566727251</v>
      </c>
      <c r="S15" s="6">
        <v>174524.4877527635</v>
      </c>
      <c r="T15" s="6">
        <v>175697.12572571929</v>
      </c>
      <c r="U15" s="6">
        <v>176871.44114388092</v>
      </c>
      <c r="V15" s="6">
        <v>178087.39507040178</v>
      </c>
    </row>
    <row r="16" spans="1:24" x14ac:dyDescent="0.25">
      <c r="A16" s="14" t="s">
        <v>9</v>
      </c>
      <c r="B16" s="6">
        <v>141458</v>
      </c>
      <c r="C16" s="6">
        <v>141971.84823722445</v>
      </c>
      <c r="D16" s="6">
        <v>142705.32654681357</v>
      </c>
      <c r="E16" s="6">
        <v>143889.43354859273</v>
      </c>
      <c r="F16" s="6">
        <v>145746.20903601841</v>
      </c>
      <c r="G16" s="6">
        <v>148506.70334639409</v>
      </c>
      <c r="H16" s="6">
        <v>151534.65965193819</v>
      </c>
      <c r="I16" s="6">
        <v>154401.78740607752</v>
      </c>
      <c r="J16" s="6">
        <v>157315.388841715</v>
      </c>
      <c r="K16" s="6">
        <v>160237.74856293417</v>
      </c>
      <c r="L16" s="6">
        <v>163181.66348298578</v>
      </c>
      <c r="M16" s="6">
        <v>166036.46497840204</v>
      </c>
      <c r="N16" s="6">
        <v>167003.66451276804</v>
      </c>
      <c r="O16" s="6">
        <v>168049.97241374478</v>
      </c>
      <c r="P16" s="6">
        <v>169161.5979693445</v>
      </c>
      <c r="Q16" s="6">
        <v>170286.52019940471</v>
      </c>
      <c r="R16" s="6">
        <v>171405.60258016322</v>
      </c>
      <c r="S16" s="6">
        <v>172520.32461866905</v>
      </c>
      <c r="T16" s="6">
        <v>173707.85670981999</v>
      </c>
      <c r="U16" s="6">
        <v>174926.21385912894</v>
      </c>
      <c r="V16" s="6">
        <v>176169.93088913258</v>
      </c>
    </row>
    <row r="17" spans="1:45" x14ac:dyDescent="0.25">
      <c r="A17" s="14" t="s">
        <v>46</v>
      </c>
      <c r="B17" s="6">
        <v>132571</v>
      </c>
      <c r="C17" s="6">
        <v>134044.63622557695</v>
      </c>
      <c r="D17" s="6">
        <v>135452.41088533617</v>
      </c>
      <c r="E17" s="6">
        <v>136986.39890868482</v>
      </c>
      <c r="F17" s="6">
        <v>138574.92505174625</v>
      </c>
      <c r="G17" s="6">
        <v>140342.03200535645</v>
      </c>
      <c r="H17" s="6">
        <v>142010.2447846446</v>
      </c>
      <c r="I17" s="6">
        <v>143604.30473558276</v>
      </c>
      <c r="J17" s="6">
        <v>145224.6970149448</v>
      </c>
      <c r="K17" s="6">
        <v>146831.92561110709</v>
      </c>
      <c r="L17" s="6">
        <v>148469.29489808661</v>
      </c>
      <c r="M17" s="6">
        <v>150087.9845801043</v>
      </c>
      <c r="N17" s="6">
        <v>151656.8619202532</v>
      </c>
      <c r="O17" s="6">
        <v>153261.80027984001</v>
      </c>
      <c r="P17" s="6">
        <v>154843.19961707992</v>
      </c>
      <c r="Q17" s="6">
        <v>156416.07624019601</v>
      </c>
      <c r="R17" s="6">
        <v>157947.41844627183</v>
      </c>
      <c r="S17" s="6">
        <v>159457.51897015201</v>
      </c>
      <c r="T17" s="6">
        <v>161017.78785490134</v>
      </c>
      <c r="U17" s="6">
        <v>162606.40656460595</v>
      </c>
      <c r="V17" s="6">
        <v>164120.24307786807</v>
      </c>
    </row>
    <row r="18" spans="1:45" x14ac:dyDescent="0.25">
      <c r="A18" s="14" t="s">
        <v>11</v>
      </c>
      <c r="B18" s="6">
        <v>118939</v>
      </c>
      <c r="C18" s="6">
        <v>120000.41139834365</v>
      </c>
      <c r="D18" s="6">
        <v>120994.34560947749</v>
      </c>
      <c r="E18" s="6">
        <v>122065.74960910312</v>
      </c>
      <c r="F18" s="6">
        <v>123169.03084766553</v>
      </c>
      <c r="G18" s="6">
        <v>124290.21671110086</v>
      </c>
      <c r="H18" s="6">
        <v>125131.32838903992</v>
      </c>
      <c r="I18" s="6">
        <v>126018.19338836991</v>
      </c>
      <c r="J18" s="6">
        <v>126911.28592605036</v>
      </c>
      <c r="K18" s="6">
        <v>127785.9302526112</v>
      </c>
      <c r="L18" s="6">
        <v>128678.50547717317</v>
      </c>
      <c r="M18" s="6">
        <v>129563.10102938376</v>
      </c>
      <c r="N18" s="6">
        <v>130565.14928134345</v>
      </c>
      <c r="O18" s="6">
        <v>131559.92461382525</v>
      </c>
      <c r="P18" s="6">
        <v>132545.42849797138</v>
      </c>
      <c r="Q18" s="6">
        <v>133532.85007257498</v>
      </c>
      <c r="R18" s="6">
        <v>134503.10641780123</v>
      </c>
      <c r="S18" s="6">
        <v>135514.6844561632</v>
      </c>
      <c r="T18" s="6">
        <v>136537.98195600783</v>
      </c>
      <c r="U18" s="6">
        <v>137500.36088896188</v>
      </c>
      <c r="V18" s="6">
        <v>138475.88342372217</v>
      </c>
    </row>
    <row r="19" spans="1:45" x14ac:dyDescent="0.25">
      <c r="A19" s="14" t="s">
        <v>41</v>
      </c>
      <c r="B19" s="6">
        <v>1589057</v>
      </c>
      <c r="C19" s="6">
        <v>1604252.0925833478</v>
      </c>
      <c r="D19" s="6">
        <v>1618961.6062802272</v>
      </c>
      <c r="E19" s="6">
        <v>1636256.3321979898</v>
      </c>
      <c r="F19" s="6">
        <v>1656200.4609258585</v>
      </c>
      <c r="G19" s="6">
        <v>1680054.1538017257</v>
      </c>
      <c r="H19" s="6">
        <v>1701913.0187987639</v>
      </c>
      <c r="I19" s="6">
        <v>1721014.2938937256</v>
      </c>
      <c r="J19" s="6">
        <v>1740275.0949265785</v>
      </c>
      <c r="K19" s="6">
        <v>1758648.8279174883</v>
      </c>
      <c r="L19" s="6">
        <v>1776695.9848539131</v>
      </c>
      <c r="M19" s="6">
        <v>1793031.762355221</v>
      </c>
      <c r="N19" s="6">
        <v>1806068.6680625426</v>
      </c>
      <c r="O19" s="6">
        <v>1819431.8861367698</v>
      </c>
      <c r="P19" s="6">
        <v>1832796.7502256483</v>
      </c>
      <c r="Q19" s="6">
        <v>1846202.116465738</v>
      </c>
      <c r="R19" s="6">
        <v>1858977.3033629025</v>
      </c>
      <c r="S19" s="6">
        <v>1871963.6006945088</v>
      </c>
      <c r="T19" s="6">
        <v>1885463.1619428997</v>
      </c>
      <c r="U19" s="6">
        <v>1899183.5507300831</v>
      </c>
      <c r="V19" s="6">
        <v>1913074.0715876913</v>
      </c>
    </row>
    <row r="20" spans="1:45" x14ac:dyDescent="0.25">
      <c r="A20" s="14" t="s">
        <v>24</v>
      </c>
      <c r="B20" s="6">
        <v>279142</v>
      </c>
      <c r="C20" s="6">
        <v>281734.75457137404</v>
      </c>
      <c r="D20" s="6">
        <v>284002.34119522589</v>
      </c>
      <c r="E20" s="6">
        <v>286993.41222329659</v>
      </c>
      <c r="F20" s="6">
        <v>290405.56667839037</v>
      </c>
      <c r="G20" s="6">
        <v>294508.519663068</v>
      </c>
      <c r="H20" s="6">
        <v>298447.34501057747</v>
      </c>
      <c r="I20" s="6">
        <v>302154.09960795555</v>
      </c>
      <c r="J20" s="6">
        <v>305931.83464651287</v>
      </c>
      <c r="K20" s="6">
        <v>309623.42764684942</v>
      </c>
      <c r="L20" s="6">
        <v>313358.1395424013</v>
      </c>
      <c r="M20" s="6">
        <v>316907.99868124299</v>
      </c>
      <c r="N20" s="6">
        <v>320399.66725395707</v>
      </c>
      <c r="O20" s="6">
        <v>323893.67868204333</v>
      </c>
      <c r="P20" s="6">
        <v>327350.17532981897</v>
      </c>
      <c r="Q20" s="6">
        <v>330807.15120070893</v>
      </c>
      <c r="R20" s="6">
        <v>334121.85302360816</v>
      </c>
      <c r="S20" s="6">
        <v>337468.39151657966</v>
      </c>
      <c r="T20" s="6">
        <v>340378.81319658441</v>
      </c>
      <c r="U20" s="6">
        <v>343319.08084822231</v>
      </c>
      <c r="V20" s="6">
        <v>346312.4901193399</v>
      </c>
    </row>
    <row r="21" spans="1:45" x14ac:dyDescent="0.25">
      <c r="A21" s="14" t="s">
        <v>65</v>
      </c>
      <c r="B21" s="6"/>
      <c r="C21" s="6"/>
      <c r="D21" s="6"/>
      <c r="E21" s="6"/>
      <c r="F21" s="6"/>
      <c r="G21" s="6"/>
      <c r="H21" s="6"/>
      <c r="I21" s="6"/>
      <c r="J21" s="6"/>
      <c r="K21" s="6"/>
      <c r="L21" s="6"/>
      <c r="M21" s="6"/>
      <c r="N21" s="6"/>
      <c r="O21" s="6"/>
      <c r="P21" s="6"/>
      <c r="Q21" s="6"/>
      <c r="R21" s="6"/>
      <c r="S21" s="6"/>
      <c r="T21" s="6"/>
      <c r="U21" s="6"/>
      <c r="V21" s="6"/>
    </row>
    <row r="22" spans="1:45" x14ac:dyDescent="0.25">
      <c r="A22" s="14" t="s">
        <v>42</v>
      </c>
    </row>
    <row r="25" spans="1:45" x14ac:dyDescent="0.25">
      <c r="A25" s="14" t="s">
        <v>254</v>
      </c>
    </row>
    <row r="26" spans="1:45" x14ac:dyDescent="0.25">
      <c r="B26" s="14">
        <v>2020</v>
      </c>
      <c r="C26" s="14">
        <v>2021</v>
      </c>
      <c r="D26" s="14">
        <v>2022</v>
      </c>
      <c r="E26" s="14">
        <v>2023</v>
      </c>
      <c r="F26" s="14">
        <v>2024</v>
      </c>
      <c r="G26" s="14">
        <v>2025</v>
      </c>
      <c r="H26" s="14">
        <v>2026</v>
      </c>
      <c r="I26" s="14">
        <v>2027</v>
      </c>
      <c r="J26" s="14">
        <v>2028</v>
      </c>
      <c r="K26" s="14">
        <v>2029</v>
      </c>
      <c r="L26" s="14">
        <v>2030</v>
      </c>
      <c r="M26" s="14">
        <v>2031</v>
      </c>
      <c r="N26" s="14">
        <v>2032</v>
      </c>
      <c r="O26" s="14">
        <v>2033</v>
      </c>
      <c r="P26" s="14">
        <v>2034</v>
      </c>
      <c r="Q26" s="14">
        <v>2035</v>
      </c>
      <c r="R26" s="14">
        <v>2036</v>
      </c>
      <c r="S26" s="14">
        <v>2037</v>
      </c>
      <c r="T26" s="14">
        <v>2038</v>
      </c>
      <c r="U26" s="14">
        <v>2039</v>
      </c>
      <c r="V26" s="14">
        <v>2040</v>
      </c>
    </row>
    <row r="27" spans="1:45" x14ac:dyDescent="0.25">
      <c r="A27" s="14" t="s">
        <v>178</v>
      </c>
      <c r="Y27" s="14">
        <v>2020</v>
      </c>
      <c r="Z27" s="14">
        <v>2021</v>
      </c>
      <c r="AA27" s="14">
        <v>2022</v>
      </c>
      <c r="AB27" s="14">
        <v>2023</v>
      </c>
      <c r="AC27" s="14">
        <v>2024</v>
      </c>
      <c r="AD27" s="14">
        <v>2025</v>
      </c>
      <c r="AE27" s="14">
        <v>2026</v>
      </c>
      <c r="AF27" s="14">
        <v>2027</v>
      </c>
      <c r="AG27" s="14">
        <v>2028</v>
      </c>
      <c r="AH27" s="14">
        <v>2029</v>
      </c>
      <c r="AI27" s="14">
        <v>2030</v>
      </c>
      <c r="AJ27" s="14">
        <v>2031</v>
      </c>
      <c r="AK27" s="14">
        <v>2032</v>
      </c>
      <c r="AL27" s="14">
        <v>2033</v>
      </c>
      <c r="AM27" s="14">
        <v>2034</v>
      </c>
      <c r="AN27" s="14">
        <v>2035</v>
      </c>
      <c r="AO27" s="14">
        <v>2036</v>
      </c>
      <c r="AP27" s="14">
        <v>2037</v>
      </c>
      <c r="AQ27" s="14">
        <v>2038</v>
      </c>
      <c r="AR27" s="14">
        <v>2039</v>
      </c>
      <c r="AS27" s="14">
        <v>2040</v>
      </c>
    </row>
    <row r="28" spans="1:45" x14ac:dyDescent="0.25">
      <c r="A28" s="14" t="s">
        <v>0</v>
      </c>
      <c r="B28" s="6">
        <v>25773</v>
      </c>
      <c r="C28" s="6">
        <v>26295.503026804516</v>
      </c>
      <c r="D28" s="6">
        <v>26817.297217076877</v>
      </c>
      <c r="E28" s="6">
        <v>27389.110362994965</v>
      </c>
      <c r="F28" s="6">
        <v>28064.802933811647</v>
      </c>
      <c r="G28" s="6">
        <v>28834.296375375277</v>
      </c>
      <c r="H28" s="6">
        <v>29728.214434553694</v>
      </c>
      <c r="I28" s="6">
        <v>30643.691131277592</v>
      </c>
      <c r="J28" s="6">
        <v>31587.405993368717</v>
      </c>
      <c r="K28" s="6">
        <v>32607.428637767676</v>
      </c>
      <c r="L28" s="6">
        <v>33613.596354644593</v>
      </c>
      <c r="M28" s="6">
        <v>34530.916697734756</v>
      </c>
      <c r="N28" s="6">
        <v>35335.650208157422</v>
      </c>
      <c r="O28" s="6">
        <v>36171.561027725023</v>
      </c>
      <c r="P28" s="6">
        <v>36978.905703075565</v>
      </c>
      <c r="Q28" s="6">
        <v>37704.593501436793</v>
      </c>
      <c r="R28" s="6">
        <v>38413.509582969651</v>
      </c>
      <c r="S28" s="6">
        <v>39065.670141774601</v>
      </c>
      <c r="T28" s="6">
        <v>39613.489074373378</v>
      </c>
      <c r="U28" s="6">
        <v>40116.054697579973</v>
      </c>
      <c r="V28" s="6">
        <v>40554.368182740225</v>
      </c>
      <c r="X28" s="14" t="str" cm="1">
        <f t="array" ref="X28">INDEX(A28:A43,Control!$B$2)</f>
        <v>Ashford</v>
      </c>
      <c r="Y28" s="14" cm="1">
        <f t="array" ref="Y28">ROUND(INDEX(B28:B43,Control!$B$2),-2)</f>
        <v>25800</v>
      </c>
      <c r="Z28" s="14" cm="1">
        <f t="array" ref="Z28">ROUND(INDEX(C28:C43,Control!$B$2),-2)</f>
        <v>26300</v>
      </c>
      <c r="AA28" s="14" cm="1">
        <f t="array" ref="AA28">ROUND(INDEX(D28:D43,Control!$B$2),-2)</f>
        <v>26800</v>
      </c>
      <c r="AB28" s="14" cm="1">
        <f t="array" ref="AB28">ROUND(INDEX(E28:E43,Control!$B$2),-2)</f>
        <v>27400</v>
      </c>
      <c r="AC28" s="14" cm="1">
        <f t="array" ref="AC28">ROUND(INDEX(F28:F43,Control!$B$2),-2)</f>
        <v>28100</v>
      </c>
      <c r="AD28" s="14" cm="1">
        <f t="array" ref="AD28">ROUND(INDEX(G28:G43,Control!$B$2),-2)</f>
        <v>28800</v>
      </c>
      <c r="AE28" s="14" cm="1">
        <f t="array" ref="AE28">ROUND(INDEX(H28:H43,Control!$B$2),-2)</f>
        <v>29700</v>
      </c>
      <c r="AF28" s="14" cm="1">
        <f t="array" ref="AF28">ROUND(INDEX(I28:I43,Control!$B$2),-2)</f>
        <v>30600</v>
      </c>
      <c r="AG28" s="14" cm="1">
        <f t="array" ref="AG28">ROUND(INDEX(J28:J43,Control!$B$2),-2)</f>
        <v>31600</v>
      </c>
      <c r="AH28" s="14" cm="1">
        <f t="array" ref="AH28">ROUND(INDEX(K28:K43,Control!$B$2),-2)</f>
        <v>32600</v>
      </c>
      <c r="AI28" s="14" cm="1">
        <f t="array" ref="AI28">ROUND(INDEX(L28:L43,Control!$B$2),-2)</f>
        <v>33600</v>
      </c>
      <c r="AJ28" s="14" cm="1">
        <f t="array" ref="AJ28">ROUND(INDEX(M28:M43,Control!$B$2),-2)</f>
        <v>34500</v>
      </c>
      <c r="AK28" s="14" cm="1">
        <f t="array" ref="AK28">ROUND(INDEX(N28:N43,Control!$B$2),-2)</f>
        <v>35300</v>
      </c>
      <c r="AL28" s="14" cm="1">
        <f t="array" ref="AL28">ROUND(INDEX(O28:O43,Control!$B$2),-2)</f>
        <v>36200</v>
      </c>
      <c r="AM28" s="14" cm="1">
        <f t="array" ref="AM28">ROUND(INDEX(P28:P43,Control!$B$2),-2)</f>
        <v>37000</v>
      </c>
      <c r="AN28" s="14" cm="1">
        <f t="array" ref="AN28">ROUND(INDEX(Q28:Q43,Control!$B$2),-2)</f>
        <v>37700</v>
      </c>
      <c r="AO28" s="14" cm="1">
        <f t="array" ref="AO28">ROUND(INDEX(R28:R43,Control!$B$2),-2)</f>
        <v>38400</v>
      </c>
      <c r="AP28" s="14" cm="1">
        <f t="array" ref="AP28">ROUND(INDEX(S28:S43,Control!$B$2),-2)</f>
        <v>39100</v>
      </c>
      <c r="AQ28" s="14" cm="1">
        <f t="array" ref="AQ28">ROUND(INDEX(T28:T43,Control!$B$2),-2)</f>
        <v>39600</v>
      </c>
      <c r="AR28" s="14" cm="1">
        <f t="array" ref="AR28">ROUND(INDEX(U28:U43,Control!$B$2),-2)</f>
        <v>40100</v>
      </c>
      <c r="AS28" s="14" cm="1">
        <f t="array" ref="AS28">ROUND(INDEX(V28:V43,Control!$B$2),-2)</f>
        <v>40600</v>
      </c>
    </row>
    <row r="29" spans="1:45" x14ac:dyDescent="0.25">
      <c r="A29" s="14" t="s">
        <v>1</v>
      </c>
      <c r="B29" s="6">
        <v>34625</v>
      </c>
      <c r="C29" s="6">
        <v>35286.45092271312</v>
      </c>
      <c r="D29" s="6">
        <v>35923.471373052453</v>
      </c>
      <c r="E29" s="6">
        <v>36620.379099476428</v>
      </c>
      <c r="F29" s="6">
        <v>37365.60079040553</v>
      </c>
      <c r="G29" s="6">
        <v>38172.142382668739</v>
      </c>
      <c r="H29" s="6">
        <v>38989.81907474139</v>
      </c>
      <c r="I29" s="6">
        <v>39871.369252210367</v>
      </c>
      <c r="J29" s="6">
        <v>40843.382937031725</v>
      </c>
      <c r="K29" s="6">
        <v>41833.43721171889</v>
      </c>
      <c r="L29" s="6">
        <v>42849.902388325558</v>
      </c>
      <c r="M29" s="6">
        <v>43797.082727999601</v>
      </c>
      <c r="N29" s="6">
        <v>44608.652475118462</v>
      </c>
      <c r="O29" s="6">
        <v>45443.316849731287</v>
      </c>
      <c r="P29" s="6">
        <v>46240.803755855668</v>
      </c>
      <c r="Q29" s="6">
        <v>46945.073837592179</v>
      </c>
      <c r="R29" s="6">
        <v>47634.96618740476</v>
      </c>
      <c r="S29" s="6">
        <v>48233.465755677738</v>
      </c>
      <c r="T29" s="6">
        <v>48756.450017236624</v>
      </c>
      <c r="U29" s="6">
        <v>49189.248039933416</v>
      </c>
      <c r="V29" s="6">
        <v>49533.350796382889</v>
      </c>
      <c r="X29" s="14" t="str">
        <f>X28</f>
        <v>Ashford</v>
      </c>
      <c r="Y29" s="23" cm="1">
        <f t="array" ref="Y29">INDEX(B28:B43,Control!$B$2)/INDEX('Population Forecasts'!B7:B22,Control!$B$2)</f>
        <v>0.19671342868918776</v>
      </c>
      <c r="Z29" s="23" cm="1">
        <f t="array" ref="Z29">INDEX(C28:C43,Control!$B$2)/INDEX('Population Forecasts'!C7:C22,Control!$B$2)</f>
        <v>0.1982257408429044</v>
      </c>
      <c r="AA29" s="23" cm="1">
        <f t="array" ref="AA29">INDEX(D28:D43,Control!$B$2)/INDEX('Population Forecasts'!D7:D22,Control!$B$2)</f>
        <v>0.1996841431490666</v>
      </c>
      <c r="AB29" s="23" cm="1">
        <f t="array" ref="AB29">INDEX(E28:E43,Control!$B$2)/INDEX('Population Forecasts'!E7:E22,Control!$B$2)</f>
        <v>0.20101634469240093</v>
      </c>
      <c r="AC29" s="23" cm="1">
        <f t="array" ref="AC29">INDEX(F28:F43,Control!$B$2)/INDEX('Population Forecasts'!F7:F22,Control!$B$2)</f>
        <v>0.20266655406905407</v>
      </c>
      <c r="AD29" s="23" cm="1">
        <f t="array" ref="AD29">INDEX(G28:G43,Control!$B$2)/INDEX('Population Forecasts'!G7:G22,Control!$B$2)</f>
        <v>0.20446598270261404</v>
      </c>
      <c r="AE29" s="23" cm="1">
        <f t="array" ref="AE29">INDEX(H28:H43,Control!$B$2)/INDEX('Population Forecasts'!H7:H22,Control!$B$2)</f>
        <v>0.20684014489990571</v>
      </c>
      <c r="AF29" s="23" cm="1">
        <f t="array" ref="AF29">INDEX(I28:I43,Control!$B$2)/INDEX('Population Forecasts'!I7:I22,Control!$B$2)</f>
        <v>0.209551440752825</v>
      </c>
      <c r="AG29" s="23" cm="1">
        <f t="array" ref="AG29">INDEX(J28:J43,Control!$B$2)/INDEX('Population Forecasts'!J7:J22,Control!$B$2)</f>
        <v>0.21224334402703077</v>
      </c>
      <c r="AH29" s="23" cm="1">
        <f t="array" ref="AH29">INDEX(K28:K43,Control!$B$2)/INDEX('Population Forecasts'!K7:K22,Control!$B$2)</f>
        <v>0.2153590749639569</v>
      </c>
      <c r="AI29" s="23" cm="1">
        <f t="array" ref="AI29">INDEX(L28:L43,Control!$B$2)/INDEX('Population Forecasts'!L7:L22,Control!$B$2)</f>
        <v>0.21819977169958235</v>
      </c>
      <c r="AJ29" s="23" cm="1">
        <f t="array" ref="AJ29">INDEX(M28:M43,Control!$B$2)/INDEX('Population Forecasts'!M7:M22,Control!$B$2)</f>
        <v>0.22203529133628488</v>
      </c>
      <c r="AK29" s="23" cm="1">
        <f t="array" ref="AK29">INDEX(N28:N43,Control!$B$2)/INDEX('Population Forecasts'!N7:N22,Control!$B$2)</f>
        <v>0.22513596096339863</v>
      </c>
      <c r="AL29" s="23" cm="1">
        <f t="array" ref="AL29">INDEX(O28:O43,Control!$B$2)/INDEX('Population Forecasts'!O7:O22,Control!$B$2)</f>
        <v>0.22826604296631139</v>
      </c>
      <c r="AM29" s="23" cm="1">
        <f t="array" ref="AM29">INDEX(P28:P43,Control!$B$2)/INDEX('Population Forecasts'!P7:P22,Control!$B$2)</f>
        <v>0.23119022248092805</v>
      </c>
      <c r="AN29" s="23" cm="1">
        <f t="array" ref="AN29">INDEX(Q28:Q43,Control!$B$2)/INDEX('Population Forecasts'!Q7:Q22,Control!$B$2)</f>
        <v>0.23351737192299987</v>
      </c>
      <c r="AO29" s="23" cm="1">
        <f t="array" ref="AO29">INDEX(R28:R43,Control!$B$2)/INDEX('Population Forecasts'!R7:R22,Control!$B$2)</f>
        <v>0.2357909098818268</v>
      </c>
      <c r="AP29" s="23" cm="1">
        <f t="array" ref="AP29">INDEX(S28:S43,Control!$B$2)/INDEX('Population Forecasts'!S7:S22,Control!$B$2)</f>
        <v>0.23765949731517841</v>
      </c>
      <c r="AQ29" s="23" cm="1">
        <f t="array" ref="AQ29">INDEX(T28:T43,Control!$B$2)/INDEX('Population Forecasts'!T7:T22,Control!$B$2)</f>
        <v>0.23880759678716532</v>
      </c>
      <c r="AR29" s="23" cm="1">
        <f t="array" ref="AR29">INDEX(U28:U43,Control!$B$2)/INDEX('Population Forecasts'!U7:U22,Control!$B$2)</f>
        <v>0.2396185386967209</v>
      </c>
      <c r="AS29" s="23" cm="1">
        <f t="array" ref="AS29">INDEX(V28:V43,Control!$B$2)/INDEX('Population Forecasts'!V7:V22,Control!$B$2)</f>
        <v>0.24002505541606273</v>
      </c>
    </row>
    <row r="30" spans="1:45" x14ac:dyDescent="0.25">
      <c r="A30" s="14" t="s">
        <v>2</v>
      </c>
      <c r="B30" s="6">
        <v>15865</v>
      </c>
      <c r="C30" s="6">
        <v>16072.080372231525</v>
      </c>
      <c r="D30" s="6">
        <v>16312.135262500713</v>
      </c>
      <c r="E30" s="6">
        <v>16553.612494590219</v>
      </c>
      <c r="F30" s="6">
        <v>16841.197067680077</v>
      </c>
      <c r="G30" s="6">
        <v>17204.537248093737</v>
      </c>
      <c r="H30" s="6">
        <v>17544.861331273802</v>
      </c>
      <c r="I30" s="6">
        <v>17926.495333935607</v>
      </c>
      <c r="J30" s="6">
        <v>18325.638845891306</v>
      </c>
      <c r="K30" s="6">
        <v>18789.877078190897</v>
      </c>
      <c r="L30" s="6">
        <v>19229.788179879892</v>
      </c>
      <c r="M30" s="6">
        <v>19707.511197126405</v>
      </c>
      <c r="N30" s="6">
        <v>20207.006457169933</v>
      </c>
      <c r="O30" s="6">
        <v>20633.394660937636</v>
      </c>
      <c r="P30" s="6">
        <v>21135.969713867344</v>
      </c>
      <c r="Q30" s="6">
        <v>21544.464412999863</v>
      </c>
      <c r="R30" s="6">
        <v>21949.570753777836</v>
      </c>
      <c r="S30" s="6">
        <v>22331.817718050974</v>
      </c>
      <c r="T30" s="6">
        <v>22729.808831085444</v>
      </c>
      <c r="U30" s="6">
        <v>23088.058885922132</v>
      </c>
      <c r="V30" s="6">
        <v>23457.279097615145</v>
      </c>
      <c r="X30" s="14" t="str">
        <f>A19</f>
        <v>Kent</v>
      </c>
      <c r="Y30" s="23">
        <f>B40/B19</f>
        <v>0.20312361356452285</v>
      </c>
      <c r="Z30" s="23">
        <f t="shared" ref="Z30:AS30" si="0">C40/C19</f>
        <v>0.20438995024603041</v>
      </c>
      <c r="AA30" s="23">
        <f t="shared" si="0"/>
        <v>0.20601616653466681</v>
      </c>
      <c r="AB30" s="23">
        <f t="shared" si="0"/>
        <v>0.20764452124425847</v>
      </c>
      <c r="AC30" s="23">
        <f t="shared" si="0"/>
        <v>0.2093827359156015</v>
      </c>
      <c r="AD30" s="23">
        <f t="shared" si="0"/>
        <v>0.21085726801113158</v>
      </c>
      <c r="AE30" s="23">
        <f t="shared" si="0"/>
        <v>0.21293027850754204</v>
      </c>
      <c r="AF30" s="23">
        <f t="shared" si="0"/>
        <v>0.21563891946734631</v>
      </c>
      <c r="AG30" s="23">
        <f t="shared" si="0"/>
        <v>0.21843113497947667</v>
      </c>
      <c r="AH30" s="23">
        <f t="shared" si="0"/>
        <v>0.22149926885045962</v>
      </c>
      <c r="AI30" s="23">
        <f t="shared" si="0"/>
        <v>0.22472917311241017</v>
      </c>
      <c r="AJ30" s="23">
        <f t="shared" si="0"/>
        <v>0.22782196776306227</v>
      </c>
      <c r="AK30" s="23">
        <f t="shared" si="0"/>
        <v>0.23100320921600012</v>
      </c>
      <c r="AL30" s="23">
        <f t="shared" si="0"/>
        <v>0.23375942873610184</v>
      </c>
      <c r="AM30" s="23">
        <f t="shared" si="0"/>
        <v>0.23643693523877529</v>
      </c>
      <c r="AN30" s="23">
        <f t="shared" si="0"/>
        <v>0.2386408888892074</v>
      </c>
      <c r="AO30" s="23">
        <f t="shared" si="0"/>
        <v>0.24100205731578822</v>
      </c>
      <c r="AP30" s="23">
        <f t="shared" si="0"/>
        <v>0.24283298538540266</v>
      </c>
      <c r="AQ30" s="23">
        <f t="shared" si="0"/>
        <v>0.24411473114718885</v>
      </c>
      <c r="AR30" s="23">
        <f t="shared" si="0"/>
        <v>0.24485571912932727</v>
      </c>
      <c r="AS30" s="23">
        <f t="shared" si="0"/>
        <v>0.2453684365221262</v>
      </c>
    </row>
    <row r="31" spans="1:45" x14ac:dyDescent="0.25">
      <c r="A31" s="14" t="s">
        <v>3</v>
      </c>
      <c r="B31" s="6">
        <v>28201</v>
      </c>
      <c r="C31" s="6">
        <v>28692.165718588694</v>
      </c>
      <c r="D31" s="6">
        <v>29246.491706848741</v>
      </c>
      <c r="E31" s="6">
        <v>29834.413102736726</v>
      </c>
      <c r="F31" s="6">
        <v>30596.035565633014</v>
      </c>
      <c r="G31" s="6">
        <v>31298.054897245107</v>
      </c>
      <c r="H31" s="6">
        <v>32080.24388450414</v>
      </c>
      <c r="I31" s="6">
        <v>32820.283555417853</v>
      </c>
      <c r="J31" s="6">
        <v>33502.118160113903</v>
      </c>
      <c r="K31" s="6">
        <v>34196.447367258312</v>
      </c>
      <c r="L31" s="6">
        <v>34999.299288398455</v>
      </c>
      <c r="M31" s="6">
        <v>35743.826621002889</v>
      </c>
      <c r="N31" s="6">
        <v>36446.758478493997</v>
      </c>
      <c r="O31" s="6">
        <v>37028.107265121602</v>
      </c>
      <c r="P31" s="6">
        <v>37585.261279034145</v>
      </c>
      <c r="Q31" s="6">
        <v>38113.738070365129</v>
      </c>
      <c r="R31" s="6">
        <v>38685.41626600676</v>
      </c>
      <c r="S31" s="6">
        <v>39142.18462551009</v>
      </c>
      <c r="T31" s="6">
        <v>39529.94180955644</v>
      </c>
      <c r="U31" s="6">
        <v>39806.555169715612</v>
      </c>
      <c r="V31" s="6">
        <v>39979.506385050932</v>
      </c>
    </row>
    <row r="32" spans="1:45" x14ac:dyDescent="0.25">
      <c r="A32" s="14" t="s">
        <v>7</v>
      </c>
      <c r="B32" s="6">
        <v>28298</v>
      </c>
      <c r="C32" s="6">
        <v>28705.983170495078</v>
      </c>
      <c r="D32" s="6">
        <v>29294.824788459046</v>
      </c>
      <c r="E32" s="6">
        <v>29890.344052547174</v>
      </c>
      <c r="F32" s="6">
        <v>30557.249984748327</v>
      </c>
      <c r="G32" s="6">
        <v>31294.155937365882</v>
      </c>
      <c r="H32" s="6">
        <v>32086.324063212167</v>
      </c>
      <c r="I32" s="6">
        <v>32917.122331029575</v>
      </c>
      <c r="J32" s="6">
        <v>33819.226207438835</v>
      </c>
      <c r="K32" s="6">
        <v>34699.191570921212</v>
      </c>
      <c r="L32" s="6">
        <v>35580.127430354769</v>
      </c>
      <c r="M32" s="6">
        <v>36496.516301795033</v>
      </c>
      <c r="N32" s="6">
        <v>37364.835386781364</v>
      </c>
      <c r="O32" s="6">
        <v>38198.736123708062</v>
      </c>
      <c r="P32" s="6">
        <v>39026.025219325682</v>
      </c>
      <c r="Q32" s="6">
        <v>39785.316683769299</v>
      </c>
      <c r="R32" s="6">
        <v>40556.433869519657</v>
      </c>
      <c r="S32" s="6">
        <v>41224.060766693954</v>
      </c>
      <c r="T32" s="6">
        <v>41781.336849558917</v>
      </c>
      <c r="U32" s="6">
        <v>42257.596137582994</v>
      </c>
      <c r="V32" s="6">
        <v>42692.300056828033</v>
      </c>
    </row>
    <row r="33" spans="1:45" x14ac:dyDescent="0.25">
      <c r="A33" s="14" t="s">
        <v>4</v>
      </c>
      <c r="B33" s="6">
        <v>18603</v>
      </c>
      <c r="C33" s="6">
        <v>18862.950396207998</v>
      </c>
      <c r="D33" s="6">
        <v>19050.569972167425</v>
      </c>
      <c r="E33" s="6">
        <v>19387.022496590231</v>
      </c>
      <c r="F33" s="6">
        <v>19724.108457380622</v>
      </c>
      <c r="G33" s="6">
        <v>20059.639248497268</v>
      </c>
      <c r="H33" s="6">
        <v>20500.021260997841</v>
      </c>
      <c r="I33" s="6">
        <v>20924.827219647639</v>
      </c>
      <c r="J33" s="6">
        <v>21492.349323907503</v>
      </c>
      <c r="K33" s="6">
        <v>21872.738156246</v>
      </c>
      <c r="L33" s="6">
        <v>22239.152352102006</v>
      </c>
      <c r="M33" s="6">
        <v>22671.016577906645</v>
      </c>
      <c r="N33" s="6">
        <v>23046.277168182991</v>
      </c>
      <c r="O33" s="6">
        <v>23415.033270789536</v>
      </c>
      <c r="P33" s="6">
        <v>23808.491677557322</v>
      </c>
      <c r="Q33" s="6">
        <v>24186.500474291373</v>
      </c>
      <c r="R33" s="6">
        <v>24584.401315175899</v>
      </c>
      <c r="S33" s="6">
        <v>24904.137610214602</v>
      </c>
      <c r="T33" s="6">
        <v>25122.419140167054</v>
      </c>
      <c r="U33" s="6">
        <v>25306.425788397777</v>
      </c>
      <c r="V33" s="6">
        <v>25552.108008375842</v>
      </c>
    </row>
    <row r="34" spans="1:45" x14ac:dyDescent="0.25">
      <c r="A34" s="14" t="s">
        <v>5</v>
      </c>
      <c r="B34" s="6">
        <v>33395</v>
      </c>
      <c r="C34" s="6">
        <v>34007.339658579687</v>
      </c>
      <c r="D34" s="6">
        <v>34599.492856484663</v>
      </c>
      <c r="E34" s="6">
        <v>35277.747358665336</v>
      </c>
      <c r="F34" s="6">
        <v>35988.606048069763</v>
      </c>
      <c r="G34" s="6">
        <v>36705.895504692366</v>
      </c>
      <c r="H34" s="6">
        <v>37433.784064396037</v>
      </c>
      <c r="I34" s="6">
        <v>38307.273434881063</v>
      </c>
      <c r="J34" s="6">
        <v>39123.447534104736</v>
      </c>
      <c r="K34" s="6">
        <v>40026.527309824596</v>
      </c>
      <c r="L34" s="6">
        <v>40991.461454456759</v>
      </c>
      <c r="M34" s="6">
        <v>41945.369090952576</v>
      </c>
      <c r="N34" s="6">
        <v>42876.968373534328</v>
      </c>
      <c r="O34" s="6">
        <v>43712.3061113492</v>
      </c>
      <c r="P34" s="6">
        <v>44554.678182160365</v>
      </c>
      <c r="Q34" s="6">
        <v>45311.801073160997</v>
      </c>
      <c r="R34" s="6">
        <v>46113.855885197248</v>
      </c>
      <c r="S34" s="6">
        <v>46814.728811074587</v>
      </c>
      <c r="T34" s="6">
        <v>47380.494492825601</v>
      </c>
      <c r="U34" s="6">
        <v>47838.596355880436</v>
      </c>
      <c r="V34" s="6">
        <v>48319.435415554224</v>
      </c>
    </row>
    <row r="35" spans="1:45" x14ac:dyDescent="0.25">
      <c r="A35" s="14" t="s">
        <v>6</v>
      </c>
      <c r="B35" s="6">
        <v>26276</v>
      </c>
      <c r="C35" s="6">
        <v>26490.433944844546</v>
      </c>
      <c r="D35" s="6">
        <v>26812.365026937208</v>
      </c>
      <c r="E35" s="6">
        <v>27195.686379543105</v>
      </c>
      <c r="F35" s="6">
        <v>27627.017659227924</v>
      </c>
      <c r="G35" s="6">
        <v>28112.069116116734</v>
      </c>
      <c r="H35" s="6">
        <v>28612.265044754364</v>
      </c>
      <c r="I35" s="6">
        <v>29199.76974142425</v>
      </c>
      <c r="J35" s="6">
        <v>29716.993248128405</v>
      </c>
      <c r="K35" s="6">
        <v>30262.835520363762</v>
      </c>
      <c r="L35" s="6">
        <v>30898.584431122617</v>
      </c>
      <c r="M35" s="6">
        <v>31491.361597868905</v>
      </c>
      <c r="N35" s="6">
        <v>32097.461228569715</v>
      </c>
      <c r="O35" s="6">
        <v>32661.293377545182</v>
      </c>
      <c r="P35" s="6">
        <v>33169.296448671186</v>
      </c>
      <c r="Q35" s="6">
        <v>33590.856294753779</v>
      </c>
      <c r="R35" s="6">
        <v>34055.571507960536</v>
      </c>
      <c r="S35" s="6">
        <v>34464.852777623521</v>
      </c>
      <c r="T35" s="6">
        <v>34846.132501066182</v>
      </c>
      <c r="U35" s="6">
        <v>35174.27648325084</v>
      </c>
      <c r="V35" s="6">
        <v>35491.091539684305</v>
      </c>
    </row>
    <row r="36" spans="1:45" x14ac:dyDescent="0.25">
      <c r="A36" s="14" t="s">
        <v>8</v>
      </c>
      <c r="B36" s="6">
        <v>29110</v>
      </c>
      <c r="C36" s="6">
        <v>29662.631157969103</v>
      </c>
      <c r="D36" s="6">
        <v>30193.893960892492</v>
      </c>
      <c r="E36" s="6">
        <v>30742.080429967944</v>
      </c>
      <c r="F36" s="6">
        <v>31292.402365732836</v>
      </c>
      <c r="G36" s="6">
        <v>31916.408736207522</v>
      </c>
      <c r="H36" s="6">
        <v>32566.908813109469</v>
      </c>
      <c r="I36" s="6">
        <v>33267.872645243042</v>
      </c>
      <c r="J36" s="6">
        <v>34001.171639229884</v>
      </c>
      <c r="K36" s="6">
        <v>34926.756271141836</v>
      </c>
      <c r="L36" s="6">
        <v>35782.967257159071</v>
      </c>
      <c r="M36" s="6">
        <v>36550.49157005849</v>
      </c>
      <c r="N36" s="6">
        <v>37255.435668773833</v>
      </c>
      <c r="O36" s="6">
        <v>37935.02802575173</v>
      </c>
      <c r="P36" s="6">
        <v>38621.960115204056</v>
      </c>
      <c r="Q36" s="6">
        <v>39206.460219307381</v>
      </c>
      <c r="R36" s="6">
        <v>39764.769001328052</v>
      </c>
      <c r="S36" s="6">
        <v>40274.790738182332</v>
      </c>
      <c r="T36" s="6">
        <v>40686.892494004394</v>
      </c>
      <c r="U36" s="6">
        <v>41044.284541128858</v>
      </c>
      <c r="V36" s="6">
        <v>41326.384581278355</v>
      </c>
    </row>
    <row r="37" spans="1:45" x14ac:dyDescent="0.25">
      <c r="A37" s="14" t="s">
        <v>9</v>
      </c>
      <c r="B37" s="6">
        <v>34032</v>
      </c>
      <c r="C37" s="6">
        <v>34389.056971699705</v>
      </c>
      <c r="D37" s="6">
        <v>34939.004161551537</v>
      </c>
      <c r="E37" s="6">
        <v>35480.599004476739</v>
      </c>
      <c r="F37" s="6">
        <v>36227.372633417886</v>
      </c>
      <c r="G37" s="6">
        <v>37055.380477040781</v>
      </c>
      <c r="H37" s="6">
        <v>38094.341532808372</v>
      </c>
      <c r="I37" s="6">
        <v>39155.506600720917</v>
      </c>
      <c r="J37" s="6">
        <v>40234.625108194523</v>
      </c>
      <c r="K37" s="6">
        <v>41307.089931430361</v>
      </c>
      <c r="L37" s="6">
        <v>42465.008374519661</v>
      </c>
      <c r="M37" s="6">
        <v>43536.641737628917</v>
      </c>
      <c r="N37" s="6">
        <v>44391.952123035291</v>
      </c>
      <c r="O37" s="6">
        <v>45129.03204345586</v>
      </c>
      <c r="P37" s="6">
        <v>45915.783209196728</v>
      </c>
      <c r="Q37" s="6">
        <v>46615.099876944667</v>
      </c>
      <c r="R37" s="6">
        <v>47422.44943444302</v>
      </c>
      <c r="S37" s="6">
        <v>48039.23129661745</v>
      </c>
      <c r="T37" s="6">
        <v>48610.464897828992</v>
      </c>
      <c r="U37" s="6">
        <v>49073.776651380576</v>
      </c>
      <c r="V37" s="6">
        <v>49518.939235835096</v>
      </c>
    </row>
    <row r="38" spans="1:45" x14ac:dyDescent="0.25">
      <c r="A38" s="14" t="s">
        <v>46</v>
      </c>
      <c r="B38" s="6">
        <v>25187</v>
      </c>
      <c r="C38" s="6">
        <v>25584.744911468311</v>
      </c>
      <c r="D38" s="6">
        <v>26097.831956569535</v>
      </c>
      <c r="E38" s="6">
        <v>26617.270511976531</v>
      </c>
      <c r="F38" s="6">
        <v>27160.202866277978</v>
      </c>
      <c r="G38" s="6">
        <v>27727.252803886309</v>
      </c>
      <c r="H38" s="6">
        <v>28374.763499610133</v>
      </c>
      <c r="I38" s="6">
        <v>29103.889889961116</v>
      </c>
      <c r="J38" s="6">
        <v>29823.118856286077</v>
      </c>
      <c r="K38" s="6">
        <v>30634.635796076844</v>
      </c>
      <c r="L38" s="6">
        <v>31455.782672255707</v>
      </c>
      <c r="M38" s="6">
        <v>32175.749117730818</v>
      </c>
      <c r="N38" s="6">
        <v>32950.302099961409</v>
      </c>
      <c r="O38" s="6">
        <v>33667.443551769291</v>
      </c>
      <c r="P38" s="6">
        <v>34333.008227437575</v>
      </c>
      <c r="Q38" s="6">
        <v>35025.142167297759</v>
      </c>
      <c r="R38" s="6">
        <v>35689.217158447856</v>
      </c>
      <c r="S38" s="6">
        <v>36309.8295450324</v>
      </c>
      <c r="T38" s="6">
        <v>36907.265541018867</v>
      </c>
      <c r="U38" s="6">
        <v>37394.221389704304</v>
      </c>
      <c r="V38" s="6">
        <v>37847.343570941965</v>
      </c>
    </row>
    <row r="39" spans="1:45" x14ac:dyDescent="0.25">
      <c r="A39" s="14" t="s">
        <v>11</v>
      </c>
      <c r="B39" s="6">
        <v>23410</v>
      </c>
      <c r="C39" s="6">
        <v>23843.665133598304</v>
      </c>
      <c r="D39" s="6">
        <v>24244.885610118508</v>
      </c>
      <c r="E39" s="6">
        <v>24771.397438572239</v>
      </c>
      <c r="F39" s="6">
        <v>25335.187360950862</v>
      </c>
      <c r="G39" s="6">
        <v>25871.79625419611</v>
      </c>
      <c r="H39" s="6">
        <v>26377.266084470728</v>
      </c>
      <c r="I39" s="6">
        <v>26979.561587351353</v>
      </c>
      <c r="J39" s="6">
        <v>27660.786307632741</v>
      </c>
      <c r="K39" s="6">
        <v>28382.464697501426</v>
      </c>
      <c r="L39" s="6">
        <v>29169.749365140044</v>
      </c>
      <c r="M39" s="6">
        <v>29845.541123632764</v>
      </c>
      <c r="N39" s="6">
        <v>30626.358719135314</v>
      </c>
      <c r="O39" s="6">
        <v>31314.106019695151</v>
      </c>
      <c r="P39" s="6">
        <v>31970.663007553718</v>
      </c>
      <c r="Q39" s="6">
        <v>32550.267530600468</v>
      </c>
      <c r="R39" s="6">
        <v>33147.193651583948</v>
      </c>
      <c r="S39" s="6">
        <v>33769.739903002672</v>
      </c>
      <c r="T39" s="6">
        <v>34304.637216897769</v>
      </c>
      <c r="U39" s="6">
        <v>34736.859932126892</v>
      </c>
      <c r="V39" s="6">
        <v>35135.887026202894</v>
      </c>
    </row>
    <row r="40" spans="1:45" x14ac:dyDescent="0.25">
      <c r="A40" s="14" t="s">
        <v>41</v>
      </c>
      <c r="B40" s="6">
        <v>322775</v>
      </c>
      <c r="C40" s="6">
        <v>327893.00538520061</v>
      </c>
      <c r="D40" s="6">
        <v>333532.26389265899</v>
      </c>
      <c r="E40" s="6">
        <v>339759.66273213795</v>
      </c>
      <c r="F40" s="6">
        <v>346779.78373333649</v>
      </c>
      <c r="G40" s="6">
        <v>354251.62898138538</v>
      </c>
      <c r="H40" s="6">
        <v>362388.81308843242</v>
      </c>
      <c r="I40" s="6">
        <v>371117.66272310098</v>
      </c>
      <c r="J40" s="6">
        <v>380130.26416132902</v>
      </c>
      <c r="K40" s="6">
        <v>389539.42954844143</v>
      </c>
      <c r="L40" s="6">
        <v>399275.41954835912</v>
      </c>
      <c r="M40" s="6">
        <v>408492.02436143789</v>
      </c>
      <c r="N40" s="6">
        <v>417207.65838691418</v>
      </c>
      <c r="O40" s="6">
        <v>425309.35832757957</v>
      </c>
      <c r="P40" s="6">
        <v>433340.8465389394</v>
      </c>
      <c r="Q40" s="6">
        <v>440579.31414251972</v>
      </c>
      <c r="R40" s="6">
        <v>448017.35461381567</v>
      </c>
      <c r="S40" s="6">
        <v>454574.50968945539</v>
      </c>
      <c r="T40" s="6">
        <v>460269.33286561957</v>
      </c>
      <c r="U40" s="6">
        <v>465025.95407260372</v>
      </c>
      <c r="V40" s="6">
        <v>469407.99389648996</v>
      </c>
    </row>
    <row r="41" spans="1:45" x14ac:dyDescent="0.25">
      <c r="A41" s="14" t="s">
        <v>24</v>
      </c>
      <c r="B41" s="6">
        <v>45273</v>
      </c>
      <c r="C41" s="6">
        <v>45882.959806149316</v>
      </c>
      <c r="D41" s="6">
        <v>46654.270842590951</v>
      </c>
      <c r="E41" s="6">
        <v>47495.938758365417</v>
      </c>
      <c r="F41" s="6">
        <v>48413.791391047358</v>
      </c>
      <c r="G41" s="6">
        <v>49351.316517437881</v>
      </c>
      <c r="H41" s="6">
        <v>50352.588915648186</v>
      </c>
      <c r="I41" s="6">
        <v>51340.911997226125</v>
      </c>
      <c r="J41" s="6">
        <v>52501.795350752247</v>
      </c>
      <c r="K41" s="6">
        <v>53636.764023401498</v>
      </c>
      <c r="L41" s="6">
        <v>54794.925661073095</v>
      </c>
      <c r="M41" s="6">
        <v>55923.315625515039</v>
      </c>
      <c r="N41" s="6">
        <v>57034.523456178984</v>
      </c>
      <c r="O41" s="6">
        <v>57976.750168876752</v>
      </c>
      <c r="P41" s="6">
        <v>58974.660562221165</v>
      </c>
      <c r="Q41" s="6">
        <v>59867.025222913129</v>
      </c>
      <c r="R41" s="6">
        <v>60767.14697064177</v>
      </c>
      <c r="S41" s="6">
        <v>61555.422972019704</v>
      </c>
      <c r="T41" s="6">
        <v>62122.517493990308</v>
      </c>
      <c r="U41" s="6">
        <v>62639.93394114048</v>
      </c>
      <c r="V41" s="6">
        <v>63114.363987285149</v>
      </c>
    </row>
    <row r="42" spans="1:45" x14ac:dyDescent="0.25">
      <c r="A42" s="14" t="s">
        <v>65</v>
      </c>
    </row>
    <row r="43" spans="1:45" x14ac:dyDescent="0.25">
      <c r="A43" s="14" t="s">
        <v>42</v>
      </c>
    </row>
    <row r="45" spans="1:45" x14ac:dyDescent="0.25">
      <c r="A45" s="14" t="s">
        <v>255</v>
      </c>
    </row>
    <row r="46" spans="1:45" x14ac:dyDescent="0.25">
      <c r="B46" s="14">
        <v>2020</v>
      </c>
      <c r="C46" s="14">
        <v>2021</v>
      </c>
      <c r="D46" s="14">
        <v>2022</v>
      </c>
      <c r="E46" s="14">
        <v>2023</v>
      </c>
      <c r="F46" s="14">
        <v>2024</v>
      </c>
      <c r="G46" s="14">
        <v>2025</v>
      </c>
      <c r="H46" s="14">
        <v>2026</v>
      </c>
      <c r="I46" s="14">
        <v>2027</v>
      </c>
      <c r="J46" s="14">
        <v>2028</v>
      </c>
      <c r="K46" s="14">
        <v>2029</v>
      </c>
      <c r="L46" s="14">
        <v>2030</v>
      </c>
      <c r="M46" s="14">
        <v>2031</v>
      </c>
      <c r="N46" s="14">
        <v>2032</v>
      </c>
      <c r="O46" s="14">
        <v>2033</v>
      </c>
      <c r="P46" s="14">
        <v>2034</v>
      </c>
      <c r="Q46" s="14">
        <v>2035</v>
      </c>
      <c r="R46" s="14">
        <v>2036</v>
      </c>
      <c r="S46" s="14">
        <v>2037</v>
      </c>
      <c r="T46" s="14">
        <v>2038</v>
      </c>
      <c r="U46" s="14">
        <v>2039</v>
      </c>
      <c r="V46" s="14">
        <v>2040</v>
      </c>
    </row>
    <row r="47" spans="1:45" x14ac:dyDescent="0.25">
      <c r="A47" s="14" t="s">
        <v>178</v>
      </c>
      <c r="Y47" s="14">
        <v>2020</v>
      </c>
      <c r="Z47" s="14">
        <v>2021</v>
      </c>
      <c r="AA47" s="14">
        <v>2022</v>
      </c>
      <c r="AB47" s="14">
        <v>2023</v>
      </c>
      <c r="AC47" s="14">
        <v>2024</v>
      </c>
      <c r="AD47" s="14">
        <v>2025</v>
      </c>
      <c r="AE47" s="14">
        <v>2026</v>
      </c>
      <c r="AF47" s="14">
        <v>2027</v>
      </c>
      <c r="AG47" s="14">
        <v>2028</v>
      </c>
      <c r="AH47" s="14">
        <v>2029</v>
      </c>
      <c r="AI47" s="14">
        <v>2030</v>
      </c>
      <c r="AJ47" s="14">
        <v>2031</v>
      </c>
      <c r="AK47" s="14">
        <v>2032</v>
      </c>
      <c r="AL47" s="14">
        <v>2033</v>
      </c>
      <c r="AM47" s="14">
        <v>2034</v>
      </c>
      <c r="AN47" s="14">
        <v>2035</v>
      </c>
      <c r="AO47" s="14">
        <v>2036</v>
      </c>
      <c r="AP47" s="14">
        <v>2037</v>
      </c>
      <c r="AQ47" s="14">
        <v>2038</v>
      </c>
      <c r="AR47" s="14">
        <v>2039</v>
      </c>
      <c r="AS47" s="14">
        <v>2040</v>
      </c>
    </row>
    <row r="48" spans="1:45" x14ac:dyDescent="0.25">
      <c r="A48" s="14" t="s">
        <v>0</v>
      </c>
      <c r="B48" s="6">
        <v>3243</v>
      </c>
      <c r="C48" s="6">
        <v>3324.2075313213281</v>
      </c>
      <c r="D48" s="6">
        <v>3440.238863100647</v>
      </c>
      <c r="E48" s="6">
        <v>3560.8545877162323</v>
      </c>
      <c r="F48" s="6">
        <v>3708.6574263355578</v>
      </c>
      <c r="G48" s="6">
        <v>3885.910408364638</v>
      </c>
      <c r="H48" s="6">
        <v>3981.8959751610091</v>
      </c>
      <c r="I48" s="6">
        <v>4128.6168571450398</v>
      </c>
      <c r="J48" s="6">
        <v>4401.4813695195771</v>
      </c>
      <c r="K48" s="6">
        <v>4677.7231064826774</v>
      </c>
      <c r="L48" s="6">
        <v>4950.9474616713269</v>
      </c>
      <c r="M48" s="6">
        <v>5175.2776282396517</v>
      </c>
      <c r="N48" s="6">
        <v>5650.4736799239472</v>
      </c>
      <c r="O48" s="6">
        <v>5984.6401195701619</v>
      </c>
      <c r="P48" s="6">
        <v>6205.6122087477997</v>
      </c>
      <c r="Q48" s="6">
        <v>6352.1413078291662</v>
      </c>
      <c r="R48" s="6">
        <v>6443.7048865180113</v>
      </c>
      <c r="S48" s="6">
        <v>6540.0312774569175</v>
      </c>
      <c r="T48" s="6">
        <v>6604.9521909139148</v>
      </c>
      <c r="U48" s="6">
        <v>6671.7067890961189</v>
      </c>
      <c r="V48" s="6">
        <v>6774.8894176119211</v>
      </c>
      <c r="X48" s="14" t="str" cm="1">
        <f t="array" ref="X48">INDEX(A48:A63,Control!$B$2)</f>
        <v>Ashford</v>
      </c>
      <c r="Y48" s="14" cm="1">
        <f t="array" ref="Y48">ROUND(INDEX(B48:B63,Control!$B$2),-2)</f>
        <v>3200</v>
      </c>
      <c r="Z48" s="14" cm="1">
        <f t="array" ref="Z48">ROUND(INDEX(C48:C63,Control!$B$2),-2)</f>
        <v>3300</v>
      </c>
      <c r="AA48" s="14" cm="1">
        <f t="array" ref="AA48">ROUND(INDEX(D48:D63,Control!$B$2),-2)</f>
        <v>3400</v>
      </c>
      <c r="AB48" s="14" cm="1">
        <f t="array" ref="AB48">ROUND(INDEX(E48:E63,Control!$B$2),-2)</f>
        <v>3600</v>
      </c>
      <c r="AC48" s="14" cm="1">
        <f t="array" ref="AC48">ROUND(INDEX(F48:F63,Control!$B$2),-2)</f>
        <v>3700</v>
      </c>
      <c r="AD48" s="14" cm="1">
        <f t="array" ref="AD48">ROUND(INDEX(G48:G63,Control!$B$2),-2)</f>
        <v>3900</v>
      </c>
      <c r="AE48" s="14" cm="1">
        <f t="array" ref="AE48">ROUND(INDEX(H48:H63,Control!$B$2),-2)</f>
        <v>4000</v>
      </c>
      <c r="AF48" s="14" cm="1">
        <f t="array" ref="AF48">ROUND(INDEX(I48:I63,Control!$B$2),-2)</f>
        <v>4100</v>
      </c>
      <c r="AG48" s="14" cm="1">
        <f t="array" ref="AG48">ROUND(INDEX(J48:J63,Control!$B$2),-2)</f>
        <v>4400</v>
      </c>
      <c r="AH48" s="14" cm="1">
        <f t="array" ref="AH48">ROUND(INDEX(K48:K63,Control!$B$2),-2)</f>
        <v>4700</v>
      </c>
      <c r="AI48" s="14" cm="1">
        <f t="array" ref="AI48">ROUND(INDEX(L48:L63,Control!$B$2),-2)</f>
        <v>5000</v>
      </c>
      <c r="AJ48" s="14" cm="1">
        <f t="array" ref="AJ48">ROUND(INDEX(M48:M63,Control!$B$2),-2)</f>
        <v>5200</v>
      </c>
      <c r="AK48" s="14" cm="1">
        <f t="array" ref="AK48">ROUND(INDEX(N48:N63,Control!$B$2),-2)</f>
        <v>5700</v>
      </c>
      <c r="AL48" s="14" cm="1">
        <f t="array" ref="AL48">ROUND(INDEX(O48:O63,Control!$B$2),-2)</f>
        <v>6000</v>
      </c>
      <c r="AM48" s="14" cm="1">
        <f t="array" ref="AM48">ROUND(INDEX(P48:P63,Control!$B$2),-2)</f>
        <v>6200</v>
      </c>
      <c r="AN48" s="14" cm="1">
        <f t="array" ref="AN48">ROUND(INDEX(Q48:Q63,Control!$B$2),-2)</f>
        <v>6400</v>
      </c>
      <c r="AO48" s="14" cm="1">
        <f t="array" ref="AO48">ROUND(INDEX(R48:R63,Control!$B$2),-2)</f>
        <v>6400</v>
      </c>
      <c r="AP48" s="14" cm="1">
        <f t="array" ref="AP48">ROUND(INDEX(S48:S63,Control!$B$2),-2)</f>
        <v>6500</v>
      </c>
      <c r="AQ48" s="14" cm="1">
        <f t="array" ref="AQ48">ROUND(INDEX(T48:T63,Control!$B$2),-2)</f>
        <v>6600</v>
      </c>
      <c r="AR48" s="14" cm="1">
        <f t="array" ref="AR48">ROUND(INDEX(U48:U63,Control!$B$2),-2)</f>
        <v>6700</v>
      </c>
      <c r="AS48" s="14" cm="1">
        <f t="array" ref="AS48">ROUND(INDEX(V48:V63,Control!$B$2),-2)</f>
        <v>6800</v>
      </c>
    </row>
    <row r="49" spans="1:45" x14ac:dyDescent="0.25">
      <c r="A49" s="14" t="s">
        <v>1</v>
      </c>
      <c r="B49" s="6">
        <v>5008</v>
      </c>
      <c r="C49" s="6">
        <v>5142.0018962829927</v>
      </c>
      <c r="D49" s="6">
        <v>5238.3290733249596</v>
      </c>
      <c r="E49" s="6">
        <v>5360.4497113015968</v>
      </c>
      <c r="F49" s="6">
        <v>5573.734983572489</v>
      </c>
      <c r="G49" s="6">
        <v>5728.4365036425879</v>
      </c>
      <c r="H49" s="6">
        <v>5827.119101486649</v>
      </c>
      <c r="I49" s="6">
        <v>6016.9083866284491</v>
      </c>
      <c r="J49" s="6">
        <v>6256.8532871760981</v>
      </c>
      <c r="K49" s="6">
        <v>6567.5910571966815</v>
      </c>
      <c r="L49" s="6">
        <v>6841.9892009800096</v>
      </c>
      <c r="M49" s="6">
        <v>7180.1910737618746</v>
      </c>
      <c r="N49" s="6">
        <v>7800.1799578591745</v>
      </c>
      <c r="O49" s="6">
        <v>8206.5996508588869</v>
      </c>
      <c r="P49" s="6">
        <v>8527.6514866607176</v>
      </c>
      <c r="Q49" s="6">
        <v>8754.5863235210127</v>
      </c>
      <c r="R49" s="6">
        <v>8925.3986209885188</v>
      </c>
      <c r="S49" s="6">
        <v>9028.7919128446229</v>
      </c>
      <c r="T49" s="6">
        <v>9152.0837947682012</v>
      </c>
      <c r="U49" s="6">
        <v>9270.2468417580385</v>
      </c>
      <c r="V49" s="6">
        <v>9387.8397678346373</v>
      </c>
      <c r="X49" s="14" t="str">
        <f>X48</f>
        <v>Ashford</v>
      </c>
      <c r="Y49" s="23" cm="1">
        <f t="array" ref="Y49">INDEX(B48:B63,Control!$B$2)/INDEX('Population Forecasts'!B7:B22,Control!$B$2)</f>
        <v>2.4752324108137814E-2</v>
      </c>
      <c r="Z49" s="23" cm="1">
        <f t="array" ref="Z49">INDEX(C48:C63,Control!$B$2)/INDEX('Population Forecasts'!C7:C22,Control!$B$2)</f>
        <v>2.505917076163303E-2</v>
      </c>
      <c r="AA49" s="23" cm="1">
        <f t="array" ref="AA49">INDEX(D48:D63,Control!$B$2)/INDEX('Population Forecasts'!D7:D22,Control!$B$2)</f>
        <v>2.5616345452177954E-2</v>
      </c>
      <c r="AB49" s="23" cm="1">
        <f t="array" ref="AB49">INDEX(E48:E63,Control!$B$2)/INDEX('Population Forecasts'!E7:E22,Control!$B$2)</f>
        <v>2.6134108180854862E-2</v>
      </c>
      <c r="AC49" s="23" cm="1">
        <f t="array" ref="AC49">INDEX(F48:F63,Control!$B$2)/INDEX('Population Forecasts'!F7:F22,Control!$B$2)</f>
        <v>2.6781617622281741E-2</v>
      </c>
      <c r="AD49" s="23" cm="1">
        <f t="array" ref="AD49">INDEX(G48:G63,Control!$B$2)/INDEX('Population Forecasts'!G7:G22,Control!$B$2)</f>
        <v>2.7555258501786521E-2</v>
      </c>
      <c r="AE49" s="23" cm="1">
        <f t="array" ref="AE49">INDEX(H48:H63,Control!$B$2)/INDEX('Population Forecasts'!H7:H22,Control!$B$2)</f>
        <v>2.7704857360062275E-2</v>
      </c>
      <c r="AF49" s="23" cm="1">
        <f t="array" ref="AF49">INDEX(I48:I63,Control!$B$2)/INDEX('Population Forecasts'!I7:I22,Control!$B$2)</f>
        <v>2.82328133064913E-2</v>
      </c>
      <c r="AG49" s="23" cm="1">
        <f t="array" ref="AG49">INDEX(J48:J63,Control!$B$2)/INDEX('Population Forecasts'!J7:J22,Control!$B$2)</f>
        <v>2.9574607194260513E-2</v>
      </c>
      <c r="AH49" s="23" cm="1">
        <f t="array" ref="AH49">INDEX(K48:K63,Control!$B$2)/INDEX('Population Forecasts'!K7:K22,Control!$B$2)</f>
        <v>3.0894497457638316E-2</v>
      </c>
      <c r="AI49" s="23" cm="1">
        <f t="array" ref="AI49">INDEX(L48:L63,Control!$B$2)/INDEX('Population Forecasts'!L7:L22,Control!$B$2)</f>
        <v>3.2138649921166183E-2</v>
      </c>
      <c r="AJ49" s="23" cm="1">
        <f t="array" ref="AJ49">INDEX(M48:M63,Control!$B$2)/INDEX('Population Forecasts'!M7:M22,Control!$B$2)</f>
        <v>3.3277259506050982E-2</v>
      </c>
      <c r="AK49" s="23" cm="1">
        <f t="array" ref="AK49">INDEX(N48:N63,Control!$B$2)/INDEX('Population Forecasts'!N7:N22,Control!$B$2)</f>
        <v>3.6001172026951765E-2</v>
      </c>
      <c r="AL49" s="23" cm="1">
        <f t="array" ref="AL49">INDEX(O48:O63,Control!$B$2)/INDEX('Population Forecasts'!O7:O22,Control!$B$2)</f>
        <v>3.7766966087657193E-2</v>
      </c>
      <c r="AM49" s="23" cm="1">
        <f t="array" ref="AM49">INDEX(P48:P63,Control!$B$2)/INDEX('Population Forecasts'!P7:P22,Control!$B$2)</f>
        <v>3.8797169356243118E-2</v>
      </c>
      <c r="AN49" s="23" cm="1">
        <f t="array" ref="AN49">INDEX(Q48:Q63,Control!$B$2)/INDEX('Population Forecasts'!Q7:Q22,Control!$B$2)</f>
        <v>3.9340971657240369E-2</v>
      </c>
      <c r="AO49" s="23" cm="1">
        <f t="array" ref="AO49">INDEX(R48:R63,Control!$B$2)/INDEX('Population Forecasts'!R7:R22,Control!$B$2)</f>
        <v>3.955293475386211E-2</v>
      </c>
      <c r="AP49" s="23" cm="1">
        <f t="array" ref="AP49">INDEX(S48:S63,Control!$B$2)/INDEX('Population Forecasts'!S7:S22,Control!$B$2)</f>
        <v>3.9786865045068683E-2</v>
      </c>
      <c r="AQ49" s="23" cm="1">
        <f t="array" ref="AQ49">INDEX(T48:T63,Control!$B$2)/INDEX('Population Forecasts'!T7:T22,Control!$B$2)</f>
        <v>3.9817567108135998E-2</v>
      </c>
      <c r="AR49" s="23" cm="1">
        <f t="array" ref="AR49">INDEX(U48:U63,Control!$B$2)/INDEX('Population Forecasts'!U7:U22,Control!$B$2)</f>
        <v>3.9850993410691614E-2</v>
      </c>
      <c r="AS49" s="23" cm="1">
        <f t="array" ref="AS49">INDEX(V48:V63,Control!$B$2)/INDEX('Population Forecasts'!V7:V22,Control!$B$2)</f>
        <v>4.0097855811056092E-2</v>
      </c>
    </row>
    <row r="50" spans="1:45" x14ac:dyDescent="0.25">
      <c r="A50" s="14" t="s">
        <v>2</v>
      </c>
      <c r="B50" s="6">
        <v>2287</v>
      </c>
      <c r="C50" s="6">
        <v>2299.0445643156054</v>
      </c>
      <c r="D50" s="6">
        <v>2345.0383714676791</v>
      </c>
      <c r="E50" s="6">
        <v>2370.432365942841</v>
      </c>
      <c r="F50" s="6">
        <v>2373.5257450982826</v>
      </c>
      <c r="G50" s="6">
        <v>2384.3339869603733</v>
      </c>
      <c r="H50" s="6">
        <v>2394.8131473696267</v>
      </c>
      <c r="I50" s="6">
        <v>2412.0565647629628</v>
      </c>
      <c r="J50" s="6">
        <v>2455.4461126856404</v>
      </c>
      <c r="K50" s="6">
        <v>2539.975124285018</v>
      </c>
      <c r="L50" s="6">
        <v>2588.7478117051724</v>
      </c>
      <c r="M50" s="6">
        <v>2688.446938281355</v>
      </c>
      <c r="N50" s="6">
        <v>2867.5625542554917</v>
      </c>
      <c r="O50" s="6">
        <v>3017.6408254214184</v>
      </c>
      <c r="P50" s="6">
        <v>3082.9595451804198</v>
      </c>
      <c r="Q50" s="6">
        <v>3160.2077920193988</v>
      </c>
      <c r="R50" s="6">
        <v>3188.5519951447059</v>
      </c>
      <c r="S50" s="6">
        <v>3232.3282796534477</v>
      </c>
      <c r="T50" s="6">
        <v>3278.6799880912149</v>
      </c>
      <c r="U50" s="6">
        <v>3329.5393629086611</v>
      </c>
      <c r="V50" s="6">
        <v>3377.3996069310961</v>
      </c>
      <c r="X50" s="14" t="str">
        <f>A60</f>
        <v>Kent</v>
      </c>
      <c r="Y50" s="23">
        <f>B60/B19</f>
        <v>2.7430104772830678E-2</v>
      </c>
      <c r="Z50" s="23">
        <f t="shared" ref="Z50:AS50" si="1">C60/C19</f>
        <v>2.770016522541836E-2</v>
      </c>
      <c r="AA50" s="23">
        <f t="shared" si="1"/>
        <v>2.806001125167467E-2</v>
      </c>
      <c r="AB50" s="23">
        <f t="shared" si="1"/>
        <v>2.842173186097895E-2</v>
      </c>
      <c r="AC50" s="23">
        <f t="shared" si="1"/>
        <v>2.8928693599244631E-2</v>
      </c>
      <c r="AD50" s="23">
        <f t="shared" si="1"/>
        <v>2.9293154798808122E-2</v>
      </c>
      <c r="AE50" s="23">
        <f t="shared" si="1"/>
        <v>2.9316244780887925E-2</v>
      </c>
      <c r="AF50" s="23">
        <f t="shared" si="1"/>
        <v>2.9810384448915889E-2</v>
      </c>
      <c r="AG50" s="23">
        <f t="shared" si="1"/>
        <v>3.0755751935810875E-2</v>
      </c>
      <c r="AH50" s="23">
        <f t="shared" si="1"/>
        <v>3.1977198380730147E-2</v>
      </c>
      <c r="AI50" s="23">
        <f t="shared" si="1"/>
        <v>3.2977551769332258E-2</v>
      </c>
      <c r="AJ50" s="23">
        <f t="shared" si="1"/>
        <v>3.413783268928345E-2</v>
      </c>
      <c r="AK50" s="23">
        <f t="shared" si="1"/>
        <v>3.6874182251921045E-2</v>
      </c>
      <c r="AL50" s="23">
        <f t="shared" si="1"/>
        <v>3.8580887576941128E-2</v>
      </c>
      <c r="AM50" s="23">
        <f t="shared" si="1"/>
        <v>3.9591167885170801E-2</v>
      </c>
      <c r="AN50" s="23">
        <f t="shared" si="1"/>
        <v>4.0211031592912637E-2</v>
      </c>
      <c r="AO50" s="23">
        <f t="shared" si="1"/>
        <v>4.0528952503976305E-2</v>
      </c>
      <c r="AP50" s="23">
        <f t="shared" si="1"/>
        <v>4.0639041635011565E-2</v>
      </c>
      <c r="AQ50" s="23">
        <f t="shared" si="1"/>
        <v>4.0827518000379946E-2</v>
      </c>
      <c r="AR50" s="23">
        <f t="shared" si="1"/>
        <v>4.1033087560360081E-2</v>
      </c>
      <c r="AS50" s="23">
        <f t="shared" si="1"/>
        <v>4.1209292000236437E-2</v>
      </c>
    </row>
    <row r="51" spans="1:45" x14ac:dyDescent="0.25">
      <c r="A51" s="14" t="s">
        <v>3</v>
      </c>
      <c r="B51" s="6">
        <v>3547</v>
      </c>
      <c r="C51" s="6">
        <v>3620.6940252699424</v>
      </c>
      <c r="D51" s="6">
        <v>3711.3538587576913</v>
      </c>
      <c r="E51" s="6">
        <v>3816.0158917675799</v>
      </c>
      <c r="F51" s="6">
        <v>3918.4682103655359</v>
      </c>
      <c r="G51" s="6">
        <v>4021.9528124860808</v>
      </c>
      <c r="H51" s="6">
        <v>4106.8152178573364</v>
      </c>
      <c r="I51" s="6">
        <v>4250.6161367106251</v>
      </c>
      <c r="J51" s="6">
        <v>4402.9543917315823</v>
      </c>
      <c r="K51" s="6">
        <v>4611.8210515428873</v>
      </c>
      <c r="L51" s="6">
        <v>4818.9585760686095</v>
      </c>
      <c r="M51" s="6">
        <v>5033.5233016524217</v>
      </c>
      <c r="N51" s="6">
        <v>5502.2125293840218</v>
      </c>
      <c r="O51" s="6">
        <v>5830.342903240351</v>
      </c>
      <c r="P51" s="6">
        <v>6044.5779476684984</v>
      </c>
      <c r="Q51" s="6">
        <v>6157.3461524149243</v>
      </c>
      <c r="R51" s="6">
        <v>6256.9593596223349</v>
      </c>
      <c r="S51" s="6">
        <v>6310.3143939807997</v>
      </c>
      <c r="T51" s="6">
        <v>6397.4153942163321</v>
      </c>
      <c r="U51" s="6">
        <v>6493.150527173013</v>
      </c>
      <c r="V51" s="6">
        <v>6576.7423862099458</v>
      </c>
    </row>
    <row r="52" spans="1:45" x14ac:dyDescent="0.25">
      <c r="A52" s="14" t="s">
        <v>7</v>
      </c>
      <c r="B52" s="6">
        <v>3852</v>
      </c>
      <c r="C52" s="6">
        <v>3879.1736626393104</v>
      </c>
      <c r="D52" s="6">
        <v>3984.7227032533774</v>
      </c>
      <c r="E52" s="6">
        <v>4016.7382938574519</v>
      </c>
      <c r="F52" s="6">
        <v>4122.2952737377564</v>
      </c>
      <c r="G52" s="6">
        <v>4254.7673073406841</v>
      </c>
      <c r="H52" s="6">
        <v>4285.411053015785</v>
      </c>
      <c r="I52" s="6">
        <v>4400.8334669914984</v>
      </c>
      <c r="J52" s="6">
        <v>4573.3430931175535</v>
      </c>
      <c r="K52" s="6">
        <v>4824.651544201668</v>
      </c>
      <c r="L52" s="6">
        <v>5025.80370460618</v>
      </c>
      <c r="M52" s="6">
        <v>5295.0342589275751</v>
      </c>
      <c r="N52" s="6">
        <v>5820.6316213925093</v>
      </c>
      <c r="O52" s="6">
        <v>6169.5777219578595</v>
      </c>
      <c r="P52" s="6">
        <v>6408.2883647237832</v>
      </c>
      <c r="Q52" s="6">
        <v>6577.962423605888</v>
      </c>
      <c r="R52" s="6">
        <v>6703.59872351589</v>
      </c>
      <c r="S52" s="6">
        <v>6807.9015408943451</v>
      </c>
      <c r="T52" s="6">
        <v>6927.7572669276269</v>
      </c>
      <c r="U52" s="6">
        <v>7032.2562514107049</v>
      </c>
      <c r="V52" s="6">
        <v>7104.9720211498425</v>
      </c>
    </row>
    <row r="53" spans="1:45" x14ac:dyDescent="0.25">
      <c r="A53" s="14" t="s">
        <v>4</v>
      </c>
      <c r="B53" s="6">
        <v>2571</v>
      </c>
      <c r="C53" s="6">
        <v>2610.2215923273034</v>
      </c>
      <c r="D53" s="6">
        <v>2650.6684669511014</v>
      </c>
      <c r="E53" s="6">
        <v>2726.4761498081061</v>
      </c>
      <c r="F53" s="6">
        <v>2802.8807689191599</v>
      </c>
      <c r="G53" s="6">
        <v>2863.3630597429728</v>
      </c>
      <c r="H53" s="6">
        <v>2867.3961675968021</v>
      </c>
      <c r="I53" s="6">
        <v>2915.1052566555663</v>
      </c>
      <c r="J53" s="6">
        <v>3038.6772967132783</v>
      </c>
      <c r="K53" s="6">
        <v>3109.8039005585088</v>
      </c>
      <c r="L53" s="6">
        <v>3174.5573286126019</v>
      </c>
      <c r="M53" s="6">
        <v>3273.7969928711609</v>
      </c>
      <c r="N53" s="6">
        <v>3511.9276121115254</v>
      </c>
      <c r="O53" s="6">
        <v>3643.4838544802042</v>
      </c>
      <c r="P53" s="6">
        <v>3735.7645518819918</v>
      </c>
      <c r="Q53" s="6">
        <v>3761.4988918979507</v>
      </c>
      <c r="R53" s="6">
        <v>3822.3600995231682</v>
      </c>
      <c r="S53" s="6">
        <v>3827.7102546641763</v>
      </c>
      <c r="T53" s="6">
        <v>3870.0759963006203</v>
      </c>
      <c r="U53" s="6">
        <v>3908.6179568413572</v>
      </c>
      <c r="V53" s="6">
        <v>3947.0547911391259</v>
      </c>
    </row>
    <row r="54" spans="1:45" x14ac:dyDescent="0.25">
      <c r="A54" s="14" t="s">
        <v>5</v>
      </c>
      <c r="B54" s="6">
        <v>4497</v>
      </c>
      <c r="C54" s="6">
        <v>4642.6034544242866</v>
      </c>
      <c r="D54" s="6">
        <v>4778.5799488948396</v>
      </c>
      <c r="E54" s="6">
        <v>4919.1572901475593</v>
      </c>
      <c r="F54" s="6">
        <v>5091.7296486612468</v>
      </c>
      <c r="G54" s="6">
        <v>5203.5092723720882</v>
      </c>
      <c r="H54" s="6">
        <v>5257.6915949020331</v>
      </c>
      <c r="I54" s="6">
        <v>5401.6048155165336</v>
      </c>
      <c r="J54" s="6">
        <v>5637.7800431068463</v>
      </c>
      <c r="K54" s="6">
        <v>5911.2652719784528</v>
      </c>
      <c r="L54" s="6">
        <v>6122.5188391477132</v>
      </c>
      <c r="M54" s="6">
        <v>6426.5352710236475</v>
      </c>
      <c r="N54" s="6">
        <v>7047.8551704764832</v>
      </c>
      <c r="O54" s="6">
        <v>7445.1613817990874</v>
      </c>
      <c r="P54" s="6">
        <v>7693.8454907853302</v>
      </c>
      <c r="Q54" s="6">
        <v>7865.7021121087309</v>
      </c>
      <c r="R54" s="6">
        <v>7964.1903617265489</v>
      </c>
      <c r="S54" s="6">
        <v>8056.010956038328</v>
      </c>
      <c r="T54" s="6">
        <v>8122.9316770821315</v>
      </c>
      <c r="U54" s="6">
        <v>8190.3783437783568</v>
      </c>
      <c r="V54" s="6">
        <v>8292.8815942645306</v>
      </c>
    </row>
    <row r="55" spans="1:45" x14ac:dyDescent="0.25">
      <c r="A55" s="14" t="s">
        <v>6</v>
      </c>
      <c r="B55" s="6">
        <v>3850</v>
      </c>
      <c r="C55" s="6">
        <v>3926.1653786243915</v>
      </c>
      <c r="D55" s="6">
        <v>4020.7604141756383</v>
      </c>
      <c r="E55" s="6">
        <v>4069.394550962119</v>
      </c>
      <c r="F55" s="6">
        <v>4198.6304384676259</v>
      </c>
      <c r="G55" s="6">
        <v>4275.0605074257401</v>
      </c>
      <c r="H55" s="6">
        <v>4321.7745686983326</v>
      </c>
      <c r="I55" s="6">
        <v>4416.2392271833378</v>
      </c>
      <c r="J55" s="6">
        <v>4611.473944188001</v>
      </c>
      <c r="K55" s="6">
        <v>4842.3419106689471</v>
      </c>
      <c r="L55" s="6">
        <v>5030.9270460185871</v>
      </c>
      <c r="M55" s="6">
        <v>5261.1901725043717</v>
      </c>
      <c r="N55" s="6">
        <v>5697.3737987276108</v>
      </c>
      <c r="O55" s="6">
        <v>5984.3127254370629</v>
      </c>
      <c r="P55" s="6">
        <v>6167.8970420665282</v>
      </c>
      <c r="Q55" s="6">
        <v>6304.75750012559</v>
      </c>
      <c r="R55" s="6">
        <v>6397.0160447333328</v>
      </c>
      <c r="S55" s="6">
        <v>6420.779965339083</v>
      </c>
      <c r="T55" s="6">
        <v>6505.3294293739164</v>
      </c>
      <c r="U55" s="6">
        <v>6546.9605558308103</v>
      </c>
      <c r="V55" s="6">
        <v>6569.1787597466609</v>
      </c>
    </row>
    <row r="56" spans="1:45" x14ac:dyDescent="0.25">
      <c r="A56" s="14" t="s">
        <v>8</v>
      </c>
      <c r="B56" s="6">
        <v>3267</v>
      </c>
      <c r="C56" s="6">
        <v>3345.7620233976049</v>
      </c>
      <c r="D56" s="6">
        <v>3412.8663979420526</v>
      </c>
      <c r="E56" s="6">
        <v>3534.142799085821</v>
      </c>
      <c r="F56" s="6">
        <v>3659.0308601378492</v>
      </c>
      <c r="G56" s="6">
        <v>3817.4247540450015</v>
      </c>
      <c r="H56" s="6">
        <v>3896.3714621862746</v>
      </c>
      <c r="I56" s="6">
        <v>3999.6172985195735</v>
      </c>
      <c r="J56" s="6">
        <v>4170.0241325287352</v>
      </c>
      <c r="K56" s="6">
        <v>4418.2943005012348</v>
      </c>
      <c r="L56" s="6">
        <v>4685.3276281202852</v>
      </c>
      <c r="M56" s="6">
        <v>4865.7657489510457</v>
      </c>
      <c r="N56" s="6">
        <v>5343.3136104463774</v>
      </c>
      <c r="O56" s="6">
        <v>5640.9384939337178</v>
      </c>
      <c r="P56" s="6">
        <v>5844.8712655969284</v>
      </c>
      <c r="Q56" s="6">
        <v>5996.04958652817</v>
      </c>
      <c r="R56" s="6">
        <v>6077.3187795413251</v>
      </c>
      <c r="S56" s="6">
        <v>6087.2307293885824</v>
      </c>
      <c r="T56" s="6">
        <v>6121.8615838327241</v>
      </c>
      <c r="U56" s="6">
        <v>6182.9780285145243</v>
      </c>
      <c r="V56" s="6">
        <v>6242.0509635975759</v>
      </c>
    </row>
    <row r="57" spans="1:45" x14ac:dyDescent="0.25">
      <c r="A57" s="14" t="s">
        <v>9</v>
      </c>
      <c r="B57" s="6">
        <v>4338</v>
      </c>
      <c r="C57" s="6">
        <v>4362.9962250128592</v>
      </c>
      <c r="D57" s="6">
        <v>4396.6843314745201</v>
      </c>
      <c r="E57" s="6">
        <v>4465.7839086916792</v>
      </c>
      <c r="F57" s="6">
        <v>4549.3915409292968</v>
      </c>
      <c r="G57" s="6">
        <v>4662.7080529266532</v>
      </c>
      <c r="H57" s="6">
        <v>4733.9870435443881</v>
      </c>
      <c r="I57" s="6">
        <v>4881.4321040260547</v>
      </c>
      <c r="J57" s="6">
        <v>5119.9837845696893</v>
      </c>
      <c r="K57" s="6">
        <v>5412.4752758122631</v>
      </c>
      <c r="L57" s="6">
        <v>5671.0351076347142</v>
      </c>
      <c r="M57" s="6">
        <v>5958.4116962074622</v>
      </c>
      <c r="N57" s="6">
        <v>6501.5017759240436</v>
      </c>
      <c r="O57" s="6">
        <v>6869.1448818048084</v>
      </c>
      <c r="P57" s="6">
        <v>7075.7151191410085</v>
      </c>
      <c r="Q57" s="6">
        <v>7235.9492866185319</v>
      </c>
      <c r="R57" s="6">
        <v>7361.0185017907643</v>
      </c>
      <c r="S57" s="6">
        <v>7440.5255073202861</v>
      </c>
      <c r="T57" s="6">
        <v>7532.8460924441315</v>
      </c>
      <c r="U57" s="6">
        <v>7658.2050541812932</v>
      </c>
      <c r="V57" s="6">
        <v>7763.5863934284862</v>
      </c>
    </row>
    <row r="58" spans="1:45" x14ac:dyDescent="0.25">
      <c r="A58" s="14" t="s">
        <v>46</v>
      </c>
      <c r="B58" s="6">
        <v>3298</v>
      </c>
      <c r="C58" s="6">
        <v>3398.8071809643661</v>
      </c>
      <c r="D58" s="6">
        <v>3499.0720033422331</v>
      </c>
      <c r="E58" s="6">
        <v>3588.5789520290273</v>
      </c>
      <c r="F58" s="6">
        <v>3711.8376172850258</v>
      </c>
      <c r="G58" s="6">
        <v>3790.2112005713861</v>
      </c>
      <c r="H58" s="6">
        <v>3832.7662908060302</v>
      </c>
      <c r="I58" s="6">
        <v>3958.5041895728791</v>
      </c>
      <c r="J58" s="6">
        <v>4141.4704020798235</v>
      </c>
      <c r="K58" s="6">
        <v>4375.1951072825614</v>
      </c>
      <c r="L58" s="6">
        <v>4523.3774434401566</v>
      </c>
      <c r="M58" s="6">
        <v>4705.1266589015431</v>
      </c>
      <c r="N58" s="6">
        <v>5126.8324353699572</v>
      </c>
      <c r="O58" s="6">
        <v>5400.194103190981</v>
      </c>
      <c r="P58" s="6">
        <v>5536.7523296192376</v>
      </c>
      <c r="Q58" s="6">
        <v>5651.8311773860478</v>
      </c>
      <c r="R58" s="6">
        <v>5673.4129572048259</v>
      </c>
      <c r="S58" s="6">
        <v>5738.0332251559739</v>
      </c>
      <c r="T58" s="6">
        <v>5799.0989969155926</v>
      </c>
      <c r="U58" s="6">
        <v>5852.7553748425125</v>
      </c>
      <c r="V58" s="6">
        <v>5911.2233843429422</v>
      </c>
    </row>
    <row r="59" spans="1:45" x14ac:dyDescent="0.25">
      <c r="A59" s="14" t="s">
        <v>11</v>
      </c>
      <c r="B59" s="6">
        <v>3830</v>
      </c>
      <c r="C59" s="6">
        <v>3886.3704932019173</v>
      </c>
      <c r="D59" s="6">
        <v>3949.7664555678275</v>
      </c>
      <c r="E59" s="6">
        <v>4077.2142282502173</v>
      </c>
      <c r="F59" s="6">
        <v>4201.5331595419702</v>
      </c>
      <c r="G59" s="6">
        <v>4326.408531816458</v>
      </c>
      <c r="H59" s="6">
        <v>4387.6570322602056</v>
      </c>
      <c r="I59" s="6">
        <v>4522.5634393389482</v>
      </c>
      <c r="J59" s="6">
        <v>4713.9812622144964</v>
      </c>
      <c r="K59" s="6">
        <v>4945.524801845364</v>
      </c>
      <c r="L59" s="6">
        <v>5156.8936708792462</v>
      </c>
      <c r="M59" s="6">
        <v>5346.9185685314078</v>
      </c>
      <c r="N59" s="6">
        <v>5727.4404797511961</v>
      </c>
      <c r="O59" s="6">
        <v>6003.2603912502527</v>
      </c>
      <c r="P59" s="6">
        <v>6238.6284855068589</v>
      </c>
      <c r="Q59" s="6">
        <v>6419.6590780505503</v>
      </c>
      <c r="R59" s="6">
        <v>6528.8725036553878</v>
      </c>
      <c r="S59" s="6">
        <v>6585.1486651137529</v>
      </c>
      <c r="T59" s="6">
        <v>6665.7487724106977</v>
      </c>
      <c r="U59" s="6">
        <v>6792.5698439677362</v>
      </c>
      <c r="V59" s="6">
        <v>6888.6089478815193</v>
      </c>
    </row>
    <row r="60" spans="1:45" x14ac:dyDescent="0.25">
      <c r="A60" s="14" t="s">
        <v>41</v>
      </c>
      <c r="B60" s="6">
        <v>43588</v>
      </c>
      <c r="C60" s="6">
        <v>44438.048027781886</v>
      </c>
      <c r="D60" s="6">
        <v>45428.080888252473</v>
      </c>
      <c r="E60" s="6">
        <v>46505.238729560166</v>
      </c>
      <c r="F60" s="6">
        <v>47911.715673051891</v>
      </c>
      <c r="G60" s="6">
        <v>49214.08639769454</v>
      </c>
      <c r="H60" s="6">
        <v>49893.698654884472</v>
      </c>
      <c r="I60" s="6">
        <v>51304.097743051476</v>
      </c>
      <c r="J60" s="6">
        <v>53523.469119631569</v>
      </c>
      <c r="K60" s="6">
        <v>56236.662452356075</v>
      </c>
      <c r="L60" s="6">
        <v>58591.083818884683</v>
      </c>
      <c r="M60" s="6">
        <v>61210.218309853575</v>
      </c>
      <c r="N60" s="6">
        <v>66597.305225622491</v>
      </c>
      <c r="O60" s="6">
        <v>70195.297052944661</v>
      </c>
      <c r="P60" s="6">
        <v>72562.563837579102</v>
      </c>
      <c r="Q60" s="6">
        <v>74237.691632105969</v>
      </c>
      <c r="R60" s="6">
        <v>75342.402833965025</v>
      </c>
      <c r="S60" s="6">
        <v>76074.806707850308</v>
      </c>
      <c r="T60" s="6">
        <v>76978.781183277024</v>
      </c>
      <c r="U60" s="6">
        <v>77929.364930303069</v>
      </c>
      <c r="V60" s="6">
        <v>78836.4280341384</v>
      </c>
    </row>
    <row r="61" spans="1:45" x14ac:dyDescent="0.25">
      <c r="A61" s="14" t="s">
        <v>24</v>
      </c>
      <c r="B61" s="6">
        <v>5152</v>
      </c>
      <c r="C61" s="6">
        <v>5307.5804259553261</v>
      </c>
      <c r="D61" s="6">
        <v>5481.5310545551474</v>
      </c>
      <c r="E61" s="6">
        <v>5651.9623950940149</v>
      </c>
      <c r="F61" s="6">
        <v>5806.8286996095849</v>
      </c>
      <c r="G61" s="6">
        <v>5926.5049833182711</v>
      </c>
      <c r="H61" s="6">
        <v>5998.1982512887917</v>
      </c>
      <c r="I61" s="6">
        <v>6156.2721608564316</v>
      </c>
      <c r="J61" s="6">
        <v>6392.6348862098239</v>
      </c>
      <c r="K61" s="6">
        <v>6683.1497286450176</v>
      </c>
      <c r="L61" s="6">
        <v>6944.2513117693888</v>
      </c>
      <c r="M61" s="6">
        <v>7223.2041239874379</v>
      </c>
      <c r="N61" s="6">
        <v>7863.6402019714005</v>
      </c>
      <c r="O61" s="6">
        <v>8307.1630016384879</v>
      </c>
      <c r="P61" s="6">
        <v>8630.4023529257975</v>
      </c>
      <c r="Q61" s="6">
        <v>8803.601445517299</v>
      </c>
      <c r="R61" s="6">
        <v>8921.6968943824759</v>
      </c>
      <c r="S61" s="6">
        <v>9008.2435841241968</v>
      </c>
      <c r="T61" s="6">
        <v>9113.0806319144904</v>
      </c>
      <c r="U61" s="6">
        <v>9234.4021425114479</v>
      </c>
      <c r="V61" s="6">
        <v>9317.8933110283106</v>
      </c>
    </row>
    <row r="62" spans="1:45" x14ac:dyDescent="0.25">
      <c r="A62" s="14" t="s">
        <v>65</v>
      </c>
    </row>
    <row r="63" spans="1:45" x14ac:dyDescent="0.25">
      <c r="A63" s="14" t="s">
        <v>42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3A9FB-BBEC-416F-8E64-5C427EE5AB87}">
  <sheetPr codeName="Sheet23">
    <tabColor theme="4" tint="0.59999389629810485"/>
  </sheetPr>
  <dimension ref="A1:V63"/>
  <sheetViews>
    <sheetView workbookViewId="0">
      <selection activeCell="BE21" sqref="BE21"/>
    </sheetView>
  </sheetViews>
  <sheetFormatPr defaultColWidth="9" defaultRowHeight="15" x14ac:dyDescent="0.25"/>
  <cols>
    <col min="1" max="10" width="9" style="14"/>
    <col min="11" max="11" width="9" style="15"/>
    <col min="12" max="12" width="18.5" style="14" customWidth="1"/>
    <col min="13" max="21" width="9" style="14"/>
    <col min="22" max="22" width="9" style="15"/>
    <col min="23" max="16384" width="9" style="14"/>
  </cols>
  <sheetData>
    <row r="1" spans="1:22" ht="66.75" x14ac:dyDescent="0.3">
      <c r="A1" s="46" t="s">
        <v>318</v>
      </c>
      <c r="K1" s="136" t="s">
        <v>316</v>
      </c>
      <c r="L1" s="137" t="s">
        <v>39</v>
      </c>
      <c r="V1" s="136" t="s">
        <v>316</v>
      </c>
    </row>
    <row r="2" spans="1:22" ht="18.75" x14ac:dyDescent="0.3">
      <c r="A2" s="107" t="s">
        <v>278</v>
      </c>
      <c r="K2" s="136"/>
      <c r="L2" s="137"/>
      <c r="V2" s="136"/>
    </row>
    <row r="3" spans="1:22" x14ac:dyDescent="0.25">
      <c r="A3" s="185" t="s">
        <v>992</v>
      </c>
    </row>
    <row r="4" spans="1:22" x14ac:dyDescent="0.25">
      <c r="A4" s="14" t="s">
        <v>231</v>
      </c>
      <c r="L4" s="14" t="str">
        <f ca="1">A4&amp;" "&amp;OFFSET(K5,0,-1)</f>
        <v>Estimated number of fuel poor households 2023</v>
      </c>
    </row>
    <row r="5" spans="1:22" x14ac:dyDescent="0.25">
      <c r="B5" s="14">
        <v>2015</v>
      </c>
      <c r="C5" s="14">
        <v>2016</v>
      </c>
      <c r="D5" s="14">
        <v>2017</v>
      </c>
      <c r="E5" s="14">
        <v>2018</v>
      </c>
      <c r="F5" s="14">
        <v>2019</v>
      </c>
      <c r="G5" s="14">
        <v>2020</v>
      </c>
      <c r="H5" s="14">
        <v>2021</v>
      </c>
      <c r="I5" s="14">
        <v>2022</v>
      </c>
      <c r="J5" s="14">
        <v>2023</v>
      </c>
      <c r="M5" s="14">
        <f t="shared" ref="M5:M17" si="0">B26</f>
        <v>2015</v>
      </c>
      <c r="N5" s="14">
        <f t="shared" ref="N5:N17" ca="1" si="1">OFFSET(K26,0,-1)</f>
        <v>2023</v>
      </c>
    </row>
    <row r="6" spans="1:22" x14ac:dyDescent="0.25">
      <c r="A6" s="14" t="s">
        <v>0</v>
      </c>
      <c r="B6" s="14">
        <v>4713</v>
      </c>
      <c r="C6" s="14">
        <v>4471</v>
      </c>
      <c r="D6" s="14">
        <v>4294</v>
      </c>
      <c r="E6" s="14">
        <v>4362</v>
      </c>
      <c r="F6" s="14">
        <v>3944</v>
      </c>
      <c r="G6" s="14">
        <v>4527</v>
      </c>
      <c r="H6" s="14">
        <v>4708</v>
      </c>
      <c r="I6" s="256">
        <v>5477</v>
      </c>
      <c r="J6" s="256">
        <v>5574</v>
      </c>
      <c r="L6" s="14" t="s">
        <v>0</v>
      </c>
      <c r="M6" s="23">
        <f t="shared" si="0"/>
        <v>9.4615755239701282E-2</v>
      </c>
      <c r="N6" s="23">
        <f t="shared" ca="1" si="1"/>
        <v>9.8611233967271117E-2</v>
      </c>
    </row>
    <row r="7" spans="1:22" x14ac:dyDescent="0.25">
      <c r="A7" s="14" t="s">
        <v>1</v>
      </c>
      <c r="B7" s="14">
        <v>6914</v>
      </c>
      <c r="C7" s="14">
        <v>6784</v>
      </c>
      <c r="D7" s="14">
        <v>6876</v>
      </c>
      <c r="E7" s="14">
        <v>6576</v>
      </c>
      <c r="F7" s="14">
        <v>5721</v>
      </c>
      <c r="G7" s="14">
        <v>7164</v>
      </c>
      <c r="H7" s="14">
        <v>6726</v>
      </c>
      <c r="I7" s="256">
        <v>7905</v>
      </c>
      <c r="J7" s="256">
        <v>8077</v>
      </c>
      <c r="L7" s="14" t="s">
        <v>1</v>
      </c>
      <c r="M7" s="23">
        <f t="shared" si="0"/>
        <v>0.10924834484175265</v>
      </c>
      <c r="N7" s="23">
        <f t="shared" ca="1" si="1"/>
        <v>0.11980479990506986</v>
      </c>
    </row>
    <row r="8" spans="1:22" x14ac:dyDescent="0.25">
      <c r="A8" s="14" t="s">
        <v>2</v>
      </c>
      <c r="B8" s="14">
        <v>3624</v>
      </c>
      <c r="C8" s="14">
        <v>3460</v>
      </c>
      <c r="D8" s="14">
        <v>3285</v>
      </c>
      <c r="E8" s="14">
        <v>2926</v>
      </c>
      <c r="F8" s="14">
        <v>3232</v>
      </c>
      <c r="G8" s="14">
        <v>3644</v>
      </c>
      <c r="H8" s="14">
        <v>3560</v>
      </c>
      <c r="I8" s="256">
        <v>4311</v>
      </c>
      <c r="J8" s="256">
        <v>4172</v>
      </c>
      <c r="L8" s="14" t="s">
        <v>2</v>
      </c>
      <c r="M8" s="23">
        <f t="shared" si="0"/>
        <v>8.6769142364602786E-2</v>
      </c>
      <c r="N8" s="23">
        <f t="shared" ca="1" si="1"/>
        <v>8.6239328606569243E-2</v>
      </c>
    </row>
    <row r="9" spans="1:22" x14ac:dyDescent="0.25">
      <c r="A9" s="14" t="s">
        <v>3</v>
      </c>
      <c r="B9" s="14">
        <v>5407</v>
      </c>
      <c r="C9" s="14">
        <v>5057</v>
      </c>
      <c r="D9" s="14">
        <v>5164</v>
      </c>
      <c r="E9" s="14">
        <v>5196</v>
      </c>
      <c r="F9" s="14">
        <v>5146</v>
      </c>
      <c r="G9" s="14">
        <v>5929</v>
      </c>
      <c r="H9" s="14">
        <v>5939</v>
      </c>
      <c r="I9" s="256">
        <v>7143</v>
      </c>
      <c r="J9" s="256">
        <v>6891</v>
      </c>
      <c r="L9" s="14" t="s">
        <v>3</v>
      </c>
      <c r="M9" s="23">
        <f t="shared" si="0"/>
        <v>0.107604131425501</v>
      </c>
      <c r="N9" s="23">
        <f t="shared" ca="1" si="1"/>
        <v>0.12923855963990999</v>
      </c>
    </row>
    <row r="10" spans="1:22" x14ac:dyDescent="0.25">
      <c r="A10" s="14" t="s">
        <v>7</v>
      </c>
      <c r="B10" s="14">
        <v>5097</v>
      </c>
      <c r="C10" s="14">
        <v>5127</v>
      </c>
      <c r="D10" s="14">
        <v>5330</v>
      </c>
      <c r="E10" s="14">
        <v>5157</v>
      </c>
      <c r="F10" s="14">
        <v>4709</v>
      </c>
      <c r="G10" s="14">
        <v>5539</v>
      </c>
      <c r="H10" s="14">
        <v>5645</v>
      </c>
      <c r="I10" s="256">
        <v>6754</v>
      </c>
      <c r="J10" s="256">
        <v>6513</v>
      </c>
      <c r="L10" s="14" t="s">
        <v>7</v>
      </c>
      <c r="M10" s="23">
        <f t="shared" si="0"/>
        <v>0.1034818800121815</v>
      </c>
      <c r="N10" s="23">
        <f t="shared" ca="1" si="1"/>
        <v>0.1277910764038771</v>
      </c>
    </row>
    <row r="11" spans="1:22" x14ac:dyDescent="0.25">
      <c r="A11" s="14" t="s">
        <v>4</v>
      </c>
      <c r="B11" s="14">
        <v>4560</v>
      </c>
      <c r="C11" s="14">
        <v>4327</v>
      </c>
      <c r="D11" s="14">
        <v>4349</v>
      </c>
      <c r="E11" s="14">
        <v>3826</v>
      </c>
      <c r="F11" s="14">
        <v>4104</v>
      </c>
      <c r="G11" s="14">
        <v>4601</v>
      </c>
      <c r="H11" s="14">
        <v>4344</v>
      </c>
      <c r="I11" s="256">
        <v>5178</v>
      </c>
      <c r="J11" s="256">
        <v>5018</v>
      </c>
      <c r="L11" s="14" t="s">
        <v>4</v>
      </c>
      <c r="M11" s="23">
        <f t="shared" si="0"/>
        <v>0.10822099867097019</v>
      </c>
      <c r="N11" s="23">
        <f t="shared" ca="1" si="1"/>
        <v>0.11366828251710234</v>
      </c>
    </row>
    <row r="12" spans="1:22" x14ac:dyDescent="0.25">
      <c r="A12" s="14" t="s">
        <v>5</v>
      </c>
      <c r="B12" s="14">
        <v>6406</v>
      </c>
      <c r="C12" s="14">
        <v>5924</v>
      </c>
      <c r="D12" s="14">
        <v>5750</v>
      </c>
      <c r="E12" s="14">
        <v>5419</v>
      </c>
      <c r="F12" s="14">
        <v>5298</v>
      </c>
      <c r="G12" s="14">
        <v>5877</v>
      </c>
      <c r="H12" s="14">
        <v>5855</v>
      </c>
      <c r="I12" s="256">
        <v>6867</v>
      </c>
      <c r="J12" s="256">
        <v>6951</v>
      </c>
      <c r="L12" s="14" t="s">
        <v>5</v>
      </c>
      <c r="M12" s="23">
        <f t="shared" si="0"/>
        <v>9.6931364241617232E-2</v>
      </c>
      <c r="N12" s="23">
        <f t="shared" ca="1" si="1"/>
        <v>9.2607149042753037E-2</v>
      </c>
    </row>
    <row r="13" spans="1:22" x14ac:dyDescent="0.25">
      <c r="A13" s="14" t="s">
        <v>6</v>
      </c>
      <c r="B13" s="14">
        <v>3904</v>
      </c>
      <c r="C13" s="14">
        <v>4066</v>
      </c>
      <c r="D13" s="14">
        <v>4101</v>
      </c>
      <c r="E13" s="14">
        <v>3685</v>
      </c>
      <c r="F13" s="14">
        <v>3383</v>
      </c>
      <c r="G13" s="14">
        <v>3882</v>
      </c>
      <c r="H13" s="14">
        <v>4180</v>
      </c>
      <c r="I13" s="256">
        <v>4889</v>
      </c>
      <c r="J13" s="256">
        <v>4984</v>
      </c>
      <c r="L13" s="14" t="s">
        <v>6</v>
      </c>
      <c r="M13" s="23">
        <f t="shared" si="0"/>
        <v>7.9709257217526239E-2</v>
      </c>
      <c r="N13" s="23">
        <f t="shared" ca="1" si="1"/>
        <v>9.6342689244568153E-2</v>
      </c>
    </row>
    <row r="14" spans="1:22" x14ac:dyDescent="0.25">
      <c r="A14" s="14" t="s">
        <v>8</v>
      </c>
      <c r="B14" s="14">
        <v>5954</v>
      </c>
      <c r="C14" s="14">
        <v>5848</v>
      </c>
      <c r="D14" s="14">
        <v>5800</v>
      </c>
      <c r="E14" s="14">
        <v>5491</v>
      </c>
      <c r="F14" s="14">
        <v>5453</v>
      </c>
      <c r="G14" s="14">
        <v>6085</v>
      </c>
      <c r="H14" s="14">
        <v>6042</v>
      </c>
      <c r="I14" s="256">
        <v>7395</v>
      </c>
      <c r="J14" s="256">
        <v>7233</v>
      </c>
      <c r="L14" s="14" t="s">
        <v>8</v>
      </c>
      <c r="M14" s="23">
        <f t="shared" si="0"/>
        <v>0.10280051106737111</v>
      </c>
      <c r="N14" s="23">
        <f t="shared" ca="1" si="1"/>
        <v>0.11321197702264865</v>
      </c>
    </row>
    <row r="15" spans="1:22" x14ac:dyDescent="0.25">
      <c r="A15" s="14" t="s">
        <v>9</v>
      </c>
      <c r="B15" s="14">
        <v>6989</v>
      </c>
      <c r="C15" s="14">
        <v>7136</v>
      </c>
      <c r="D15" s="14">
        <v>7802</v>
      </c>
      <c r="E15" s="14">
        <v>6826</v>
      </c>
      <c r="F15" s="14">
        <v>6769</v>
      </c>
      <c r="G15" s="14">
        <v>8247</v>
      </c>
      <c r="H15" s="14">
        <v>8413</v>
      </c>
      <c r="I15" s="256">
        <v>10080</v>
      </c>
      <c r="J15" s="256">
        <v>9196</v>
      </c>
      <c r="L15" s="14" t="s">
        <v>9</v>
      </c>
      <c r="M15" s="23">
        <f t="shared" si="0"/>
        <v>0.11279493883347859</v>
      </c>
      <c r="N15" s="23">
        <f t="shared" ca="1" si="1"/>
        <v>0.14016369705375786</v>
      </c>
    </row>
    <row r="16" spans="1:22" x14ac:dyDescent="0.25">
      <c r="A16" s="14" t="s">
        <v>46</v>
      </c>
      <c r="B16" s="14">
        <v>4166</v>
      </c>
      <c r="C16" s="14">
        <v>4138</v>
      </c>
      <c r="D16" s="14">
        <v>4069</v>
      </c>
      <c r="E16" s="14">
        <v>3770</v>
      </c>
      <c r="F16" s="14">
        <v>3614</v>
      </c>
      <c r="G16" s="14">
        <v>4051</v>
      </c>
      <c r="H16" s="14">
        <v>4017</v>
      </c>
      <c r="I16" s="256">
        <v>4765</v>
      </c>
      <c r="J16" s="256">
        <v>4886</v>
      </c>
      <c r="L16" s="14" t="s">
        <v>46</v>
      </c>
      <c r="M16" s="23">
        <f t="shared" si="0"/>
        <v>8.3055882294304106E-2</v>
      </c>
      <c r="N16" s="23">
        <f t="shared" ca="1" si="1"/>
        <v>8.6343394359228109E-2</v>
      </c>
    </row>
    <row r="17" spans="1:21" x14ac:dyDescent="0.25">
      <c r="A17" s="14" t="s">
        <v>11</v>
      </c>
      <c r="B17" s="14">
        <v>4763</v>
      </c>
      <c r="C17" s="14">
        <v>4745</v>
      </c>
      <c r="D17" s="14">
        <v>4529</v>
      </c>
      <c r="E17" s="14">
        <v>4276</v>
      </c>
      <c r="F17" s="14">
        <v>4135</v>
      </c>
      <c r="G17" s="14">
        <v>4555</v>
      </c>
      <c r="H17" s="14">
        <v>4664</v>
      </c>
      <c r="I17" s="256">
        <v>5314</v>
      </c>
      <c r="J17" s="256">
        <v>5480</v>
      </c>
      <c r="L17" s="14" t="s">
        <v>11</v>
      </c>
      <c r="M17" s="23">
        <f t="shared" si="0"/>
        <v>9.7027847379249937E-2</v>
      </c>
      <c r="N17" s="23">
        <f t="shared" ca="1" si="1"/>
        <v>0.10766631301819325</v>
      </c>
    </row>
    <row r="18" spans="1:21" x14ac:dyDescent="0.25">
      <c r="A18" s="14" t="s">
        <v>41</v>
      </c>
      <c r="B18" s="125">
        <f>SUM(B6:B17)</f>
        <v>62497</v>
      </c>
      <c r="C18" s="125">
        <f t="shared" ref="C18" si="2">SUM(C6:C17)</f>
        <v>61083</v>
      </c>
      <c r="D18" s="125">
        <f t="shared" ref="D18" si="3">SUM(D6:D17)</f>
        <v>61349</v>
      </c>
      <c r="E18" s="125">
        <f t="shared" ref="E18:J18" si="4">SUM(E6:E17)</f>
        <v>57510</v>
      </c>
      <c r="F18" s="125">
        <f t="shared" si="4"/>
        <v>55508</v>
      </c>
      <c r="G18" s="125">
        <f t="shared" si="4"/>
        <v>64101</v>
      </c>
      <c r="H18" s="125">
        <f t="shared" si="4"/>
        <v>64093</v>
      </c>
      <c r="I18" s="266">
        <f t="shared" si="4"/>
        <v>76078</v>
      </c>
      <c r="J18" s="266">
        <f t="shared" si="4"/>
        <v>74975</v>
      </c>
      <c r="L18" s="14" t="s">
        <v>24</v>
      </c>
      <c r="M18" s="23">
        <f>B40</f>
        <v>0.11459396940425955</v>
      </c>
      <c r="N18" s="23">
        <f ca="1">OFFSET(K40,0,-1)</f>
        <v>0.11056680024451539</v>
      </c>
    </row>
    <row r="19" spans="1:21" x14ac:dyDescent="0.25">
      <c r="A19" s="14" t="s">
        <v>24</v>
      </c>
      <c r="B19" s="14">
        <v>12682</v>
      </c>
      <c r="C19" s="14">
        <v>11376</v>
      </c>
      <c r="D19" s="14">
        <v>11661</v>
      </c>
      <c r="E19" s="14">
        <v>10291</v>
      </c>
      <c r="F19" s="14">
        <v>10207</v>
      </c>
      <c r="G19" s="14">
        <v>11840</v>
      </c>
      <c r="H19" s="14">
        <v>10765</v>
      </c>
      <c r="I19" s="256">
        <v>13257</v>
      </c>
      <c r="J19" s="256">
        <v>13023</v>
      </c>
    </row>
    <row r="20" spans="1:21" x14ac:dyDescent="0.25">
      <c r="A20" s="14" t="s">
        <v>65</v>
      </c>
      <c r="B20" s="14">
        <v>346392</v>
      </c>
      <c r="C20" s="14">
        <v>336585</v>
      </c>
      <c r="D20" s="14">
        <v>330916</v>
      </c>
      <c r="E20" s="14">
        <v>301317</v>
      </c>
      <c r="F20" s="14">
        <v>288025</v>
      </c>
      <c r="G20" s="14">
        <v>331687</v>
      </c>
      <c r="H20" s="14">
        <v>327063</v>
      </c>
      <c r="I20" s="256">
        <v>381503</v>
      </c>
      <c r="J20" s="256">
        <v>388073</v>
      </c>
    </row>
    <row r="21" spans="1:21" x14ac:dyDescent="0.25">
      <c r="A21" s="14" t="s">
        <v>42</v>
      </c>
      <c r="F21" s="14">
        <v>3175979</v>
      </c>
      <c r="G21" s="14">
        <v>3158206</v>
      </c>
      <c r="H21" s="14">
        <v>3162752</v>
      </c>
      <c r="I21" s="256">
        <v>3175068</v>
      </c>
      <c r="J21" s="256">
        <v>2801647</v>
      </c>
    </row>
    <row r="25" spans="1:21" x14ac:dyDescent="0.25">
      <c r="A25" s="14" t="s">
        <v>229</v>
      </c>
    </row>
    <row r="26" spans="1:21" x14ac:dyDescent="0.25">
      <c r="B26" s="14">
        <v>2015</v>
      </c>
      <c r="C26" s="14">
        <v>2016</v>
      </c>
      <c r="D26" s="14">
        <v>2017</v>
      </c>
      <c r="E26" s="14">
        <v>2018</v>
      </c>
      <c r="F26" s="14">
        <v>2019</v>
      </c>
      <c r="G26" s="14">
        <v>2020</v>
      </c>
      <c r="H26" s="14">
        <v>2021</v>
      </c>
      <c r="I26" s="14">
        <v>2022</v>
      </c>
      <c r="J26" s="14">
        <v>2023</v>
      </c>
      <c r="M26" s="14">
        <v>2015</v>
      </c>
      <c r="N26" s="14">
        <v>2016</v>
      </c>
      <c r="O26" s="14">
        <v>2017</v>
      </c>
      <c r="P26" s="14">
        <v>2018</v>
      </c>
      <c r="Q26" s="14">
        <v>2019</v>
      </c>
      <c r="R26" s="14">
        <v>2020</v>
      </c>
      <c r="S26" s="14">
        <v>2021</v>
      </c>
      <c r="T26" s="14">
        <v>2022</v>
      </c>
      <c r="U26" s="14">
        <v>2023</v>
      </c>
    </row>
    <row r="27" spans="1:21" x14ac:dyDescent="0.25">
      <c r="A27" s="14" t="s">
        <v>0</v>
      </c>
      <c r="B27" s="139">
        <f>B6/B48</f>
        <v>9.4615755239701282E-2</v>
      </c>
      <c r="C27" s="139">
        <f t="shared" ref="C27:E27" si="5">C6/C48</f>
        <v>8.8529394293408309E-2</v>
      </c>
      <c r="D27" s="139">
        <f t="shared" si="5"/>
        <v>8.4184523692826474E-2</v>
      </c>
      <c r="E27" s="139">
        <f t="shared" si="5"/>
        <v>8.5093931058699598E-2</v>
      </c>
      <c r="F27" s="139">
        <f t="shared" ref="F27:G27" si="6">F6/F48</f>
        <v>7.6383778130689084E-2</v>
      </c>
      <c r="G27" s="139">
        <f t="shared" si="6"/>
        <v>8.7163293990796545E-2</v>
      </c>
      <c r="H27" s="139">
        <f t="shared" ref="H27:I27" si="7">H6/H48</f>
        <v>8.6151368760064406E-2</v>
      </c>
      <c r="I27" s="139">
        <f t="shared" si="7"/>
        <v>9.9316372604130773E-2</v>
      </c>
      <c r="J27" s="139">
        <f t="shared" ref="J27" si="8">J6/J48</f>
        <v>9.8611233967271117E-2</v>
      </c>
      <c r="L27" s="139" t="str" cm="1">
        <f t="array" ref="L27">INDEX(A27:A40,Control!$B$2)</f>
        <v>Ashford</v>
      </c>
      <c r="M27" s="139" cm="1">
        <f t="array" ref="M27">INDEX(B27:B40,Control!$B$2)</f>
        <v>9.4615755239701282E-2</v>
      </c>
      <c r="N27" s="139" cm="1">
        <f t="array" ref="N27">INDEX(C27:C40,Control!$B$2)</f>
        <v>8.8529394293408309E-2</v>
      </c>
      <c r="O27" s="139" cm="1">
        <f t="array" ref="O27">INDEX(D27:D40,Control!$B$2)</f>
        <v>8.4184523692826474E-2</v>
      </c>
      <c r="P27" s="139" cm="1">
        <f t="array" ref="P27">INDEX(E27:E40,Control!$B$2)</f>
        <v>8.5093931058699598E-2</v>
      </c>
      <c r="Q27" s="139" cm="1">
        <f t="array" ref="Q27">INDEX(F27:F40,Control!$B$2)</f>
        <v>7.6383778130689084E-2</v>
      </c>
      <c r="R27" s="139" cm="1">
        <f t="array" ref="R27">INDEX(G27:G40,Control!$B$2)</f>
        <v>8.7163293990796545E-2</v>
      </c>
      <c r="S27" s="139" cm="1">
        <f t="array" ref="S27">INDEX(H27:H40,Control!$B$2)</f>
        <v>8.6151368760064406E-2</v>
      </c>
      <c r="T27" s="139" cm="1">
        <f t="array" ref="T27">INDEX(I27:I40,Control!$B$2)</f>
        <v>9.9316372604130773E-2</v>
      </c>
      <c r="U27" s="139" cm="1">
        <f t="array" ref="U27">INDEX(J27:J40,Control!$B$2)</f>
        <v>9.8611233967271117E-2</v>
      </c>
    </row>
    <row r="28" spans="1:21" x14ac:dyDescent="0.25">
      <c r="A28" s="14" t="s">
        <v>1</v>
      </c>
      <c r="B28" s="139">
        <f t="shared" ref="B28:E42" si="9">B7/B49</f>
        <v>0.10924834484175265</v>
      </c>
      <c r="C28" s="139">
        <f t="shared" si="9"/>
        <v>0.10570271112496105</v>
      </c>
      <c r="D28" s="139">
        <f t="shared" si="9"/>
        <v>0.10609473846628607</v>
      </c>
      <c r="E28" s="139">
        <f t="shared" si="9"/>
        <v>0.10096109558755796</v>
      </c>
      <c r="F28" s="139">
        <f t="shared" ref="F28:G28" si="10">F7/F49</f>
        <v>8.7207707082101155E-2</v>
      </c>
      <c r="G28" s="139">
        <f t="shared" si="10"/>
        <v>0.1085602582170296</v>
      </c>
      <c r="H28" s="139">
        <f t="shared" ref="H28:I28" si="11">H7/H49</f>
        <v>0.10331003763151832</v>
      </c>
      <c r="I28" s="139">
        <f t="shared" si="11"/>
        <v>0.1203104786545925</v>
      </c>
      <c r="J28" s="139">
        <f t="shared" ref="J28" si="12">J7/J49</f>
        <v>0.11980479990506986</v>
      </c>
      <c r="L28" s="139" t="str">
        <f>A41</f>
        <v>South East</v>
      </c>
      <c r="M28" s="139">
        <f t="shared" ref="M28:U28" si="13">B41</f>
        <v>9.3507200274697236E-2</v>
      </c>
      <c r="N28" s="139">
        <f t="shared" si="13"/>
        <v>8.9636484687083892E-2</v>
      </c>
      <c r="O28" s="139">
        <f t="shared" si="13"/>
        <v>8.7254981322430467E-2</v>
      </c>
      <c r="P28" s="139">
        <f t="shared" si="13"/>
        <v>7.9076445524048064E-2</v>
      </c>
      <c r="Q28" s="139">
        <f t="shared" si="13"/>
        <v>7.5034413839313155E-2</v>
      </c>
      <c r="R28" s="139">
        <f t="shared" si="13"/>
        <v>8.5903436816025025E-2</v>
      </c>
      <c r="S28" s="139">
        <f t="shared" si="13"/>
        <v>8.4171887578313676E-2</v>
      </c>
      <c r="T28" s="139">
        <f t="shared" si="13"/>
        <v>9.7283875942740919E-2</v>
      </c>
      <c r="U28" s="139">
        <f t="shared" si="13"/>
        <v>9.6500000000000002E-2</v>
      </c>
    </row>
    <row r="29" spans="1:21" x14ac:dyDescent="0.25">
      <c r="A29" s="14" t="s">
        <v>2</v>
      </c>
      <c r="B29" s="139">
        <f t="shared" si="9"/>
        <v>8.6769142364602786E-2</v>
      </c>
      <c r="C29" s="139">
        <f t="shared" si="9"/>
        <v>8.1698188944771086E-2</v>
      </c>
      <c r="D29" s="139">
        <f t="shared" si="9"/>
        <v>7.6790013791813744E-2</v>
      </c>
      <c r="E29" s="139">
        <f t="shared" si="9"/>
        <v>6.8106698943252178E-2</v>
      </c>
      <c r="F29" s="139">
        <f t="shared" ref="F29:G29" si="14">F8/F50</f>
        <v>7.4655825556684832E-2</v>
      </c>
      <c r="G29" s="139">
        <f t="shared" si="14"/>
        <v>8.3675859376793962E-2</v>
      </c>
      <c r="H29" s="139">
        <f t="shared" ref="H29:I29" si="15">H8/H50</f>
        <v>7.6280265695307478E-2</v>
      </c>
      <c r="I29" s="139">
        <f t="shared" si="15"/>
        <v>9.1491754918398102E-2</v>
      </c>
      <c r="J29" s="139">
        <f t="shared" ref="J29" si="16">J8/J50</f>
        <v>8.6239328606569243E-2</v>
      </c>
    </row>
    <row r="30" spans="1:21" x14ac:dyDescent="0.25">
      <c r="A30" s="14" t="s">
        <v>3</v>
      </c>
      <c r="B30" s="139">
        <f t="shared" si="9"/>
        <v>0.107604131425501</v>
      </c>
      <c r="C30" s="139">
        <f t="shared" si="9"/>
        <v>9.93731454734815E-2</v>
      </c>
      <c r="D30" s="139">
        <f t="shared" si="9"/>
        <v>0.10051972826192747</v>
      </c>
      <c r="E30" s="139">
        <f t="shared" si="9"/>
        <v>0.1006684103458297</v>
      </c>
      <c r="F30" s="139">
        <f t="shared" ref="F30:G30" si="17">F9/F51</f>
        <v>9.9007234108049874E-2</v>
      </c>
      <c r="G30" s="139">
        <f t="shared" si="17"/>
        <v>0.11343026592691792</v>
      </c>
      <c r="H30" s="139">
        <f t="shared" ref="H30:I30" si="18">H9/H51</f>
        <v>0.11515492302322876</v>
      </c>
      <c r="I30" s="139">
        <f t="shared" si="18"/>
        <v>0.13730465371085865</v>
      </c>
      <c r="J30" s="139">
        <f t="shared" ref="J30" si="19">J9/J51</f>
        <v>0.12923855963990999</v>
      </c>
    </row>
    <row r="31" spans="1:21" x14ac:dyDescent="0.25">
      <c r="A31" s="14" t="s">
        <v>7</v>
      </c>
      <c r="B31" s="139">
        <f t="shared" si="9"/>
        <v>0.1034818800121815</v>
      </c>
      <c r="C31" s="139">
        <f t="shared" si="9"/>
        <v>0.10276814528252722</v>
      </c>
      <c r="D31" s="139">
        <f t="shared" si="9"/>
        <v>0.10577285626401541</v>
      </c>
      <c r="E31" s="139">
        <f t="shared" si="9"/>
        <v>0.10192303891535072</v>
      </c>
      <c r="F31" s="139">
        <f t="shared" ref="F31:G31" si="20">F10/F52</f>
        <v>9.2407621813614865E-2</v>
      </c>
      <c r="G31" s="139">
        <f t="shared" si="20"/>
        <v>0.10809070330184997</v>
      </c>
      <c r="H31" s="139">
        <f t="shared" ref="H31:I31" si="21">H10/H52</f>
        <v>0.11451001075116132</v>
      </c>
      <c r="I31" s="139">
        <f t="shared" si="21"/>
        <v>0.13578881762801825</v>
      </c>
      <c r="J31" s="139">
        <f t="shared" ref="J31" si="22">J10/J52</f>
        <v>0.1277910764038771</v>
      </c>
    </row>
    <row r="32" spans="1:21" x14ac:dyDescent="0.25">
      <c r="A32" s="14" t="s">
        <v>4</v>
      </c>
      <c r="B32" s="139">
        <f t="shared" si="9"/>
        <v>0.10822099867097019</v>
      </c>
      <c r="C32" s="139">
        <f t="shared" si="9"/>
        <v>0.1012874531835206</v>
      </c>
      <c r="D32" s="139">
        <f t="shared" si="9"/>
        <v>0.10081598590569799</v>
      </c>
      <c r="E32" s="139">
        <f t="shared" si="9"/>
        <v>8.8292986869129758E-2</v>
      </c>
      <c r="F32" s="139">
        <f t="shared" ref="F32:G32" si="23">F11/F53</f>
        <v>9.3981863149216818E-2</v>
      </c>
      <c r="G32" s="139">
        <f t="shared" si="23"/>
        <v>0.10473957384811509</v>
      </c>
      <c r="H32" s="139">
        <f t="shared" ref="H32:I32" si="24">H11/H53</f>
        <v>0.10195986386574346</v>
      </c>
      <c r="I32" s="139">
        <f t="shared" si="24"/>
        <v>0.12037661280948507</v>
      </c>
      <c r="J32" s="139">
        <f t="shared" ref="J32" si="25">J11/J53</f>
        <v>0.11366828251710234</v>
      </c>
    </row>
    <row r="33" spans="1:10" x14ac:dyDescent="0.25">
      <c r="A33" s="14" t="s">
        <v>5</v>
      </c>
      <c r="B33" s="139">
        <f t="shared" si="9"/>
        <v>9.6931364241617232E-2</v>
      </c>
      <c r="C33" s="139">
        <f t="shared" si="9"/>
        <v>8.8425829178732429E-2</v>
      </c>
      <c r="D33" s="139">
        <f t="shared" si="9"/>
        <v>8.4983742240614835E-2</v>
      </c>
      <c r="E33" s="139">
        <f t="shared" si="9"/>
        <v>7.9734561452555072E-2</v>
      </c>
      <c r="F33" s="139">
        <f t="shared" ref="F33:G33" si="26">F12/F54</f>
        <v>7.7378083512246412E-2</v>
      </c>
      <c r="G33" s="139">
        <f t="shared" si="26"/>
        <v>8.5334688543632936E-2</v>
      </c>
      <c r="H33" s="139">
        <f t="shared" ref="H33:I33" si="27">H12/H54</f>
        <v>8.0662937756592182E-2</v>
      </c>
      <c r="I33" s="139">
        <f t="shared" si="27"/>
        <v>9.3758960145273823E-2</v>
      </c>
      <c r="J33" s="139">
        <f t="shared" ref="J33" si="28">J12/J54</f>
        <v>9.2607149042753037E-2</v>
      </c>
    </row>
    <row r="34" spans="1:10" x14ac:dyDescent="0.25">
      <c r="A34" s="14" t="s">
        <v>6</v>
      </c>
      <c r="B34" s="139">
        <f t="shared" si="9"/>
        <v>7.9709257217526239E-2</v>
      </c>
      <c r="C34" s="139">
        <f t="shared" si="9"/>
        <v>8.1888304835558784E-2</v>
      </c>
      <c r="D34" s="139">
        <f t="shared" si="9"/>
        <v>8.1784460753031266E-2</v>
      </c>
      <c r="E34" s="139">
        <f t="shared" si="9"/>
        <v>7.3122333564837785E-2</v>
      </c>
      <c r="F34" s="139">
        <f t="shared" ref="F34:G34" si="29">F13/F55</f>
        <v>6.6677178390523686E-2</v>
      </c>
      <c r="G34" s="139">
        <f t="shared" si="29"/>
        <v>7.6022246592511361E-2</v>
      </c>
      <c r="H34" s="139">
        <f t="shared" ref="H34:I34" si="30">H13/H55</f>
        <v>8.3616723344668936E-2</v>
      </c>
      <c r="I34" s="139">
        <f t="shared" si="30"/>
        <v>9.6877105377878178E-2</v>
      </c>
      <c r="J34" s="139">
        <f t="shared" ref="J34" si="31">J13/J55</f>
        <v>9.6342689244568153E-2</v>
      </c>
    </row>
    <row r="35" spans="1:10" x14ac:dyDescent="0.25">
      <c r="A35" s="14" t="s">
        <v>8</v>
      </c>
      <c r="B35" s="139">
        <f t="shared" si="9"/>
        <v>0.10280051106737111</v>
      </c>
      <c r="C35" s="139">
        <f t="shared" si="9"/>
        <v>9.9604850797111316E-2</v>
      </c>
      <c r="D35" s="139">
        <f t="shared" si="9"/>
        <v>9.7844056817031608E-2</v>
      </c>
      <c r="E35" s="139">
        <f t="shared" si="9"/>
        <v>9.2194294732953874E-2</v>
      </c>
      <c r="F35" s="139">
        <f t="shared" ref="F35:G35" si="32">F14/F56</f>
        <v>9.0887877727219693E-2</v>
      </c>
      <c r="G35" s="139">
        <f t="shared" si="32"/>
        <v>0.1008351837735724</v>
      </c>
      <c r="H35" s="139">
        <f t="shared" ref="H35:I35" si="33">H14/H56</f>
        <v>9.789688583557471E-2</v>
      </c>
      <c r="I35" s="139">
        <f t="shared" si="33"/>
        <v>0.11871889548884251</v>
      </c>
      <c r="J35" s="139">
        <f t="shared" ref="J35" si="34">J14/J56</f>
        <v>0.11321197702264865</v>
      </c>
    </row>
    <row r="36" spans="1:10" x14ac:dyDescent="0.25">
      <c r="A36" s="14" t="s">
        <v>9</v>
      </c>
      <c r="B36" s="139">
        <f t="shared" si="9"/>
        <v>0.11279493883347859</v>
      </c>
      <c r="C36" s="139">
        <f t="shared" si="9"/>
        <v>0.11363962098893224</v>
      </c>
      <c r="D36" s="139">
        <f t="shared" si="9"/>
        <v>0.12309100088350372</v>
      </c>
      <c r="E36" s="139">
        <f t="shared" si="9"/>
        <v>0.10717201532374553</v>
      </c>
      <c r="F36" s="139">
        <f t="shared" ref="F36:G36" si="35">F15/F57</f>
        <v>0.10550680362236389</v>
      </c>
      <c r="G36" s="139">
        <f t="shared" si="35"/>
        <v>0.12779706192276699</v>
      </c>
      <c r="H36" s="139">
        <f t="shared" ref="H36:I36" si="36">H15/H57</f>
        <v>0.13262603651038876</v>
      </c>
      <c r="I36" s="139">
        <f t="shared" si="36"/>
        <v>0.15751722844686136</v>
      </c>
      <c r="J36" s="139">
        <f t="shared" ref="J36" si="37">J15/J57</f>
        <v>0.14016369705375786</v>
      </c>
    </row>
    <row r="37" spans="1:10" x14ac:dyDescent="0.25">
      <c r="A37" s="14" t="s">
        <v>46</v>
      </c>
      <c r="B37" s="139">
        <f t="shared" si="9"/>
        <v>8.3055882294304106E-2</v>
      </c>
      <c r="C37" s="139">
        <f t="shared" si="9"/>
        <v>8.1408616958489083E-2</v>
      </c>
      <c r="D37" s="139">
        <f t="shared" si="9"/>
        <v>7.9255940786910797E-2</v>
      </c>
      <c r="E37" s="139">
        <f t="shared" si="9"/>
        <v>7.308892809367791E-2</v>
      </c>
      <c r="F37" s="139">
        <f t="shared" ref="F37:G37" si="38">F16/F58</f>
        <v>6.9525403512821993E-2</v>
      </c>
      <c r="G37" s="139">
        <f t="shared" si="38"/>
        <v>7.7510332159804074E-2</v>
      </c>
      <c r="H37" s="139">
        <f t="shared" ref="H37:I37" si="39">H16/H58</f>
        <v>7.3489325112969031E-2</v>
      </c>
      <c r="I37" s="139">
        <f t="shared" si="39"/>
        <v>8.6358446454138496E-2</v>
      </c>
      <c r="J37" s="139">
        <f t="shared" ref="J37" si="40">J16/J58</f>
        <v>8.6343394359228109E-2</v>
      </c>
    </row>
    <row r="38" spans="1:10" x14ac:dyDescent="0.25">
      <c r="A38" s="14" t="s">
        <v>11</v>
      </c>
      <c r="B38" s="139">
        <f t="shared" si="9"/>
        <v>9.7027847379249937E-2</v>
      </c>
      <c r="C38" s="139">
        <f t="shared" si="9"/>
        <v>9.5409486658757772E-2</v>
      </c>
      <c r="D38" s="139">
        <f t="shared" si="9"/>
        <v>9.0183193946634807E-2</v>
      </c>
      <c r="E38" s="139">
        <f t="shared" si="9"/>
        <v>8.4755505341816806E-2</v>
      </c>
      <c r="F38" s="139">
        <f t="shared" ref="F38:G38" si="41">F17/F59</f>
        <v>8.1375211555870436E-2</v>
      </c>
      <c r="G38" s="139">
        <f t="shared" si="41"/>
        <v>8.9151155735619367E-2</v>
      </c>
      <c r="H38" s="139">
        <f t="shared" ref="H38:I38" si="42">H17/H59</f>
        <v>9.476978095663835E-2</v>
      </c>
      <c r="I38" s="139">
        <f t="shared" si="42"/>
        <v>0.10705076551168413</v>
      </c>
      <c r="J38" s="139">
        <f t="shared" ref="J38" si="43">J17/J59</f>
        <v>0.10766631301819325</v>
      </c>
    </row>
    <row r="39" spans="1:10" x14ac:dyDescent="0.25">
      <c r="A39" s="14" t="s">
        <v>41</v>
      </c>
      <c r="B39" s="139">
        <f t="shared" si="9"/>
        <v>9.9091642764615129E-2</v>
      </c>
      <c r="C39" s="139">
        <f t="shared" si="9"/>
        <v>9.5554314515939792E-2</v>
      </c>
      <c r="D39" s="139">
        <f t="shared" si="9"/>
        <v>9.5037519906308668E-2</v>
      </c>
      <c r="E39" s="139">
        <f t="shared" si="9"/>
        <v>8.8675693053506088E-2</v>
      </c>
      <c r="F39" s="139">
        <f t="shared" ref="F39:G39" si="44">F18/F60</f>
        <v>8.4967380289796501E-2</v>
      </c>
      <c r="G39" s="139">
        <f t="shared" si="44"/>
        <v>9.7553143566767309E-2</v>
      </c>
      <c r="H39" s="139">
        <f t="shared" ref="H39:I39" si="45">H18/H60</f>
        <v>9.6890107664073577E-2</v>
      </c>
      <c r="I39" s="139">
        <f t="shared" si="45"/>
        <v>0.11396514144901919</v>
      </c>
      <c r="J39" s="139">
        <f t="shared" ref="J39" si="46">J18/J60</f>
        <v>0.10952818515558919</v>
      </c>
    </row>
    <row r="40" spans="1:10" x14ac:dyDescent="0.25">
      <c r="A40" s="14" t="s">
        <v>24</v>
      </c>
      <c r="B40" s="139">
        <f t="shared" si="9"/>
        <v>0.11459396940425955</v>
      </c>
      <c r="C40" s="139">
        <f t="shared" si="9"/>
        <v>0.10143829081473424</v>
      </c>
      <c r="D40" s="139">
        <f t="shared" si="9"/>
        <v>0.10291508909423072</v>
      </c>
      <c r="E40" s="139">
        <f t="shared" si="9"/>
        <v>9.0403570110863182E-2</v>
      </c>
      <c r="F40" s="139">
        <f t="shared" ref="F40:G40" si="47">F19/F61</f>
        <v>8.9017381369753096E-2</v>
      </c>
      <c r="G40" s="139">
        <f t="shared" si="47"/>
        <v>0.10265124586013767</v>
      </c>
      <c r="H40" s="139">
        <f t="shared" ref="H40:I40" si="48">H19/H61</f>
        <v>9.4638194621491173E-2</v>
      </c>
      <c r="I40" s="139">
        <f t="shared" si="48"/>
        <v>0.11547708228079651</v>
      </c>
      <c r="J40" s="139">
        <f t="shared" ref="J40" si="49">J19/J61</f>
        <v>0.11056680024451539</v>
      </c>
    </row>
    <row r="41" spans="1:10" x14ac:dyDescent="0.25">
      <c r="A41" s="14" t="s">
        <v>65</v>
      </c>
      <c r="B41" s="139">
        <f t="shared" si="9"/>
        <v>9.3507200274697236E-2</v>
      </c>
      <c r="C41" s="139">
        <f t="shared" si="9"/>
        <v>8.9636484687083892E-2</v>
      </c>
      <c r="D41" s="139">
        <f t="shared" si="9"/>
        <v>8.7254981322430467E-2</v>
      </c>
      <c r="E41" s="139">
        <f t="shared" si="9"/>
        <v>7.9076445524048064E-2</v>
      </c>
      <c r="F41" s="139">
        <f t="shared" ref="F41:G41" si="50">F20/F62</f>
        <v>7.5034413839313155E-2</v>
      </c>
      <c r="G41" s="139">
        <f t="shared" si="50"/>
        <v>8.5903436816025025E-2</v>
      </c>
      <c r="H41" s="139">
        <f t="shared" ref="H41:I41" si="51">H20/H62</f>
        <v>8.4171887578313676E-2</v>
      </c>
      <c r="I41" s="139">
        <f t="shared" si="51"/>
        <v>9.7283875942740919E-2</v>
      </c>
      <c r="J41" s="267">
        <v>9.6500000000000002E-2</v>
      </c>
    </row>
    <row r="42" spans="1:10" x14ac:dyDescent="0.25">
      <c r="A42" s="14" t="s">
        <v>42</v>
      </c>
      <c r="B42" s="139" t="e">
        <f t="shared" si="9"/>
        <v>#DIV/0!</v>
      </c>
      <c r="C42" s="139" t="e">
        <f t="shared" si="9"/>
        <v>#DIV/0!</v>
      </c>
      <c r="D42" s="139" t="e">
        <f t="shared" si="9"/>
        <v>#DIV/0!</v>
      </c>
      <c r="E42" s="139" t="e">
        <f t="shared" si="9"/>
        <v>#DIV/0!</v>
      </c>
      <c r="F42" s="139">
        <f t="shared" ref="F42:G42" si="52">F21/F63</f>
        <v>0.13422417470287806</v>
      </c>
      <c r="G42" s="139">
        <f t="shared" si="52"/>
        <v>0.13231481313511315</v>
      </c>
      <c r="H42" s="139">
        <f t="shared" ref="H42:I42" si="53">H21/H63</f>
        <v>0.13139338887794666</v>
      </c>
      <c r="I42" s="139">
        <f t="shared" si="53"/>
        <v>0.13051116284312089</v>
      </c>
      <c r="J42" s="139">
        <f t="shared" ref="J42" si="54">J21/J63</f>
        <v>0.11403470282849837</v>
      </c>
    </row>
    <row r="46" spans="1:10" x14ac:dyDescent="0.25">
      <c r="A46" s="14" t="s">
        <v>230</v>
      </c>
    </row>
    <row r="47" spans="1:10" x14ac:dyDescent="0.25">
      <c r="B47" s="14">
        <v>2015</v>
      </c>
      <c r="C47" s="14">
        <v>2016</v>
      </c>
      <c r="D47" s="14">
        <v>2017</v>
      </c>
      <c r="E47" s="14">
        <v>2018</v>
      </c>
      <c r="F47" s="14">
        <v>2019</v>
      </c>
      <c r="G47" s="14">
        <v>2020</v>
      </c>
      <c r="H47" s="14">
        <v>2021</v>
      </c>
      <c r="I47" s="14">
        <v>2022</v>
      </c>
      <c r="J47" s="264">
        <v>2023</v>
      </c>
    </row>
    <row r="48" spans="1:10" x14ac:dyDescent="0.25">
      <c r="A48" s="14" t="s">
        <v>0</v>
      </c>
      <c r="B48" s="14">
        <v>49812</v>
      </c>
      <c r="C48" s="14">
        <v>50503</v>
      </c>
      <c r="D48" s="14">
        <v>51007</v>
      </c>
      <c r="E48" s="14">
        <v>51261</v>
      </c>
      <c r="F48" s="14">
        <v>51634</v>
      </c>
      <c r="G48" s="14">
        <v>51937</v>
      </c>
      <c r="H48" s="14">
        <v>54648</v>
      </c>
      <c r="I48" s="228">
        <v>55147</v>
      </c>
      <c r="J48" s="228">
        <v>56525</v>
      </c>
    </row>
    <row r="49" spans="1:10" x14ac:dyDescent="0.25">
      <c r="A49" s="14" t="s">
        <v>1</v>
      </c>
      <c r="B49" s="14">
        <v>63287</v>
      </c>
      <c r="C49" s="14">
        <v>64180</v>
      </c>
      <c r="D49" s="14">
        <v>64810</v>
      </c>
      <c r="E49" s="14">
        <v>65134</v>
      </c>
      <c r="F49" s="14">
        <v>65602</v>
      </c>
      <c r="G49" s="14">
        <v>65991</v>
      </c>
      <c r="H49" s="14">
        <v>65105</v>
      </c>
      <c r="I49" s="228">
        <v>65705</v>
      </c>
      <c r="J49" s="228">
        <v>67418</v>
      </c>
    </row>
    <row r="50" spans="1:10" x14ac:dyDescent="0.25">
      <c r="A50" s="14" t="s">
        <v>2</v>
      </c>
      <c r="B50" s="14">
        <v>41766</v>
      </c>
      <c r="C50" s="14">
        <v>42351</v>
      </c>
      <c r="D50" s="14">
        <v>42779</v>
      </c>
      <c r="E50" s="14">
        <v>42962</v>
      </c>
      <c r="F50" s="14">
        <v>43292</v>
      </c>
      <c r="G50" s="14">
        <v>43549</v>
      </c>
      <c r="H50" s="14">
        <v>46670</v>
      </c>
      <c r="I50" s="228">
        <v>47119</v>
      </c>
      <c r="J50" s="228">
        <v>48377</v>
      </c>
    </row>
    <row r="51" spans="1:10" x14ac:dyDescent="0.25">
      <c r="A51" s="14" t="s">
        <v>3</v>
      </c>
      <c r="B51" s="14">
        <v>50249</v>
      </c>
      <c r="C51" s="14">
        <v>50889</v>
      </c>
      <c r="D51" s="14">
        <v>51373</v>
      </c>
      <c r="E51" s="14">
        <v>51615</v>
      </c>
      <c r="F51" s="14">
        <v>51976</v>
      </c>
      <c r="G51" s="14">
        <v>52270</v>
      </c>
      <c r="H51" s="14">
        <v>51574</v>
      </c>
      <c r="I51" s="228">
        <v>52023</v>
      </c>
      <c r="J51" s="228">
        <v>53320</v>
      </c>
    </row>
    <row r="52" spans="1:10" x14ac:dyDescent="0.25">
      <c r="A52" s="14" t="s">
        <v>7</v>
      </c>
      <c r="B52" s="14">
        <v>49255</v>
      </c>
      <c r="C52" s="14">
        <v>49889</v>
      </c>
      <c r="D52" s="14">
        <v>50391</v>
      </c>
      <c r="E52" s="14">
        <v>50597</v>
      </c>
      <c r="F52" s="14">
        <v>50959</v>
      </c>
      <c r="G52" s="14">
        <v>51244</v>
      </c>
      <c r="H52" s="14">
        <v>49297</v>
      </c>
      <c r="I52" s="228">
        <v>49739</v>
      </c>
      <c r="J52" s="228">
        <v>50966</v>
      </c>
    </row>
    <row r="53" spans="1:10" x14ac:dyDescent="0.25">
      <c r="A53" s="14" t="s">
        <v>4</v>
      </c>
      <c r="B53" s="14">
        <v>42136</v>
      </c>
      <c r="C53" s="14">
        <v>42720</v>
      </c>
      <c r="D53" s="14">
        <v>43138</v>
      </c>
      <c r="E53" s="14">
        <v>43333</v>
      </c>
      <c r="F53" s="14">
        <v>43668</v>
      </c>
      <c r="G53" s="14">
        <v>43928</v>
      </c>
      <c r="H53" s="14">
        <v>42605</v>
      </c>
      <c r="I53" s="228">
        <v>43015</v>
      </c>
      <c r="J53" s="228">
        <v>44146</v>
      </c>
    </row>
    <row r="54" spans="1:10" x14ac:dyDescent="0.25">
      <c r="A54" s="14" t="s">
        <v>5</v>
      </c>
      <c r="B54" s="14">
        <v>66088</v>
      </c>
      <c r="C54" s="14">
        <v>66994</v>
      </c>
      <c r="D54" s="14">
        <v>67660</v>
      </c>
      <c r="E54" s="14">
        <v>67963</v>
      </c>
      <c r="F54" s="14">
        <v>68469</v>
      </c>
      <c r="G54" s="14">
        <v>68870</v>
      </c>
      <c r="H54" s="14">
        <v>72586</v>
      </c>
      <c r="I54" s="228">
        <v>73241</v>
      </c>
      <c r="J54" s="228">
        <v>75059</v>
      </c>
    </row>
    <row r="55" spans="1:10" x14ac:dyDescent="0.25">
      <c r="A55" s="14" t="s">
        <v>6</v>
      </c>
      <c r="B55" s="14">
        <v>48978</v>
      </c>
      <c r="C55" s="14">
        <v>49653</v>
      </c>
      <c r="D55" s="14">
        <v>50144</v>
      </c>
      <c r="E55" s="14">
        <v>50395</v>
      </c>
      <c r="F55" s="14">
        <v>50737</v>
      </c>
      <c r="G55" s="14">
        <v>51064</v>
      </c>
      <c r="H55" s="14">
        <v>49990</v>
      </c>
      <c r="I55" s="228">
        <v>50466</v>
      </c>
      <c r="J55" s="228">
        <v>51732</v>
      </c>
    </row>
    <row r="56" spans="1:10" x14ac:dyDescent="0.25">
      <c r="A56" s="14" t="s">
        <v>8</v>
      </c>
      <c r="B56" s="14">
        <v>57918</v>
      </c>
      <c r="C56" s="14">
        <v>58712</v>
      </c>
      <c r="D56" s="14">
        <v>59278</v>
      </c>
      <c r="E56" s="14">
        <v>59559</v>
      </c>
      <c r="F56" s="14">
        <v>59997</v>
      </c>
      <c r="G56" s="14">
        <v>60346</v>
      </c>
      <c r="H56" s="14">
        <v>61718</v>
      </c>
      <c r="I56" s="228">
        <v>62290</v>
      </c>
      <c r="J56" s="228">
        <v>63889</v>
      </c>
    </row>
    <row r="57" spans="1:10" x14ac:dyDescent="0.25">
      <c r="A57" s="14" t="s">
        <v>9</v>
      </c>
      <c r="B57" s="14">
        <v>61962</v>
      </c>
      <c r="C57" s="14">
        <v>62795</v>
      </c>
      <c r="D57" s="14">
        <v>63384</v>
      </c>
      <c r="E57" s="14">
        <v>63692</v>
      </c>
      <c r="F57" s="14">
        <v>64157</v>
      </c>
      <c r="G57" s="14">
        <v>64532</v>
      </c>
      <c r="H57" s="14">
        <v>63434</v>
      </c>
      <c r="I57" s="228">
        <v>63993</v>
      </c>
      <c r="J57" s="228">
        <v>65609</v>
      </c>
    </row>
    <row r="58" spans="1:10" x14ac:dyDescent="0.25">
      <c r="A58" s="14" t="s">
        <v>46</v>
      </c>
      <c r="B58" s="14">
        <v>50159</v>
      </c>
      <c r="C58" s="14">
        <v>50830</v>
      </c>
      <c r="D58" s="14">
        <v>51340</v>
      </c>
      <c r="E58" s="14">
        <v>51581</v>
      </c>
      <c r="F58" s="14">
        <v>51981</v>
      </c>
      <c r="G58" s="14">
        <v>52264</v>
      </c>
      <c r="H58" s="14">
        <v>54661</v>
      </c>
      <c r="I58" s="228">
        <v>55177</v>
      </c>
      <c r="J58" s="228">
        <v>56588</v>
      </c>
    </row>
    <row r="59" spans="1:10" x14ac:dyDescent="0.25">
      <c r="A59" s="14" t="s">
        <v>11</v>
      </c>
      <c r="B59" s="14">
        <v>49089</v>
      </c>
      <c r="C59" s="14">
        <v>49733</v>
      </c>
      <c r="D59" s="14">
        <v>50220</v>
      </c>
      <c r="E59" s="14">
        <v>50451</v>
      </c>
      <c r="F59" s="14">
        <v>50814</v>
      </c>
      <c r="G59" s="14">
        <v>51093</v>
      </c>
      <c r="H59" s="14">
        <v>49214</v>
      </c>
      <c r="I59" s="228">
        <v>49640</v>
      </c>
      <c r="J59" s="228">
        <v>50898</v>
      </c>
    </row>
    <row r="60" spans="1:10" x14ac:dyDescent="0.25">
      <c r="A60" s="14" t="s">
        <v>41</v>
      </c>
      <c r="B60" s="125">
        <f>SUM(B48:B59)</f>
        <v>630699</v>
      </c>
      <c r="C60" s="125">
        <f t="shared" ref="C60:J60" si="55">SUM(C48:C59)</f>
        <v>639249</v>
      </c>
      <c r="D60" s="125">
        <f t="shared" si="55"/>
        <v>645524</v>
      </c>
      <c r="E60" s="125">
        <f t="shared" si="55"/>
        <v>648543</v>
      </c>
      <c r="F60" s="125">
        <f t="shared" si="55"/>
        <v>653286</v>
      </c>
      <c r="G60" s="125">
        <f t="shared" si="55"/>
        <v>657088</v>
      </c>
      <c r="H60" s="125">
        <f t="shared" si="55"/>
        <v>661502</v>
      </c>
      <c r="I60" s="125">
        <f t="shared" si="55"/>
        <v>667555</v>
      </c>
      <c r="J60" s="125">
        <f t="shared" si="55"/>
        <v>684527</v>
      </c>
    </row>
    <row r="61" spans="1:10" x14ac:dyDescent="0.25">
      <c r="A61" s="14" t="s">
        <v>24</v>
      </c>
      <c r="B61" s="14">
        <v>110669</v>
      </c>
      <c r="C61" s="14">
        <v>112147</v>
      </c>
      <c r="D61" s="14">
        <v>113307</v>
      </c>
      <c r="E61" s="140">
        <v>113834</v>
      </c>
      <c r="F61" s="141">
        <v>114663</v>
      </c>
      <c r="G61" s="141">
        <v>115342</v>
      </c>
      <c r="H61" s="141">
        <v>113749</v>
      </c>
      <c r="I61" s="228">
        <v>114802</v>
      </c>
      <c r="J61" s="228">
        <v>117784</v>
      </c>
    </row>
    <row r="62" spans="1:10" x14ac:dyDescent="0.25">
      <c r="A62" s="14" t="s">
        <v>65</v>
      </c>
      <c r="B62" s="14">
        <v>3704442</v>
      </c>
      <c r="C62" s="14">
        <v>3755000</v>
      </c>
      <c r="D62" s="14">
        <v>3792517</v>
      </c>
      <c r="E62" s="14">
        <v>3810452</v>
      </c>
      <c r="F62" s="14">
        <v>3838572</v>
      </c>
      <c r="G62" s="14">
        <v>3861161</v>
      </c>
      <c r="H62" s="14">
        <v>3885656</v>
      </c>
      <c r="I62" s="228">
        <v>3921544</v>
      </c>
      <c r="J62" s="228">
        <v>4022346</v>
      </c>
    </row>
    <row r="63" spans="1:10" x14ac:dyDescent="0.25">
      <c r="A63" s="14" t="s">
        <v>42</v>
      </c>
      <c r="F63" s="14">
        <v>23661751</v>
      </c>
      <c r="G63" s="14">
        <v>23868877</v>
      </c>
      <c r="H63" s="14">
        <v>24070861</v>
      </c>
      <c r="I63" s="228">
        <v>24327942</v>
      </c>
      <c r="J63" s="228">
        <v>24568372</v>
      </c>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1FD7-4F37-4F44-B3D0-D59400DE7CCB}">
  <sheetPr codeName="Sheet24">
    <tabColor theme="4" tint="0.59999389629810485"/>
  </sheetPr>
  <dimension ref="A1:N75"/>
  <sheetViews>
    <sheetView workbookViewId="0">
      <selection activeCell="BE21" sqref="BE21"/>
    </sheetView>
  </sheetViews>
  <sheetFormatPr defaultRowHeight="14.25" x14ac:dyDescent="0.2"/>
  <cols>
    <col min="1" max="1" width="17.125" customWidth="1"/>
  </cols>
  <sheetData>
    <row r="1" spans="1:4" x14ac:dyDescent="0.2">
      <c r="A1" t="s">
        <v>973</v>
      </c>
    </row>
    <row r="2" spans="1:4" x14ac:dyDescent="0.2">
      <c r="A2" t="s">
        <v>974</v>
      </c>
    </row>
    <row r="3" spans="1:4" x14ac:dyDescent="0.2">
      <c r="A3" s="114" t="s">
        <v>976</v>
      </c>
    </row>
    <row r="5" spans="1:4" x14ac:dyDescent="0.2">
      <c r="A5" t="s">
        <v>975</v>
      </c>
    </row>
    <row r="6" spans="1:4" ht="114" x14ac:dyDescent="0.2">
      <c r="B6" s="37" t="s">
        <v>970</v>
      </c>
      <c r="C6" s="37" t="s">
        <v>971</v>
      </c>
      <c r="D6" s="37" t="s">
        <v>972</v>
      </c>
    </row>
    <row r="7" spans="1:4" ht="15" x14ac:dyDescent="0.25">
      <c r="A7" s="14" t="s">
        <v>0</v>
      </c>
      <c r="B7" s="38">
        <v>0.18460000000000001</v>
      </c>
      <c r="C7" s="38">
        <v>0.1149</v>
      </c>
      <c r="D7" s="38">
        <v>7.2000000000000008E-2</v>
      </c>
    </row>
    <row r="8" spans="1:4" ht="15" x14ac:dyDescent="0.25">
      <c r="A8" s="14" t="s">
        <v>1</v>
      </c>
      <c r="B8" s="38">
        <v>0.105</v>
      </c>
      <c r="C8" s="38">
        <v>0.11289999999999999</v>
      </c>
      <c r="D8" s="38">
        <v>3.8100000000000002E-2</v>
      </c>
    </row>
    <row r="9" spans="1:4" ht="15" x14ac:dyDescent="0.25">
      <c r="A9" s="14" t="s">
        <v>2</v>
      </c>
      <c r="B9" s="38">
        <v>0.111</v>
      </c>
      <c r="C9" s="38">
        <v>0.12839999999999999</v>
      </c>
      <c r="D9" s="38">
        <v>2.86E-2</v>
      </c>
    </row>
    <row r="10" spans="1:4" ht="15" x14ac:dyDescent="0.25">
      <c r="A10" s="14" t="s">
        <v>3</v>
      </c>
      <c r="B10" s="38">
        <v>0.11810000000000001</v>
      </c>
      <c r="C10" s="38">
        <v>0.11470000000000001</v>
      </c>
      <c r="D10" s="38">
        <v>4.9699999999999994E-2</v>
      </c>
    </row>
    <row r="11" spans="1:4" ht="15" x14ac:dyDescent="0.25">
      <c r="A11" s="14" t="s">
        <v>7</v>
      </c>
      <c r="B11" s="38">
        <v>6.9500000000000006E-2</v>
      </c>
      <c r="C11" s="38">
        <v>0.10779999999999999</v>
      </c>
      <c r="D11" s="38">
        <v>2.12E-2</v>
      </c>
    </row>
    <row r="12" spans="1:4" ht="15" x14ac:dyDescent="0.25">
      <c r="A12" s="14" t="s">
        <v>4</v>
      </c>
      <c r="B12" s="38">
        <v>0.1143</v>
      </c>
      <c r="C12" s="38">
        <v>0.1198</v>
      </c>
      <c r="D12" s="38">
        <v>4.0599999999999997E-2</v>
      </c>
    </row>
    <row r="13" spans="1:4" ht="15" x14ac:dyDescent="0.25">
      <c r="A13" s="14" t="s">
        <v>5</v>
      </c>
      <c r="B13" s="38">
        <v>8.7799999999999989E-2</v>
      </c>
      <c r="C13" s="38">
        <v>9.6999999999999989E-2</v>
      </c>
      <c r="D13" s="38">
        <v>4.1799999999999997E-2</v>
      </c>
    </row>
    <row r="14" spans="1:4" ht="15" x14ac:dyDescent="0.25">
      <c r="A14" s="14" t="s">
        <v>6</v>
      </c>
      <c r="B14" s="38">
        <v>7.5899999999999995E-2</v>
      </c>
      <c r="C14" s="38">
        <v>8.6999999999999994E-2</v>
      </c>
      <c r="D14" s="38">
        <v>2.6099999999999998E-2</v>
      </c>
    </row>
    <row r="15" spans="1:4" ht="15" x14ac:dyDescent="0.25">
      <c r="A15" s="14" t="s">
        <v>8</v>
      </c>
      <c r="B15" s="38">
        <v>0.15490000000000001</v>
      </c>
      <c r="C15" s="38">
        <v>0.15710000000000002</v>
      </c>
      <c r="D15" s="38">
        <v>5.1900000000000002E-2</v>
      </c>
    </row>
    <row r="16" spans="1:4" ht="15" x14ac:dyDescent="0.25">
      <c r="A16" s="14" t="s">
        <v>9</v>
      </c>
      <c r="B16" s="38">
        <v>0.22889999999999999</v>
      </c>
      <c r="C16" s="38">
        <v>0.21629999999999999</v>
      </c>
      <c r="D16" s="38">
        <v>8.2799999999999999E-2</v>
      </c>
    </row>
    <row r="17" spans="1:14" ht="15" x14ac:dyDescent="0.25">
      <c r="A17" s="14" t="s">
        <v>46</v>
      </c>
      <c r="B17" s="38">
        <v>9.3100000000000002E-2</v>
      </c>
      <c r="C17" s="38">
        <v>9.74E-2</v>
      </c>
      <c r="D17" s="38">
        <v>3.6000000000000004E-2</v>
      </c>
    </row>
    <row r="18" spans="1:14" ht="15" x14ac:dyDescent="0.25">
      <c r="A18" s="14" t="s">
        <v>11</v>
      </c>
      <c r="B18" s="38">
        <v>0.1106</v>
      </c>
      <c r="C18" s="38">
        <v>9.3000000000000013E-2</v>
      </c>
      <c r="D18" s="38">
        <v>5.7500000000000002E-2</v>
      </c>
    </row>
    <row r="19" spans="1:14" ht="15" x14ac:dyDescent="0.25">
      <c r="A19" s="14"/>
    </row>
    <row r="20" spans="1:14" ht="15" x14ac:dyDescent="0.25">
      <c r="A20" s="14"/>
    </row>
    <row r="21" spans="1:14" ht="15" x14ac:dyDescent="0.25">
      <c r="A21" s="179" t="s">
        <v>978</v>
      </c>
    </row>
    <row r="23" spans="1:14" ht="114" x14ac:dyDescent="0.2">
      <c r="A23" t="s">
        <v>977</v>
      </c>
      <c r="B23" s="37" t="s">
        <v>970</v>
      </c>
      <c r="C23" s="37" t="s">
        <v>970</v>
      </c>
      <c r="D23" s="37" t="s">
        <v>797</v>
      </c>
      <c r="F23" t="s">
        <v>977</v>
      </c>
      <c r="G23" s="37" t="s">
        <v>971</v>
      </c>
      <c r="H23" s="37" t="s">
        <v>971</v>
      </c>
      <c r="I23" s="37" t="s">
        <v>797</v>
      </c>
      <c r="K23" t="s">
        <v>977</v>
      </c>
      <c r="L23" s="37" t="s">
        <v>972</v>
      </c>
      <c r="M23" s="37" t="s">
        <v>972</v>
      </c>
      <c r="N23" s="37" t="s">
        <v>797</v>
      </c>
    </row>
    <row r="24" spans="1:14" x14ac:dyDescent="0.2">
      <c r="A24" t="s">
        <v>9</v>
      </c>
      <c r="B24" s="38">
        <v>0.22889999999999999</v>
      </c>
      <c r="C24" s="38" t="str">
        <f>IF(A24=Control!$C$2,B24,"")</f>
        <v/>
      </c>
      <c r="D24" t="str">
        <f>IF(A24=Control!$C$2,A24,"")</f>
        <v/>
      </c>
      <c r="F24" t="s">
        <v>9</v>
      </c>
      <c r="G24" s="38">
        <v>0.21629999999999999</v>
      </c>
      <c r="H24" s="38" t="str">
        <f>IF(F24=Control!$C$2,G24,"")</f>
        <v/>
      </c>
      <c r="I24" t="str">
        <f>IF(F24=Control!$C$2,F24,"")</f>
        <v/>
      </c>
      <c r="K24" t="s">
        <v>9</v>
      </c>
      <c r="L24" s="38">
        <v>8.2799999999999999E-2</v>
      </c>
      <c r="M24" s="38" t="str">
        <f>IF(K24=Control!$C$2,L24,"")</f>
        <v/>
      </c>
      <c r="N24" t="str">
        <f>IF(K24=Control!$C$2,K24,"")</f>
        <v/>
      </c>
    </row>
    <row r="25" spans="1:14" x14ac:dyDescent="0.2">
      <c r="A25" t="s">
        <v>0</v>
      </c>
      <c r="B25" s="38">
        <v>0.18460000000000001</v>
      </c>
      <c r="C25" s="38">
        <f>IF(A25=Control!$C$2,B25,"")</f>
        <v>0.18460000000000001</v>
      </c>
      <c r="D25" t="str">
        <f>IF(A25=Control!$C$2,A25,"")</f>
        <v>Ashford</v>
      </c>
      <c r="F25" t="s">
        <v>8</v>
      </c>
      <c r="G25" s="38">
        <v>0.15710000000000002</v>
      </c>
      <c r="H25" s="38" t="str">
        <f>IF(F25=Control!$C$2,G25,"")</f>
        <v/>
      </c>
      <c r="I25" t="str">
        <f>IF(F25=Control!$C$2,F25,"")</f>
        <v/>
      </c>
      <c r="K25" t="s">
        <v>0</v>
      </c>
      <c r="L25" s="38">
        <v>7.2000000000000008E-2</v>
      </c>
      <c r="M25" s="38">
        <f>IF(K25=Control!$C$2,L25,"")</f>
        <v>7.2000000000000008E-2</v>
      </c>
      <c r="N25" t="str">
        <f>IF(K25=Control!$C$2,K25,"")</f>
        <v>Ashford</v>
      </c>
    </row>
    <row r="26" spans="1:14" x14ac:dyDescent="0.2">
      <c r="A26" t="s">
        <v>883</v>
      </c>
      <c r="B26" s="38">
        <v>0.17489999999999997</v>
      </c>
      <c r="C26" s="38" t="str">
        <f>IF(A26=Control!$C$2,B26,"")</f>
        <v/>
      </c>
      <c r="D26" t="str">
        <f>IF(A26=Control!$C$2,A26,"")</f>
        <v/>
      </c>
      <c r="F26" t="s">
        <v>918</v>
      </c>
      <c r="G26" s="38">
        <v>0.14000000000000001</v>
      </c>
      <c r="H26" s="38" t="str">
        <f>IF(F26=Control!$C$2,G26,"")</f>
        <v/>
      </c>
      <c r="I26" t="str">
        <f>IF(F26=Control!$C$2,F26,"")</f>
        <v/>
      </c>
      <c r="K26" t="s">
        <v>885</v>
      </c>
      <c r="L26" s="38">
        <v>5.9800000000000006E-2</v>
      </c>
      <c r="M26" s="38" t="str">
        <f>IF(K26=Control!$C$2,L26,"")</f>
        <v/>
      </c>
      <c r="N26" t="str">
        <f>IF(K26=Control!$C$2,K26,"")</f>
        <v/>
      </c>
    </row>
    <row r="27" spans="1:14" x14ac:dyDescent="0.2">
      <c r="A27" t="s">
        <v>8</v>
      </c>
      <c r="B27" s="38">
        <v>0.15490000000000001</v>
      </c>
      <c r="C27" s="38" t="str">
        <f>IF(A27=Control!$C$2,B27,"")</f>
        <v/>
      </c>
      <c r="D27" t="str">
        <f>IF(A27=Control!$C$2,A27,"")</f>
        <v/>
      </c>
      <c r="F27" t="s">
        <v>882</v>
      </c>
      <c r="G27" s="38">
        <v>0.1391</v>
      </c>
      <c r="H27" s="38" t="str">
        <f>IF(F27=Control!$C$2,G27,"")</f>
        <v/>
      </c>
      <c r="I27" t="str">
        <f>IF(F27=Control!$C$2,F27,"")</f>
        <v/>
      </c>
      <c r="K27" t="s">
        <v>918</v>
      </c>
      <c r="L27" s="38">
        <v>5.9200000000000003E-2</v>
      </c>
      <c r="M27" s="38" t="str">
        <f>IF(K27=Control!$C$2,L27,"")</f>
        <v/>
      </c>
      <c r="N27" t="str">
        <f>IF(K27=Control!$C$2,K27,"")</f>
        <v/>
      </c>
    </row>
    <row r="28" spans="1:14" x14ac:dyDescent="0.2">
      <c r="A28" t="s">
        <v>890</v>
      </c>
      <c r="B28" s="38">
        <v>0.15179999999999999</v>
      </c>
      <c r="C28" s="38" t="str">
        <f>IF(A28=Control!$C$2,B28,"")</f>
        <v/>
      </c>
      <c r="D28" t="str">
        <f>IF(A28=Control!$C$2,A28,"")</f>
        <v/>
      </c>
      <c r="F28" t="s">
        <v>2</v>
      </c>
      <c r="G28" s="38">
        <v>0.12839999999999999</v>
      </c>
      <c r="H28" s="38" t="str">
        <f>IF(F28=Control!$C$2,G28,"")</f>
        <v/>
      </c>
      <c r="I28" t="str">
        <f>IF(F28=Control!$C$2,F28,"")</f>
        <v/>
      </c>
      <c r="K28" t="s">
        <v>11</v>
      </c>
      <c r="L28" s="38">
        <v>5.7500000000000002E-2</v>
      </c>
      <c r="M28" s="38" t="str">
        <f>IF(K28=Control!$C$2,L28,"")</f>
        <v/>
      </c>
      <c r="N28" t="str">
        <f>IF(K28=Control!$C$2,K28,"")</f>
        <v/>
      </c>
    </row>
    <row r="29" spans="1:14" x14ac:dyDescent="0.2">
      <c r="A29" t="s">
        <v>887</v>
      </c>
      <c r="B29" s="38">
        <v>0.12869999999999998</v>
      </c>
      <c r="C29" s="38" t="str">
        <f>IF(A29=Control!$C$2,B29,"")</f>
        <v/>
      </c>
      <c r="D29" t="str">
        <f>IF(A29=Control!$C$2,A29,"")</f>
        <v/>
      </c>
      <c r="F29" t="s">
        <v>883</v>
      </c>
      <c r="G29" s="38">
        <v>0.128</v>
      </c>
      <c r="H29" s="38" t="str">
        <f>IF(F29=Control!$C$2,G29,"")</f>
        <v/>
      </c>
      <c r="I29" t="str">
        <f>IF(F29=Control!$C$2,F29,"")</f>
        <v/>
      </c>
      <c r="K29" t="s">
        <v>907</v>
      </c>
      <c r="L29" s="38">
        <v>5.6600000000000004E-2</v>
      </c>
      <c r="M29" s="38" t="str">
        <f>IF(K29=Control!$C$2,L29,"")</f>
        <v/>
      </c>
      <c r="N29" t="str">
        <f>IF(K29=Control!$C$2,K29,"")</f>
        <v/>
      </c>
    </row>
    <row r="30" spans="1:14" x14ac:dyDescent="0.2">
      <c r="A30" t="s">
        <v>891</v>
      </c>
      <c r="B30" s="38">
        <v>0.1244</v>
      </c>
      <c r="C30" s="38" t="str">
        <f>IF(A30=Control!$C$2,B30,"")</f>
        <v/>
      </c>
      <c r="D30" t="str">
        <f>IF(A30=Control!$C$2,A30,"")</f>
        <v/>
      </c>
      <c r="F30" t="s">
        <v>887</v>
      </c>
      <c r="G30" s="38">
        <v>0.12609999999999999</v>
      </c>
      <c r="H30" s="38" t="str">
        <f>IF(F30=Control!$C$2,G30,"")</f>
        <v/>
      </c>
      <c r="I30" t="str">
        <f>IF(F30=Control!$C$2,F30,"")</f>
        <v/>
      </c>
      <c r="K30" t="s">
        <v>887</v>
      </c>
      <c r="L30" s="38">
        <v>5.6500000000000002E-2</v>
      </c>
      <c r="M30" s="38" t="str">
        <f>IF(K30=Control!$C$2,L30,"")</f>
        <v/>
      </c>
      <c r="N30" t="str">
        <f>IF(K30=Control!$C$2,K30,"")</f>
        <v/>
      </c>
    </row>
    <row r="31" spans="1:14" x14ac:dyDescent="0.2">
      <c r="A31" t="s">
        <v>903</v>
      </c>
      <c r="B31" s="38">
        <v>0.11890000000000001</v>
      </c>
      <c r="C31" s="38" t="str">
        <f>IF(A31=Control!$C$2,B31,"")</f>
        <v/>
      </c>
      <c r="D31" t="str">
        <f>IF(A31=Control!$C$2,A31,"")</f>
        <v/>
      </c>
      <c r="F31" t="s">
        <v>891</v>
      </c>
      <c r="G31" s="38">
        <v>0.12269999999999999</v>
      </c>
      <c r="H31" s="38" t="str">
        <f>IF(F31=Control!$C$2,G31,"")</f>
        <v/>
      </c>
      <c r="I31" t="str">
        <f>IF(F31=Control!$C$2,F31,"")</f>
        <v/>
      </c>
      <c r="K31" t="s">
        <v>8</v>
      </c>
      <c r="L31" s="38">
        <v>5.1900000000000002E-2</v>
      </c>
      <c r="M31" s="38" t="str">
        <f>IF(K31=Control!$C$2,L31,"")</f>
        <v/>
      </c>
      <c r="N31" t="str">
        <f>IF(K31=Control!$C$2,K31,"")</f>
        <v/>
      </c>
    </row>
    <row r="32" spans="1:14" x14ac:dyDescent="0.2">
      <c r="A32" t="s">
        <v>918</v>
      </c>
      <c r="B32" s="38">
        <v>0.1188</v>
      </c>
      <c r="C32" s="38" t="str">
        <f>IF(A32=Control!$C$2,B32,"")</f>
        <v/>
      </c>
      <c r="D32" t="str">
        <f>IF(A32=Control!$C$2,A32,"")</f>
        <v/>
      </c>
      <c r="F32" t="s">
        <v>903</v>
      </c>
      <c r="G32" s="38">
        <v>0.1207</v>
      </c>
      <c r="H32" s="38" t="str">
        <f>IF(F32=Control!$C$2,G32,"")</f>
        <v/>
      </c>
      <c r="I32" t="str">
        <f>IF(F32=Control!$C$2,F32,"")</f>
        <v/>
      </c>
      <c r="K32" t="s">
        <v>891</v>
      </c>
      <c r="L32" s="38">
        <v>5.1500000000000004E-2</v>
      </c>
      <c r="M32" s="38" t="str">
        <f>IF(K32=Control!$C$2,L32,"")</f>
        <v/>
      </c>
      <c r="N32" t="str">
        <f>IF(K32=Control!$C$2,K32,"")</f>
        <v/>
      </c>
    </row>
    <row r="33" spans="1:14" x14ac:dyDescent="0.2">
      <c r="A33" t="s">
        <v>3</v>
      </c>
      <c r="B33" s="38">
        <v>0.11810000000000001</v>
      </c>
      <c r="C33" s="38" t="str">
        <f>IF(A33=Control!$C$2,B33,"")</f>
        <v/>
      </c>
      <c r="D33" t="str">
        <f>IF(A33=Control!$C$2,A33,"")</f>
        <v/>
      </c>
      <c r="F33" t="s">
        <v>4</v>
      </c>
      <c r="G33" s="38">
        <v>0.1198</v>
      </c>
      <c r="H33" s="38" t="str">
        <f>IF(F33=Control!$C$2,G33,"")</f>
        <v/>
      </c>
      <c r="I33" t="str">
        <f>IF(F33=Control!$C$2,F33,"")</f>
        <v/>
      </c>
      <c r="K33" t="s">
        <v>3</v>
      </c>
      <c r="L33" s="38">
        <v>4.9699999999999994E-2</v>
      </c>
      <c r="M33" s="38" t="str">
        <f>IF(K33=Control!$C$2,L33,"")</f>
        <v/>
      </c>
      <c r="N33" t="str">
        <f>IF(K33=Control!$C$2,K33,"")</f>
        <v/>
      </c>
    </row>
    <row r="34" spans="1:14" x14ac:dyDescent="0.2">
      <c r="A34" t="s">
        <v>906</v>
      </c>
      <c r="B34" s="38">
        <v>0.11810000000000001</v>
      </c>
      <c r="C34" s="38" t="str">
        <f>IF(A34=Control!$C$2,B34,"")</f>
        <v/>
      </c>
      <c r="D34" t="str">
        <f>IF(A34=Control!$C$2,A34,"")</f>
        <v/>
      </c>
      <c r="F34" t="s">
        <v>930</v>
      </c>
      <c r="G34" s="38">
        <v>0.1186</v>
      </c>
      <c r="H34" s="38" t="str">
        <f>IF(F34=Control!$C$2,G34,"")</f>
        <v/>
      </c>
      <c r="I34" t="str">
        <f>IF(F34=Control!$C$2,F34,"")</f>
        <v/>
      </c>
      <c r="K34" t="s">
        <v>913</v>
      </c>
      <c r="L34" s="38">
        <v>4.4600000000000001E-2</v>
      </c>
      <c r="M34" s="38" t="str">
        <f>IF(K34=Control!$C$2,L34,"")</f>
        <v/>
      </c>
      <c r="N34" t="str">
        <f>IF(K34=Control!$C$2,K34,"")</f>
        <v/>
      </c>
    </row>
    <row r="35" spans="1:14" x14ac:dyDescent="0.2">
      <c r="A35" t="s">
        <v>885</v>
      </c>
      <c r="B35" s="38">
        <v>0.1157</v>
      </c>
      <c r="C35" s="38" t="str">
        <f>IF(A35=Control!$C$2,B35,"")</f>
        <v/>
      </c>
      <c r="D35" t="str">
        <f>IF(A35=Control!$C$2,A35,"")</f>
        <v/>
      </c>
      <c r="F35" t="s">
        <v>915</v>
      </c>
      <c r="G35" s="38">
        <v>0.11840000000000001</v>
      </c>
      <c r="H35" s="38" t="str">
        <f>IF(F35=Control!$C$2,G35,"")</f>
        <v/>
      </c>
      <c r="I35" t="str">
        <f>IF(F35=Control!$C$2,F35,"")</f>
        <v/>
      </c>
      <c r="K35" t="s">
        <v>902</v>
      </c>
      <c r="L35" s="38">
        <v>4.4199999999999996E-2</v>
      </c>
      <c r="M35" s="38" t="str">
        <f>IF(K35=Control!$C$2,L35,"")</f>
        <v/>
      </c>
      <c r="N35" t="str">
        <f>IF(K35=Control!$C$2,K35,"")</f>
        <v/>
      </c>
    </row>
    <row r="36" spans="1:14" x14ac:dyDescent="0.2">
      <c r="A36" t="s">
        <v>4</v>
      </c>
      <c r="B36" s="38">
        <v>0.1143</v>
      </c>
      <c r="C36" s="38" t="str">
        <f>IF(A36=Control!$C$2,B36,"")</f>
        <v/>
      </c>
      <c r="D36" t="str">
        <f>IF(A36=Control!$C$2,A36,"")</f>
        <v/>
      </c>
      <c r="F36" t="s">
        <v>890</v>
      </c>
      <c r="G36" s="38">
        <v>0.11800000000000001</v>
      </c>
      <c r="H36" s="38" t="str">
        <f>IF(F36=Control!$C$2,G36,"")</f>
        <v/>
      </c>
      <c r="I36" t="str">
        <f>IF(F36=Control!$C$2,F36,"")</f>
        <v/>
      </c>
      <c r="K36" t="s">
        <v>5</v>
      </c>
      <c r="L36" s="38">
        <v>4.1799999999999997E-2</v>
      </c>
      <c r="M36" s="38" t="str">
        <f>IF(K36=Control!$C$2,L36,"")</f>
        <v/>
      </c>
      <c r="N36" t="str">
        <f>IF(K36=Control!$C$2,K36,"")</f>
        <v/>
      </c>
    </row>
    <row r="37" spans="1:14" x14ac:dyDescent="0.2">
      <c r="A37" t="s">
        <v>913</v>
      </c>
      <c r="B37" s="38">
        <v>0.11359999999999999</v>
      </c>
      <c r="C37" s="38" t="str">
        <f>IF(A37=Control!$C$2,B37,"")</f>
        <v/>
      </c>
      <c r="D37" t="str">
        <f>IF(A37=Control!$C$2,A37,"")</f>
        <v/>
      </c>
      <c r="F37" t="s">
        <v>0</v>
      </c>
      <c r="G37" s="38">
        <v>0.1149</v>
      </c>
      <c r="H37" s="38">
        <f>IF(F37=Control!$C$2,G37,"")</f>
        <v>0.1149</v>
      </c>
      <c r="I37" t="str">
        <f>IF(F37=Control!$C$2,F37,"")</f>
        <v>Ashford</v>
      </c>
      <c r="K37" t="s">
        <v>4</v>
      </c>
      <c r="L37" s="38">
        <v>4.0599999999999997E-2</v>
      </c>
      <c r="M37" s="38" t="str">
        <f>IF(K37=Control!$C$2,L37,"")</f>
        <v/>
      </c>
      <c r="N37" t="str">
        <f>IF(K37=Control!$C$2,K37,"")</f>
        <v/>
      </c>
    </row>
    <row r="38" spans="1:14" x14ac:dyDescent="0.2">
      <c r="A38" t="s">
        <v>2</v>
      </c>
      <c r="B38" s="38">
        <v>0.111</v>
      </c>
      <c r="C38" s="38" t="str">
        <f>IF(A38=Control!$C$2,B38,"")</f>
        <v/>
      </c>
      <c r="D38" t="str">
        <f>IF(A38=Control!$C$2,A38,"")</f>
        <v/>
      </c>
      <c r="F38" t="s">
        <v>3</v>
      </c>
      <c r="G38" s="38">
        <v>0.11470000000000001</v>
      </c>
      <c r="H38" s="38" t="str">
        <f>IF(F38=Control!$C$2,G38,"")</f>
        <v/>
      </c>
      <c r="I38" t="str">
        <f>IF(F38=Control!$C$2,F38,"")</f>
        <v/>
      </c>
      <c r="K38" t="s">
        <v>903</v>
      </c>
      <c r="L38" s="38">
        <v>3.9300000000000002E-2</v>
      </c>
      <c r="M38" s="38" t="str">
        <f>IF(K38=Control!$C$2,L38,"")</f>
        <v/>
      </c>
      <c r="N38" t="str">
        <f>IF(K38=Control!$C$2,K38,"")</f>
        <v/>
      </c>
    </row>
    <row r="39" spans="1:14" x14ac:dyDescent="0.2">
      <c r="A39" t="s">
        <v>905</v>
      </c>
      <c r="B39" s="38">
        <v>0.1108</v>
      </c>
      <c r="C39" s="38" t="str">
        <f>IF(A39=Control!$C$2,B39,"")</f>
        <v/>
      </c>
      <c r="D39" t="str">
        <f>IF(A39=Control!$C$2,A39,"")</f>
        <v/>
      </c>
      <c r="F39" t="s">
        <v>913</v>
      </c>
      <c r="G39" s="38">
        <v>0.1143</v>
      </c>
      <c r="H39" s="38" t="str">
        <f>IF(F39=Control!$C$2,G39,"")</f>
        <v/>
      </c>
      <c r="I39" t="str">
        <f>IF(F39=Control!$C$2,F39,"")</f>
        <v/>
      </c>
      <c r="K39" t="s">
        <v>1</v>
      </c>
      <c r="L39" s="38">
        <v>3.8100000000000002E-2</v>
      </c>
      <c r="M39" s="38" t="str">
        <f>IF(K39=Control!$C$2,L39,"")</f>
        <v/>
      </c>
      <c r="N39" t="str">
        <f>IF(K39=Control!$C$2,K39,"")</f>
        <v/>
      </c>
    </row>
    <row r="40" spans="1:14" x14ac:dyDescent="0.2">
      <c r="A40" t="s">
        <v>11</v>
      </c>
      <c r="B40" s="38">
        <v>0.1106</v>
      </c>
      <c r="C40" s="38" t="str">
        <f>IF(A40=Control!$C$2,B40,"")</f>
        <v/>
      </c>
      <c r="D40" t="str">
        <f>IF(A40=Control!$C$2,A40,"")</f>
        <v/>
      </c>
      <c r="F40" t="s">
        <v>932</v>
      </c>
      <c r="G40" s="38">
        <v>0.11320000000000001</v>
      </c>
      <c r="H40" s="38" t="str">
        <f>IF(F40=Control!$C$2,G40,"")</f>
        <v/>
      </c>
      <c r="I40" t="str">
        <f>IF(F40=Control!$C$2,F40,"")</f>
        <v/>
      </c>
      <c r="K40" t="s">
        <v>890</v>
      </c>
      <c r="L40" s="38">
        <v>3.7599999999999995E-2</v>
      </c>
      <c r="M40" s="38" t="str">
        <f>IF(K40=Control!$C$2,L40,"")</f>
        <v/>
      </c>
      <c r="N40" t="str">
        <f>IF(K40=Control!$C$2,K40,"")</f>
        <v/>
      </c>
    </row>
    <row r="41" spans="1:14" x14ac:dyDescent="0.2">
      <c r="A41" t="s">
        <v>907</v>
      </c>
      <c r="B41" s="38">
        <v>0.10970000000000001</v>
      </c>
      <c r="C41" s="38" t="str">
        <f>IF(A41=Control!$C$2,B41,"")</f>
        <v/>
      </c>
      <c r="D41" t="str">
        <f>IF(A41=Control!$C$2,A41,"")</f>
        <v/>
      </c>
      <c r="F41" t="s">
        <v>1</v>
      </c>
      <c r="G41" s="38">
        <v>0.11289999999999999</v>
      </c>
      <c r="H41" s="38" t="str">
        <f>IF(F41=Control!$C$2,G41,"")</f>
        <v/>
      </c>
      <c r="I41" t="str">
        <f>IF(F41=Control!$C$2,F41,"")</f>
        <v/>
      </c>
      <c r="K41" t="s">
        <v>915</v>
      </c>
      <c r="L41" s="38">
        <v>3.7000000000000005E-2</v>
      </c>
      <c r="M41" s="38" t="str">
        <f>IF(K41=Control!$C$2,L41,"")</f>
        <v/>
      </c>
      <c r="N41" t="str">
        <f>IF(K41=Control!$C$2,K41,"")</f>
        <v/>
      </c>
    </row>
    <row r="42" spans="1:14" x14ac:dyDescent="0.2">
      <c r="A42" t="s">
        <v>931</v>
      </c>
      <c r="B42" s="38">
        <v>0.1081</v>
      </c>
      <c r="C42" s="38" t="str">
        <f>IF(A42=Control!$C$2,B42,"")</f>
        <v/>
      </c>
      <c r="D42" t="str">
        <f>IF(A42=Control!$C$2,A42,"")</f>
        <v/>
      </c>
      <c r="F42" t="s">
        <v>7</v>
      </c>
      <c r="G42" s="38">
        <v>0.10779999999999999</v>
      </c>
      <c r="H42" s="38" t="str">
        <f>IF(F42=Control!$C$2,G42,"")</f>
        <v/>
      </c>
      <c r="I42" t="str">
        <f>IF(F42=Control!$C$2,F42,"")</f>
        <v/>
      </c>
      <c r="K42" t="s">
        <v>892</v>
      </c>
      <c r="L42" s="38">
        <v>3.7000000000000005E-2</v>
      </c>
      <c r="M42" s="38" t="str">
        <f>IF(K42=Control!$C$2,L42,"")</f>
        <v/>
      </c>
      <c r="N42" t="str">
        <f>IF(K42=Control!$C$2,K42,"")</f>
        <v/>
      </c>
    </row>
    <row r="43" spans="1:14" x14ac:dyDescent="0.2">
      <c r="A43" t="s">
        <v>895</v>
      </c>
      <c r="B43" s="38">
        <v>0.1075</v>
      </c>
      <c r="C43" s="38" t="str">
        <f>IF(A43=Control!$C$2,B43,"")</f>
        <v/>
      </c>
      <c r="D43" t="str">
        <f>IF(A43=Control!$C$2,A43,"")</f>
        <v/>
      </c>
      <c r="F43" t="s">
        <v>893</v>
      </c>
      <c r="G43" s="38">
        <v>0.1069</v>
      </c>
      <c r="H43" s="38" t="str">
        <f>IF(F43=Control!$C$2,G43,"")</f>
        <v/>
      </c>
      <c r="I43" t="str">
        <f>IF(F43=Control!$C$2,F43,"")</f>
        <v/>
      </c>
      <c r="K43" t="s">
        <v>900</v>
      </c>
      <c r="L43" s="38">
        <v>3.6699999999999997E-2</v>
      </c>
      <c r="M43" s="38" t="str">
        <f>IF(K43=Control!$C$2,L43,"")</f>
        <v/>
      </c>
      <c r="N43" t="str">
        <f>IF(K43=Control!$C$2,K43,"")</f>
        <v/>
      </c>
    </row>
    <row r="44" spans="1:14" x14ac:dyDescent="0.2">
      <c r="A44" t="s">
        <v>893</v>
      </c>
      <c r="B44" s="38">
        <v>0.1065</v>
      </c>
      <c r="C44" s="38" t="str">
        <f>IF(A44=Control!$C$2,B44,"")</f>
        <v/>
      </c>
      <c r="D44" t="str">
        <f>IF(A44=Control!$C$2,A44,"")</f>
        <v/>
      </c>
      <c r="F44" t="s">
        <v>931</v>
      </c>
      <c r="G44" s="38">
        <v>0.1048</v>
      </c>
      <c r="H44" s="38" t="str">
        <f>IF(F44=Control!$C$2,G44,"")</f>
        <v/>
      </c>
      <c r="I44" t="str">
        <f>IF(F44=Control!$C$2,F44,"")</f>
        <v/>
      </c>
      <c r="K44" t="s">
        <v>46</v>
      </c>
      <c r="L44" s="38">
        <v>3.6000000000000004E-2</v>
      </c>
      <c r="M44" s="38" t="str">
        <f>IF(K44=Control!$C$2,L44,"")</f>
        <v/>
      </c>
      <c r="N44" t="str">
        <f>IF(K44=Control!$C$2,K44,"")</f>
        <v/>
      </c>
    </row>
    <row r="45" spans="1:14" x14ac:dyDescent="0.2">
      <c r="A45" t="s">
        <v>908</v>
      </c>
      <c r="B45" s="38">
        <v>0.1057</v>
      </c>
      <c r="C45" s="38" t="str">
        <f>IF(A45=Control!$C$2,B45,"")</f>
        <v/>
      </c>
      <c r="D45" t="str">
        <f>IF(A45=Control!$C$2,A45,"")</f>
        <v/>
      </c>
      <c r="F45" t="s">
        <v>900</v>
      </c>
      <c r="G45" s="38">
        <v>0.10339999999999999</v>
      </c>
      <c r="H45" s="38" t="str">
        <f>IF(F45=Control!$C$2,G45,"")</f>
        <v/>
      </c>
      <c r="I45" t="str">
        <f>IF(F45=Control!$C$2,F45,"")</f>
        <v/>
      </c>
      <c r="K45" t="s">
        <v>882</v>
      </c>
      <c r="L45" s="38">
        <v>3.4799999999999998E-2</v>
      </c>
      <c r="M45" s="38" t="str">
        <f>IF(K45=Control!$C$2,L45,"")</f>
        <v/>
      </c>
      <c r="N45" t="str">
        <f>IF(K45=Control!$C$2,K45,"")</f>
        <v/>
      </c>
    </row>
    <row r="46" spans="1:14" x14ac:dyDescent="0.2">
      <c r="A46" t="s">
        <v>1</v>
      </c>
      <c r="B46" s="38">
        <v>0.105</v>
      </c>
      <c r="C46" s="38" t="str">
        <f>IF(A46=Control!$C$2,B46,"")</f>
        <v/>
      </c>
      <c r="D46" t="str">
        <f>IF(A46=Control!$C$2,A46,"")</f>
        <v/>
      </c>
      <c r="F46" t="s">
        <v>892</v>
      </c>
      <c r="G46" s="38">
        <v>0.10300000000000001</v>
      </c>
      <c r="H46" s="38" t="str">
        <f>IF(F46=Control!$C$2,G46,"")</f>
        <v/>
      </c>
      <c r="I46" t="str">
        <f>IF(F46=Control!$C$2,F46,"")</f>
        <v/>
      </c>
      <c r="K46" t="s">
        <v>883</v>
      </c>
      <c r="L46" s="38">
        <v>3.4200000000000001E-2</v>
      </c>
      <c r="M46" s="38" t="str">
        <f>IF(K46=Control!$C$2,L46,"")</f>
        <v/>
      </c>
      <c r="N46" t="str">
        <f>IF(K46=Control!$C$2,K46,"")</f>
        <v/>
      </c>
    </row>
    <row r="47" spans="1:14" x14ac:dyDescent="0.2">
      <c r="A47" t="s">
        <v>892</v>
      </c>
      <c r="B47" s="38">
        <v>9.9600000000000008E-2</v>
      </c>
      <c r="C47" s="38" t="str">
        <f>IF(A47=Control!$C$2,B47,"")</f>
        <v/>
      </c>
      <c r="D47" t="str">
        <f>IF(A47=Control!$C$2,A47,"")</f>
        <v/>
      </c>
      <c r="F47" t="s">
        <v>901</v>
      </c>
      <c r="G47" s="38">
        <v>0.10220000000000001</v>
      </c>
      <c r="H47" s="38" t="str">
        <f>IF(F47=Control!$C$2,G47,"")</f>
        <v/>
      </c>
      <c r="I47" t="str">
        <f>IF(F47=Control!$C$2,F47,"")</f>
        <v/>
      </c>
      <c r="K47" t="s">
        <v>932</v>
      </c>
      <c r="L47" s="38">
        <v>3.4099999999999998E-2</v>
      </c>
      <c r="M47" s="38" t="str">
        <f>IF(K47=Control!$C$2,L47,"")</f>
        <v/>
      </c>
      <c r="N47" t="str">
        <f>IF(K47=Control!$C$2,K47,"")</f>
        <v/>
      </c>
    </row>
    <row r="48" spans="1:14" x14ac:dyDescent="0.2">
      <c r="A48" t="s">
        <v>900</v>
      </c>
      <c r="B48" s="38">
        <v>9.8800000000000013E-2</v>
      </c>
      <c r="C48" s="38" t="str">
        <f>IF(A48=Control!$C$2,B48,"")</f>
        <v/>
      </c>
      <c r="D48" t="str">
        <f>IF(A48=Control!$C$2,A48,"")</f>
        <v/>
      </c>
      <c r="F48" t="s">
        <v>906</v>
      </c>
      <c r="G48" s="38">
        <v>9.820000000000001E-2</v>
      </c>
      <c r="H48" s="38" t="str">
        <f>IF(F48=Control!$C$2,G48,"")</f>
        <v/>
      </c>
      <c r="I48" t="str">
        <f>IF(F48=Control!$C$2,F48,"")</f>
        <v/>
      </c>
      <c r="K48" t="s">
        <v>910</v>
      </c>
      <c r="L48" s="38">
        <v>3.3799999999999997E-2</v>
      </c>
      <c r="M48" s="38" t="str">
        <f>IF(K48=Control!$C$2,L48,"")</f>
        <v/>
      </c>
      <c r="N48" t="str">
        <f>IF(K48=Control!$C$2,K48,"")</f>
        <v/>
      </c>
    </row>
    <row r="49" spans="1:14" x14ac:dyDescent="0.2">
      <c r="A49" t="s">
        <v>902</v>
      </c>
      <c r="B49" s="38">
        <v>9.6999999999999989E-2</v>
      </c>
      <c r="C49" s="38" t="str">
        <f>IF(A49=Control!$C$2,B49,"")</f>
        <v/>
      </c>
      <c r="D49" t="str">
        <f>IF(A49=Control!$C$2,A49,"")</f>
        <v/>
      </c>
      <c r="F49" t="s">
        <v>916</v>
      </c>
      <c r="G49" s="38">
        <v>9.7500000000000003E-2</v>
      </c>
      <c r="H49" s="38" t="str">
        <f>IF(F49=Control!$C$2,G49,"")</f>
        <v/>
      </c>
      <c r="I49" t="str">
        <f>IF(F49=Control!$C$2,F49,"")</f>
        <v/>
      </c>
      <c r="K49" t="s">
        <v>895</v>
      </c>
      <c r="L49" s="38">
        <v>3.3700000000000001E-2</v>
      </c>
      <c r="M49" s="38" t="str">
        <f>IF(K49=Control!$C$2,L49,"")</f>
        <v/>
      </c>
      <c r="N49" t="str">
        <f>IF(K49=Control!$C$2,K49,"")</f>
        <v/>
      </c>
    </row>
    <row r="50" spans="1:14" x14ac:dyDescent="0.2">
      <c r="A50" t="s">
        <v>914</v>
      </c>
      <c r="B50" s="38">
        <v>9.4600000000000004E-2</v>
      </c>
      <c r="C50" s="38" t="str">
        <f>IF(A50=Control!$C$2,B50,"")</f>
        <v/>
      </c>
      <c r="D50" t="str">
        <f>IF(A50=Control!$C$2,A50,"")</f>
        <v/>
      </c>
      <c r="F50" t="s">
        <v>46</v>
      </c>
      <c r="G50" s="38">
        <v>9.74E-2</v>
      </c>
      <c r="H50" s="38" t="str">
        <f>IF(F50=Control!$C$2,G50,"")</f>
        <v/>
      </c>
      <c r="I50" t="str">
        <f>IF(F50=Control!$C$2,F50,"")</f>
        <v/>
      </c>
      <c r="K50" t="s">
        <v>905</v>
      </c>
      <c r="L50" s="38">
        <v>3.2899999999999999E-2</v>
      </c>
      <c r="M50" s="38" t="str">
        <f>IF(K50=Control!$C$2,L50,"")</f>
        <v/>
      </c>
      <c r="N50" t="str">
        <f>IF(K50=Control!$C$2,K50,"")</f>
        <v/>
      </c>
    </row>
    <row r="51" spans="1:14" x14ac:dyDescent="0.2">
      <c r="A51" t="s">
        <v>915</v>
      </c>
      <c r="B51" s="38">
        <v>9.3100000000000002E-2</v>
      </c>
      <c r="C51" s="38" t="str">
        <f>IF(A51=Control!$C$2,B51,"")</f>
        <v/>
      </c>
      <c r="D51" t="str">
        <f>IF(A51=Control!$C$2,A51,"")</f>
        <v/>
      </c>
      <c r="F51" t="s">
        <v>5</v>
      </c>
      <c r="G51" s="38">
        <v>9.6999999999999989E-2</v>
      </c>
      <c r="H51" s="38" t="str">
        <f>IF(F51=Control!$C$2,G51,"")</f>
        <v/>
      </c>
      <c r="I51" t="str">
        <f>IF(F51=Control!$C$2,F51,"")</f>
        <v/>
      </c>
      <c r="K51" t="s">
        <v>908</v>
      </c>
      <c r="L51" s="38">
        <v>3.27E-2</v>
      </c>
      <c r="M51" s="38" t="str">
        <f>IF(K51=Control!$C$2,L51,"")</f>
        <v/>
      </c>
      <c r="N51" t="str">
        <f>IF(K51=Control!$C$2,K51,"")</f>
        <v/>
      </c>
    </row>
    <row r="52" spans="1:14" x14ac:dyDescent="0.2">
      <c r="A52" t="s">
        <v>46</v>
      </c>
      <c r="B52" s="38">
        <v>9.3100000000000002E-2</v>
      </c>
      <c r="C52" s="38" t="str">
        <f>IF(A52=Control!$C$2,B52,"")</f>
        <v/>
      </c>
      <c r="D52" t="str">
        <f>IF(A52=Control!$C$2,A52,"")</f>
        <v/>
      </c>
      <c r="F52" t="s">
        <v>886</v>
      </c>
      <c r="G52" s="38">
        <v>9.69E-2</v>
      </c>
      <c r="H52" s="38" t="str">
        <f>IF(F52=Control!$C$2,G52,"")</f>
        <v/>
      </c>
      <c r="I52" t="str">
        <f>IF(F52=Control!$C$2,F52,"")</f>
        <v/>
      </c>
      <c r="K52" t="s">
        <v>931</v>
      </c>
      <c r="L52" s="38">
        <v>3.2599999999999997E-2</v>
      </c>
      <c r="M52" s="38" t="str">
        <f>IF(K52=Control!$C$2,L52,"")</f>
        <v/>
      </c>
      <c r="N52" t="str">
        <f>IF(K52=Control!$C$2,K52,"")</f>
        <v/>
      </c>
    </row>
    <row r="53" spans="1:14" x14ac:dyDescent="0.2">
      <c r="A53" t="s">
        <v>882</v>
      </c>
      <c r="B53" s="38">
        <v>9.0200000000000002E-2</v>
      </c>
      <c r="C53" s="38" t="str">
        <f>IF(A53=Control!$C$2,B53,"")</f>
        <v/>
      </c>
      <c r="D53" t="str">
        <f>IF(A53=Control!$C$2,A53,"")</f>
        <v/>
      </c>
      <c r="F53" t="s">
        <v>907</v>
      </c>
      <c r="G53" s="38">
        <v>9.6600000000000005E-2</v>
      </c>
      <c r="H53" s="38" t="str">
        <f>IF(F53=Control!$C$2,G53,"")</f>
        <v/>
      </c>
      <c r="I53" t="str">
        <f>IF(F53=Control!$C$2,F53,"")</f>
        <v/>
      </c>
      <c r="K53" t="s">
        <v>919</v>
      </c>
      <c r="L53" s="38">
        <v>3.2400000000000005E-2</v>
      </c>
      <c r="M53" s="38" t="str">
        <f>IF(K53=Control!$C$2,L53,"")</f>
        <v/>
      </c>
      <c r="N53" t="str">
        <f>IF(K53=Control!$C$2,K53,"")</f>
        <v/>
      </c>
    </row>
    <row r="54" spans="1:14" x14ac:dyDescent="0.2">
      <c r="A54" t="s">
        <v>932</v>
      </c>
      <c r="B54" s="38">
        <v>9.0200000000000002E-2</v>
      </c>
      <c r="C54" s="38" t="str">
        <f>IF(A54=Control!$C$2,B54,"")</f>
        <v/>
      </c>
      <c r="D54" t="str">
        <f>IF(A54=Control!$C$2,A54,"")</f>
        <v/>
      </c>
      <c r="F54" t="s">
        <v>889</v>
      </c>
      <c r="G54" s="38">
        <v>9.5500000000000002E-2</v>
      </c>
      <c r="H54" s="38" t="str">
        <f>IF(F54=Control!$C$2,G54,"")</f>
        <v/>
      </c>
      <c r="I54" t="str">
        <f>IF(F54=Control!$C$2,F54,"")</f>
        <v/>
      </c>
      <c r="K54" t="s">
        <v>898</v>
      </c>
      <c r="L54" s="38">
        <v>3.0800000000000001E-2</v>
      </c>
      <c r="M54" s="38" t="str">
        <f>IF(K54=Control!$C$2,L54,"")</f>
        <v/>
      </c>
      <c r="N54" t="str">
        <f>IF(K54=Control!$C$2,K54,"")</f>
        <v/>
      </c>
    </row>
    <row r="55" spans="1:14" x14ac:dyDescent="0.2">
      <c r="A55" t="s">
        <v>884</v>
      </c>
      <c r="B55" s="38">
        <v>9.01E-2</v>
      </c>
      <c r="C55" s="38" t="str">
        <f>IF(A55=Control!$C$2,B55,"")</f>
        <v/>
      </c>
      <c r="D55" t="str">
        <f>IF(A55=Control!$C$2,A55,"")</f>
        <v/>
      </c>
      <c r="F55" t="s">
        <v>911</v>
      </c>
      <c r="G55" s="38">
        <v>9.5399999999999985E-2</v>
      </c>
      <c r="H55" s="38" t="str">
        <f>IF(F55=Control!$C$2,G55,"")</f>
        <v/>
      </c>
      <c r="I55" t="str">
        <f>IF(F55=Control!$C$2,F55,"")</f>
        <v/>
      </c>
      <c r="K55" t="s">
        <v>886</v>
      </c>
      <c r="L55" s="38">
        <v>3.0600000000000002E-2</v>
      </c>
      <c r="M55" s="38" t="str">
        <f>IF(K55=Control!$C$2,L55,"")</f>
        <v/>
      </c>
      <c r="N55" t="str">
        <f>IF(K55=Control!$C$2,K55,"")</f>
        <v/>
      </c>
    </row>
    <row r="56" spans="1:14" x14ac:dyDescent="0.2">
      <c r="A56" t="s">
        <v>886</v>
      </c>
      <c r="B56" s="38">
        <v>8.9700000000000002E-2</v>
      </c>
      <c r="C56" s="38" t="str">
        <f>IF(A56=Control!$C$2,B56,"")</f>
        <v/>
      </c>
      <c r="D56" t="str">
        <f>IF(A56=Control!$C$2,A56,"")</f>
        <v/>
      </c>
      <c r="F56" t="s">
        <v>11</v>
      </c>
      <c r="G56" s="38">
        <v>9.3000000000000013E-2</v>
      </c>
      <c r="H56" s="38" t="str">
        <f>IF(F56=Control!$C$2,G56,"")</f>
        <v/>
      </c>
      <c r="I56" t="str">
        <f>IF(F56=Control!$C$2,F56,"")</f>
        <v/>
      </c>
      <c r="K56" t="s">
        <v>893</v>
      </c>
      <c r="L56" s="38">
        <v>3.0600000000000002E-2</v>
      </c>
      <c r="M56" s="38" t="str">
        <f>IF(K56=Control!$C$2,L56,"")</f>
        <v/>
      </c>
      <c r="N56" t="str">
        <f>IF(K56=Control!$C$2,K56,"")</f>
        <v/>
      </c>
    </row>
    <row r="57" spans="1:14" x14ac:dyDescent="0.2">
      <c r="A57" t="s">
        <v>910</v>
      </c>
      <c r="B57" s="38">
        <v>8.9499999999999996E-2</v>
      </c>
      <c r="C57" s="38" t="str">
        <f>IF(A57=Control!$C$2,B57,"")</f>
        <v/>
      </c>
      <c r="D57" t="str">
        <f>IF(A57=Control!$C$2,A57,"")</f>
        <v/>
      </c>
      <c r="F57" t="s">
        <v>909</v>
      </c>
      <c r="G57" s="38">
        <v>9.2600000000000002E-2</v>
      </c>
      <c r="H57" s="38" t="str">
        <f>IF(F57=Control!$C$2,G57,"")</f>
        <v/>
      </c>
      <c r="I57" t="str">
        <f>IF(F57=Control!$C$2,F57,"")</f>
        <v/>
      </c>
      <c r="K57" t="s">
        <v>901</v>
      </c>
      <c r="L57" s="38">
        <v>2.98E-2</v>
      </c>
      <c r="M57" s="38" t="str">
        <f>IF(K57=Control!$C$2,L57,"")</f>
        <v/>
      </c>
      <c r="N57" t="str">
        <f>IF(K57=Control!$C$2,K57,"")</f>
        <v/>
      </c>
    </row>
    <row r="58" spans="1:14" x14ac:dyDescent="0.2">
      <c r="A58" t="s">
        <v>5</v>
      </c>
      <c r="B58" s="38">
        <v>8.7799999999999989E-2</v>
      </c>
      <c r="C58" s="38" t="str">
        <f>IF(A58=Control!$C$2,B58,"")</f>
        <v/>
      </c>
      <c r="D58" t="str">
        <f>IF(A58=Control!$C$2,A58,"")</f>
        <v/>
      </c>
      <c r="F58" t="s">
        <v>910</v>
      </c>
      <c r="G58" s="38">
        <v>9.2200000000000004E-2</v>
      </c>
      <c r="H58" s="38" t="str">
        <f>IF(F58=Control!$C$2,G58,"")</f>
        <v/>
      </c>
      <c r="I58" t="str">
        <f>IF(F58=Control!$C$2,F58,"")</f>
        <v/>
      </c>
      <c r="K58" t="s">
        <v>912</v>
      </c>
      <c r="L58" s="38">
        <v>2.9600000000000001E-2</v>
      </c>
      <c r="M58" s="38" t="str">
        <f>IF(K58=Control!$C$2,L58,"")</f>
        <v/>
      </c>
      <c r="N58" t="str">
        <f>IF(K58=Control!$C$2,K58,"")</f>
        <v/>
      </c>
    </row>
    <row r="59" spans="1:14" x14ac:dyDescent="0.2">
      <c r="A59" t="s">
        <v>899</v>
      </c>
      <c r="B59" s="38">
        <v>8.72E-2</v>
      </c>
      <c r="C59" s="38" t="str">
        <f>IF(A59=Control!$C$2,B59,"")</f>
        <v/>
      </c>
      <c r="D59" t="str">
        <f>IF(A59=Control!$C$2,A59,"")</f>
        <v/>
      </c>
      <c r="F59" t="s">
        <v>908</v>
      </c>
      <c r="G59" s="38">
        <v>9.1799999999999993E-2</v>
      </c>
      <c r="H59" s="38" t="str">
        <f>IF(F59=Control!$C$2,G59,"")</f>
        <v/>
      </c>
      <c r="I59" t="str">
        <f>IF(F59=Control!$C$2,F59,"")</f>
        <v/>
      </c>
      <c r="K59" t="s">
        <v>904</v>
      </c>
      <c r="L59" s="38">
        <v>2.9600000000000001E-2</v>
      </c>
      <c r="M59" s="38" t="str">
        <f>IF(K59=Control!$C$2,L59,"")</f>
        <v/>
      </c>
      <c r="N59" t="str">
        <f>IF(K59=Control!$C$2,K59,"")</f>
        <v/>
      </c>
    </row>
    <row r="60" spans="1:14" x14ac:dyDescent="0.2">
      <c r="A60" t="s">
        <v>894</v>
      </c>
      <c r="B60" s="38">
        <v>8.6899999999999991E-2</v>
      </c>
      <c r="C60" s="38" t="str">
        <f>IF(A60=Control!$C$2,B60,"")</f>
        <v/>
      </c>
      <c r="D60" t="str">
        <f>IF(A60=Control!$C$2,A60,"")</f>
        <v/>
      </c>
      <c r="F60" t="s">
        <v>904</v>
      </c>
      <c r="G60" s="38">
        <v>9.11E-2</v>
      </c>
      <c r="H60" s="38" t="str">
        <f>IF(F60=Control!$C$2,G60,"")</f>
        <v/>
      </c>
      <c r="I60" t="str">
        <f>IF(F60=Control!$C$2,F60,"")</f>
        <v/>
      </c>
      <c r="K60" t="s">
        <v>916</v>
      </c>
      <c r="L60" s="38">
        <v>2.9500000000000002E-2</v>
      </c>
      <c r="M60" s="38" t="str">
        <f>IF(K60=Control!$C$2,L60,"")</f>
        <v/>
      </c>
      <c r="N60" t="str">
        <f>IF(K60=Control!$C$2,K60,"")</f>
        <v/>
      </c>
    </row>
    <row r="61" spans="1:14" x14ac:dyDescent="0.2">
      <c r="A61" t="s">
        <v>919</v>
      </c>
      <c r="B61" s="38">
        <v>8.6899999999999991E-2</v>
      </c>
      <c r="C61" s="38" t="str">
        <f>IF(A61=Control!$C$2,B61,"")</f>
        <v/>
      </c>
      <c r="D61" t="str">
        <f>IF(A61=Control!$C$2,A61,"")</f>
        <v/>
      </c>
      <c r="F61" t="s">
        <v>888</v>
      </c>
      <c r="G61" s="38">
        <v>9.0899999999999995E-2</v>
      </c>
      <c r="H61" s="38" t="str">
        <f>IF(F61=Control!$C$2,G61,"")</f>
        <v/>
      </c>
      <c r="I61" t="str">
        <f>IF(F61=Control!$C$2,F61,"")</f>
        <v/>
      </c>
      <c r="K61" t="s">
        <v>2</v>
      </c>
      <c r="L61" s="38">
        <v>2.86E-2</v>
      </c>
      <c r="M61" s="38" t="str">
        <f>IF(K61=Control!$C$2,L61,"")</f>
        <v/>
      </c>
      <c r="N61" t="str">
        <f>IF(K61=Control!$C$2,K61,"")</f>
        <v/>
      </c>
    </row>
    <row r="62" spans="1:14" x14ac:dyDescent="0.2">
      <c r="A62" t="s">
        <v>911</v>
      </c>
      <c r="B62" s="38">
        <v>8.5699999999999998E-2</v>
      </c>
      <c r="C62" s="38" t="str">
        <f>IF(A62=Control!$C$2,B62,"")</f>
        <v/>
      </c>
      <c r="D62" t="str">
        <f>IF(A62=Control!$C$2,A62,"")</f>
        <v/>
      </c>
      <c r="F62" t="s">
        <v>899</v>
      </c>
      <c r="G62" s="38">
        <v>9.0700000000000003E-2</v>
      </c>
      <c r="H62" s="38" t="str">
        <f>IF(F62=Control!$C$2,G62,"")</f>
        <v/>
      </c>
      <c r="I62" t="str">
        <f>IF(F62=Control!$C$2,F62,"")</f>
        <v/>
      </c>
      <c r="K62" t="s">
        <v>906</v>
      </c>
      <c r="L62" s="38">
        <v>2.81E-2</v>
      </c>
      <c r="M62" s="38" t="str">
        <f>IF(K62=Control!$C$2,L62,"")</f>
        <v/>
      </c>
      <c r="N62" t="str">
        <f>IF(K62=Control!$C$2,K62,"")</f>
        <v/>
      </c>
    </row>
    <row r="63" spans="1:14" x14ac:dyDescent="0.2">
      <c r="A63" t="s">
        <v>901</v>
      </c>
      <c r="B63" s="38">
        <v>8.3800000000000013E-2</v>
      </c>
      <c r="C63" s="38" t="str">
        <f>IF(A63=Control!$C$2,B63,"")</f>
        <v/>
      </c>
      <c r="D63" t="str">
        <f>IF(A63=Control!$C$2,A63,"")</f>
        <v/>
      </c>
      <c r="F63" t="s">
        <v>919</v>
      </c>
      <c r="G63" s="38">
        <v>8.9900000000000008E-2</v>
      </c>
      <c r="H63" s="38" t="str">
        <f>IF(F63=Control!$C$2,G63,"")</f>
        <v/>
      </c>
      <c r="I63" t="str">
        <f>IF(F63=Control!$C$2,F63,"")</f>
        <v/>
      </c>
      <c r="K63" t="s">
        <v>888</v>
      </c>
      <c r="L63" s="38">
        <v>2.7099999999999999E-2</v>
      </c>
      <c r="M63" s="38" t="str">
        <f>IF(K63=Control!$C$2,L63,"")</f>
        <v/>
      </c>
      <c r="N63" t="str">
        <f>IF(K63=Control!$C$2,K63,"")</f>
        <v/>
      </c>
    </row>
    <row r="64" spans="1:14" x14ac:dyDescent="0.2">
      <c r="A64" t="s">
        <v>904</v>
      </c>
      <c r="B64" s="38">
        <v>8.1900000000000001E-2</v>
      </c>
      <c r="C64" s="38" t="str">
        <f>IF(A64=Control!$C$2,B64,"")</f>
        <v/>
      </c>
      <c r="D64" t="str">
        <f>IF(A64=Control!$C$2,A64,"")</f>
        <v/>
      </c>
      <c r="F64" t="s">
        <v>895</v>
      </c>
      <c r="G64" s="38">
        <v>8.929999999999999E-2</v>
      </c>
      <c r="H64" s="38" t="str">
        <f>IF(F64=Control!$C$2,G64,"")</f>
        <v/>
      </c>
      <c r="I64" t="str">
        <f>IF(F64=Control!$C$2,F64,"")</f>
        <v/>
      </c>
      <c r="K64" t="s">
        <v>6</v>
      </c>
      <c r="L64" s="38">
        <v>2.6099999999999998E-2</v>
      </c>
      <c r="M64" s="38" t="str">
        <f>IF(K64=Control!$C$2,L64,"")</f>
        <v/>
      </c>
      <c r="N64" t="str">
        <f>IF(K64=Control!$C$2,K64,"")</f>
        <v/>
      </c>
    </row>
    <row r="65" spans="1:14" x14ac:dyDescent="0.2">
      <c r="A65" t="s">
        <v>898</v>
      </c>
      <c r="B65" s="38">
        <v>7.9600000000000004E-2</v>
      </c>
      <c r="C65" s="38" t="str">
        <f>IF(A65=Control!$C$2,B65,"")</f>
        <v/>
      </c>
      <c r="D65" t="str">
        <f>IF(A65=Control!$C$2,A65,"")</f>
        <v/>
      </c>
      <c r="F65" t="s">
        <v>884</v>
      </c>
      <c r="G65" s="38">
        <v>8.8699999999999987E-2</v>
      </c>
      <c r="H65" s="38" t="str">
        <f>IF(F65=Control!$C$2,G65,"")</f>
        <v/>
      </c>
      <c r="I65" t="str">
        <f>IF(F65=Control!$C$2,F65,"")</f>
        <v/>
      </c>
      <c r="K65" t="s">
        <v>911</v>
      </c>
      <c r="L65" s="38">
        <v>2.5600000000000001E-2</v>
      </c>
      <c r="M65" s="38" t="str">
        <f>IF(K65=Control!$C$2,L65,"")</f>
        <v/>
      </c>
      <c r="N65" t="str">
        <f>IF(K65=Control!$C$2,K65,"")</f>
        <v/>
      </c>
    </row>
    <row r="66" spans="1:14" x14ac:dyDescent="0.2">
      <c r="A66" t="s">
        <v>912</v>
      </c>
      <c r="B66" s="38">
        <v>7.9100000000000004E-2</v>
      </c>
      <c r="C66" s="38" t="str">
        <f>IF(A66=Control!$C$2,B66,"")</f>
        <v/>
      </c>
      <c r="D66" t="str">
        <f>IF(A66=Control!$C$2,A66,"")</f>
        <v/>
      </c>
      <c r="F66" t="s">
        <v>905</v>
      </c>
      <c r="G66" s="38">
        <v>8.7599999999999997E-2</v>
      </c>
      <c r="H66" s="38" t="str">
        <f>IF(F66=Control!$C$2,G66,"")</f>
        <v/>
      </c>
      <c r="I66" t="str">
        <f>IF(F66=Control!$C$2,F66,"")</f>
        <v/>
      </c>
      <c r="K66" t="s">
        <v>884</v>
      </c>
      <c r="L66" s="38">
        <v>2.53E-2</v>
      </c>
      <c r="M66" s="38" t="str">
        <f>IF(K66=Control!$C$2,L66,"")</f>
        <v/>
      </c>
      <c r="N66" t="str">
        <f>IF(K66=Control!$C$2,K66,"")</f>
        <v/>
      </c>
    </row>
    <row r="67" spans="1:14" x14ac:dyDescent="0.2">
      <c r="A67" t="s">
        <v>6</v>
      </c>
      <c r="B67" s="38">
        <v>7.5899999999999995E-2</v>
      </c>
      <c r="C67" s="38" t="str">
        <f>IF(A67=Control!$C$2,B67,"")</f>
        <v/>
      </c>
      <c r="D67" t="str">
        <f>IF(A67=Control!$C$2,A67,"")</f>
        <v/>
      </c>
      <c r="F67" t="s">
        <v>6</v>
      </c>
      <c r="G67" s="38">
        <v>8.6999999999999994E-2</v>
      </c>
      <c r="H67" s="38" t="str">
        <f>IF(F67=Control!$C$2,G67,"")</f>
        <v/>
      </c>
      <c r="I67" t="str">
        <f>IF(F67=Control!$C$2,F67,"")</f>
        <v/>
      </c>
      <c r="K67" t="s">
        <v>897</v>
      </c>
      <c r="L67" s="38">
        <v>2.4900000000000002E-2</v>
      </c>
      <c r="M67" s="38" t="str">
        <f>IF(K67=Control!$C$2,L67,"")</f>
        <v/>
      </c>
      <c r="N67" t="str">
        <f>IF(K67=Control!$C$2,K67,"")</f>
        <v/>
      </c>
    </row>
    <row r="68" spans="1:14" x14ac:dyDescent="0.2">
      <c r="A68" t="s">
        <v>889</v>
      </c>
      <c r="B68" s="38">
        <v>7.5399999999999995E-2</v>
      </c>
      <c r="C68" s="38" t="str">
        <f>IF(A68=Control!$C$2,B68,"")</f>
        <v/>
      </c>
      <c r="D68" t="str">
        <f>IF(A68=Control!$C$2,A68,"")</f>
        <v/>
      </c>
      <c r="F68" t="s">
        <v>902</v>
      </c>
      <c r="G68" s="38">
        <v>8.539999999999999E-2</v>
      </c>
      <c r="H68" s="38" t="str">
        <f>IF(F68=Control!$C$2,G68,"")</f>
        <v/>
      </c>
      <c r="I68" t="str">
        <f>IF(F68=Control!$C$2,F68,"")</f>
        <v/>
      </c>
      <c r="K68" t="s">
        <v>914</v>
      </c>
      <c r="L68" s="38">
        <v>2.46E-2</v>
      </c>
      <c r="M68" s="38" t="str">
        <f>IF(K68=Control!$C$2,L68,"")</f>
        <v/>
      </c>
      <c r="N68" t="str">
        <f>IF(K68=Control!$C$2,K68,"")</f>
        <v/>
      </c>
    </row>
    <row r="69" spans="1:14" x14ac:dyDescent="0.2">
      <c r="A69" t="s">
        <v>916</v>
      </c>
      <c r="B69" s="38">
        <v>7.4700000000000003E-2</v>
      </c>
      <c r="C69" s="38" t="str">
        <f>IF(A69=Control!$C$2,B69,"")</f>
        <v/>
      </c>
      <c r="D69" t="str">
        <f>IF(A69=Control!$C$2,A69,"")</f>
        <v/>
      </c>
      <c r="F69" t="s">
        <v>885</v>
      </c>
      <c r="G69" s="38">
        <v>8.5000000000000006E-2</v>
      </c>
      <c r="H69" s="38" t="str">
        <f>IF(F69=Control!$C$2,G69,"")</f>
        <v/>
      </c>
      <c r="I69" t="str">
        <f>IF(F69=Control!$C$2,F69,"")</f>
        <v/>
      </c>
      <c r="K69" t="s">
        <v>889</v>
      </c>
      <c r="L69" s="38">
        <v>2.4300000000000002E-2</v>
      </c>
      <c r="M69" s="38" t="str">
        <f>IF(K69=Control!$C$2,L69,"")</f>
        <v/>
      </c>
      <c r="N69" t="str">
        <f>IF(K69=Control!$C$2,K69,"")</f>
        <v/>
      </c>
    </row>
    <row r="70" spans="1:14" x14ac:dyDescent="0.2">
      <c r="A70" t="s">
        <v>897</v>
      </c>
      <c r="B70" s="38">
        <v>7.3499999999999996E-2</v>
      </c>
      <c r="C70" s="38" t="str">
        <f>IF(A70=Control!$C$2,B70,"")</f>
        <v/>
      </c>
      <c r="D70" t="str">
        <f>IF(A70=Control!$C$2,A70,"")</f>
        <v/>
      </c>
      <c r="F70" t="s">
        <v>898</v>
      </c>
      <c r="G70" s="38">
        <v>8.3900000000000002E-2</v>
      </c>
      <c r="H70" s="38" t="str">
        <f>IF(F70=Control!$C$2,G70,"")</f>
        <v/>
      </c>
      <c r="I70" t="str">
        <f>IF(F70=Control!$C$2,F70,"")</f>
        <v/>
      </c>
      <c r="K70" t="s">
        <v>909</v>
      </c>
      <c r="L70" s="38">
        <v>2.3900000000000001E-2</v>
      </c>
      <c r="M70" s="38" t="str">
        <f>IF(K70=Control!$C$2,L70,"")</f>
        <v/>
      </c>
      <c r="N70" t="str">
        <f>IF(K70=Control!$C$2,K70,"")</f>
        <v/>
      </c>
    </row>
    <row r="71" spans="1:14" x14ac:dyDescent="0.2">
      <c r="A71" t="s">
        <v>909</v>
      </c>
      <c r="B71" s="38">
        <v>7.1199999999999999E-2</v>
      </c>
      <c r="C71" s="38" t="str">
        <f>IF(A71=Control!$C$2,B71,"")</f>
        <v/>
      </c>
      <c r="D71" t="str">
        <f>IF(A71=Control!$C$2,A71,"")</f>
        <v/>
      </c>
      <c r="F71" t="s">
        <v>912</v>
      </c>
      <c r="G71" s="38">
        <v>8.3499999999999991E-2</v>
      </c>
      <c r="H71" s="38" t="str">
        <f>IF(F71=Control!$C$2,G71,"")</f>
        <v/>
      </c>
      <c r="I71" t="str">
        <f>IF(F71=Control!$C$2,F71,"")</f>
        <v/>
      </c>
      <c r="K71" t="s">
        <v>930</v>
      </c>
      <c r="L71" s="38">
        <v>2.3E-2</v>
      </c>
      <c r="M71" s="38" t="str">
        <f>IF(K71=Control!$C$2,L71,"")</f>
        <v/>
      </c>
      <c r="N71" t="str">
        <f>IF(K71=Control!$C$2,K71,"")</f>
        <v/>
      </c>
    </row>
    <row r="72" spans="1:14" x14ac:dyDescent="0.2">
      <c r="A72" t="s">
        <v>888</v>
      </c>
      <c r="B72" s="38">
        <v>7.0499999999999993E-2</v>
      </c>
      <c r="C72" s="38" t="str">
        <f>IF(A72=Control!$C$2,B72,"")</f>
        <v/>
      </c>
      <c r="D72" t="str">
        <f>IF(A72=Control!$C$2,A72,"")</f>
        <v/>
      </c>
      <c r="F72" t="s">
        <v>894</v>
      </c>
      <c r="G72" s="38">
        <v>8.2299999999999998E-2</v>
      </c>
      <c r="H72" s="38" t="str">
        <f>IF(F72=Control!$C$2,G72,"")</f>
        <v/>
      </c>
      <c r="I72" t="str">
        <f>IF(F72=Control!$C$2,F72,"")</f>
        <v/>
      </c>
      <c r="K72" t="s">
        <v>7</v>
      </c>
      <c r="L72" s="38">
        <v>2.12E-2</v>
      </c>
      <c r="M72" s="38" t="str">
        <f>IF(K72=Control!$C$2,L72,"")</f>
        <v/>
      </c>
      <c r="N72" t="str">
        <f>IF(K72=Control!$C$2,K72,"")</f>
        <v/>
      </c>
    </row>
    <row r="73" spans="1:14" x14ac:dyDescent="0.2">
      <c r="A73" t="s">
        <v>930</v>
      </c>
      <c r="B73" s="38">
        <v>7.0000000000000007E-2</v>
      </c>
      <c r="C73" s="38" t="str">
        <f>IF(A73=Control!$C$2,B73,"")</f>
        <v/>
      </c>
      <c r="D73" t="str">
        <f>IF(A73=Control!$C$2,A73,"")</f>
        <v/>
      </c>
      <c r="F73" t="s">
        <v>897</v>
      </c>
      <c r="G73" s="38">
        <v>8.1799999999999998E-2</v>
      </c>
      <c r="H73" s="38" t="str">
        <f>IF(F73=Control!$C$2,G73,"")</f>
        <v/>
      </c>
      <c r="I73" t="str">
        <f>IF(F73=Control!$C$2,F73,"")</f>
        <v/>
      </c>
      <c r="K73" t="s">
        <v>894</v>
      </c>
      <c r="L73" s="38">
        <v>2.1099999999999997E-2</v>
      </c>
      <c r="M73" s="38" t="str">
        <f>IF(K73=Control!$C$2,L73,"")</f>
        <v/>
      </c>
      <c r="N73" t="str">
        <f>IF(K73=Control!$C$2,K73,"")</f>
        <v/>
      </c>
    </row>
    <row r="74" spans="1:14" x14ac:dyDescent="0.2">
      <c r="A74" t="s">
        <v>7</v>
      </c>
      <c r="B74" s="38">
        <v>6.9500000000000006E-2</v>
      </c>
      <c r="C74" s="38" t="str">
        <f>IF(A74=Control!$C$2,B74,"")</f>
        <v/>
      </c>
      <c r="D74" t="str">
        <f>IF(A74=Control!$C$2,A74,"")</f>
        <v/>
      </c>
      <c r="F74" t="s">
        <v>914</v>
      </c>
      <c r="G74" s="38">
        <v>8.0799999999999997E-2</v>
      </c>
      <c r="H74" s="38" t="str">
        <f>IF(F74=Control!$C$2,G74,"")</f>
        <v/>
      </c>
      <c r="I74" t="str">
        <f>IF(F74=Control!$C$2,F74,"")</f>
        <v/>
      </c>
      <c r="K74" t="s">
        <v>899</v>
      </c>
      <c r="L74" s="38">
        <v>2.0400000000000001E-2</v>
      </c>
      <c r="M74" s="38" t="str">
        <f>IF(K74=Control!$C$2,L74,"")</f>
        <v/>
      </c>
      <c r="N74" t="str">
        <f>IF(K74=Control!$C$2,K74,"")</f>
        <v/>
      </c>
    </row>
    <row r="75" spans="1:14" x14ac:dyDescent="0.2">
      <c r="B75" s="38"/>
      <c r="C75" s="38"/>
      <c r="G75" s="38"/>
      <c r="L75" s="38"/>
    </row>
  </sheetData>
  <sortState xmlns:xlrd2="http://schemas.microsoft.com/office/spreadsheetml/2017/richdata2" ref="K24:N74">
    <sortCondition descending="1" ref="L24:L74"/>
  </sortState>
  <hyperlinks>
    <hyperlink ref="A3" r:id="rId1" location="chart-21" display="https://lginform.local.gov.uk/reports/view/lga-research/ficlga-research-report-financial-hardship-and-economic-vulnerability?mod-area=E07000106&amp;mod-group=AllDistrictInRegion_SouthEast&amp;mod-type=namedComparisonGroup - chart-21" xr:uid="{1E63BB06-241F-4A14-93ED-85A92647B56D}"/>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1E237-E6DA-428F-8B9C-B1E4C4EB105A}">
  <sheetPr codeName="Sheet25">
    <tabColor theme="4" tint="0.59999389629810485"/>
  </sheetPr>
  <dimension ref="A1:Q43"/>
  <sheetViews>
    <sheetView topLeftCell="A30" workbookViewId="0">
      <selection activeCell="BE21" sqref="BE21"/>
    </sheetView>
  </sheetViews>
  <sheetFormatPr defaultColWidth="9" defaultRowHeight="15" x14ac:dyDescent="0.25"/>
  <cols>
    <col min="1" max="8" width="9" style="14"/>
    <col min="9" max="9" width="9" style="15"/>
    <col min="10" max="10" width="16.875" style="14" bestFit="1" customWidth="1"/>
    <col min="11" max="16" width="9" style="14"/>
    <col min="17" max="17" width="9" style="15"/>
    <col min="18" max="16384" width="9" style="14"/>
  </cols>
  <sheetData>
    <row r="1" spans="1:17" ht="66.75" x14ac:dyDescent="0.3">
      <c r="A1" s="46" t="s">
        <v>319</v>
      </c>
      <c r="I1" s="136" t="s">
        <v>316</v>
      </c>
      <c r="Q1" s="136" t="s">
        <v>316</v>
      </c>
    </row>
    <row r="2" spans="1:17" ht="21" x14ac:dyDescent="0.35">
      <c r="A2" s="79" t="s">
        <v>266</v>
      </c>
      <c r="J2" s="131" t="s">
        <v>39</v>
      </c>
    </row>
    <row r="4" spans="1:17" x14ac:dyDescent="0.25">
      <c r="A4" s="14" t="s">
        <v>201</v>
      </c>
    </row>
    <row r="6" spans="1:17" x14ac:dyDescent="0.25">
      <c r="A6" s="14" t="s">
        <v>194</v>
      </c>
      <c r="B6" s="14" t="s">
        <v>195</v>
      </c>
      <c r="C6" s="14" t="s">
        <v>196</v>
      </c>
      <c r="D6" s="14" t="s">
        <v>197</v>
      </c>
      <c r="E6" s="14" t="s">
        <v>198</v>
      </c>
      <c r="F6" s="14" t="s">
        <v>199</v>
      </c>
      <c r="G6" s="14" t="s">
        <v>200</v>
      </c>
      <c r="H6" s="14" t="s">
        <v>28</v>
      </c>
    </row>
    <row r="7" spans="1:17" x14ac:dyDescent="0.25">
      <c r="A7" s="14" t="s">
        <v>0</v>
      </c>
      <c r="B7" s="14" t="s">
        <v>12</v>
      </c>
      <c r="C7" s="14">
        <v>7250</v>
      </c>
      <c r="D7" s="14">
        <v>7332</v>
      </c>
      <c r="E7" s="14">
        <v>7940</v>
      </c>
      <c r="F7" s="14">
        <v>7948</v>
      </c>
      <c r="G7" s="14">
        <v>8016</v>
      </c>
      <c r="H7" s="14">
        <v>7359</v>
      </c>
      <c r="K7" s="142" t="str">
        <f t="shared" ref="K7:K19" ca="1" si="0">OFFSET(I27,0,-2)</f>
        <v>2018/19</v>
      </c>
      <c r="L7" s="142" t="str">
        <f t="shared" ref="L7:L19" ca="1" si="1">OFFSET(I27,0,-1)</f>
        <v>2019/20</v>
      </c>
    </row>
    <row r="8" spans="1:17" x14ac:dyDescent="0.25">
      <c r="A8" s="14" t="s">
        <v>1</v>
      </c>
      <c r="B8" s="14" t="s">
        <v>13</v>
      </c>
      <c r="C8" s="14">
        <v>6929</v>
      </c>
      <c r="D8" s="14">
        <v>6981</v>
      </c>
      <c r="E8" s="14">
        <v>7424</v>
      </c>
      <c r="F8" s="14">
        <v>7362</v>
      </c>
      <c r="G8" s="14">
        <v>7472</v>
      </c>
      <c r="H8" s="14">
        <v>7195</v>
      </c>
      <c r="J8" s="14" t="s">
        <v>0</v>
      </c>
      <c r="K8" s="142">
        <f t="shared" ca="1" si="0"/>
        <v>0.30039829015731812</v>
      </c>
      <c r="L8" s="142">
        <f t="shared" ca="1" si="1"/>
        <v>0.27456185221672058</v>
      </c>
    </row>
    <row r="9" spans="1:17" x14ac:dyDescent="0.25">
      <c r="A9" s="14" t="s">
        <v>2</v>
      </c>
      <c r="B9" s="14" t="s">
        <v>14</v>
      </c>
      <c r="C9" s="14">
        <v>5725</v>
      </c>
      <c r="D9" s="14">
        <v>5882</v>
      </c>
      <c r="E9" s="14">
        <v>6360</v>
      </c>
      <c r="F9" s="14">
        <v>6675</v>
      </c>
      <c r="G9" s="14">
        <v>6858</v>
      </c>
      <c r="H9" s="14">
        <v>6805</v>
      </c>
      <c r="J9" s="14" t="s">
        <v>1</v>
      </c>
      <c r="K9" s="142">
        <f t="shared" ca="1" si="0"/>
        <v>0.28556549549102783</v>
      </c>
      <c r="L9" s="142">
        <f t="shared" ca="1" si="1"/>
        <v>0.27446103096008301</v>
      </c>
    </row>
    <row r="10" spans="1:17" x14ac:dyDescent="0.25">
      <c r="A10" s="14" t="s">
        <v>3</v>
      </c>
      <c r="B10" s="14" t="s">
        <v>15</v>
      </c>
      <c r="C10" s="14">
        <v>6123</v>
      </c>
      <c r="D10" s="14">
        <v>6297</v>
      </c>
      <c r="E10" s="14">
        <v>6325</v>
      </c>
      <c r="F10" s="14">
        <v>6617</v>
      </c>
      <c r="G10" s="14">
        <v>7106</v>
      </c>
      <c r="H10" s="14">
        <v>6495</v>
      </c>
      <c r="J10" s="14" t="s">
        <v>2</v>
      </c>
      <c r="K10" s="142">
        <f t="shared" ca="1" si="0"/>
        <v>0.28380036354064941</v>
      </c>
      <c r="L10" s="142">
        <f t="shared" ca="1" si="1"/>
        <v>0.26751708984375</v>
      </c>
    </row>
    <row r="11" spans="1:17" x14ac:dyDescent="0.25">
      <c r="A11" s="14" t="s">
        <v>62</v>
      </c>
      <c r="B11" s="14" t="s">
        <v>19</v>
      </c>
      <c r="C11" s="14">
        <v>5557</v>
      </c>
      <c r="D11" s="14">
        <v>5700</v>
      </c>
      <c r="E11" s="14">
        <v>5817</v>
      </c>
      <c r="F11" s="14">
        <v>5776</v>
      </c>
      <c r="G11" s="14">
        <v>6062</v>
      </c>
      <c r="H11" s="14">
        <v>5641</v>
      </c>
      <c r="J11" s="14" t="s">
        <v>3</v>
      </c>
      <c r="K11" s="142">
        <f t="shared" ca="1" si="0"/>
        <v>0.34627836942672729</v>
      </c>
      <c r="L11" s="142">
        <f t="shared" ca="1" si="1"/>
        <v>0.31404715776443481</v>
      </c>
    </row>
    <row r="12" spans="1:17" x14ac:dyDescent="0.25">
      <c r="A12" s="14" t="s">
        <v>4</v>
      </c>
      <c r="B12" s="14" t="s">
        <v>16</v>
      </c>
      <c r="C12" s="14">
        <v>6719</v>
      </c>
      <c r="D12" s="14">
        <v>6941</v>
      </c>
      <c r="E12" s="14">
        <v>7355</v>
      </c>
      <c r="F12" s="14">
        <v>7147</v>
      </c>
      <c r="G12" s="14">
        <v>7400</v>
      </c>
      <c r="H12" s="14">
        <v>7340</v>
      </c>
      <c r="J12" s="14" t="s">
        <v>62</v>
      </c>
      <c r="K12" s="142">
        <f t="shared" ca="1" si="0"/>
        <v>0.31729212403297424</v>
      </c>
      <c r="L12" s="142">
        <f t="shared" ca="1" si="1"/>
        <v>0.29527902603149414</v>
      </c>
    </row>
    <row r="13" spans="1:17" x14ac:dyDescent="0.25">
      <c r="A13" s="14" t="s">
        <v>5</v>
      </c>
      <c r="B13" s="14" t="s">
        <v>17</v>
      </c>
      <c r="C13" s="14">
        <v>8183</v>
      </c>
      <c r="D13" s="14">
        <v>8565</v>
      </c>
      <c r="E13" s="14">
        <v>8957</v>
      </c>
      <c r="F13" s="14">
        <v>8965</v>
      </c>
      <c r="G13" s="14">
        <v>9217</v>
      </c>
      <c r="H13" s="14">
        <v>8898</v>
      </c>
      <c r="J13" s="14" t="s">
        <v>4</v>
      </c>
      <c r="K13" s="142">
        <f t="shared" ca="1" si="0"/>
        <v>0.32906430959701538</v>
      </c>
      <c r="L13" s="142">
        <f t="shared" ca="1" si="1"/>
        <v>0.32070368528366089</v>
      </c>
    </row>
    <row r="14" spans="1:17" x14ac:dyDescent="0.25">
      <c r="A14" s="14" t="s">
        <v>6</v>
      </c>
      <c r="B14" s="14" t="s">
        <v>18</v>
      </c>
      <c r="C14" s="14">
        <v>5499</v>
      </c>
      <c r="D14" s="14">
        <v>5162</v>
      </c>
      <c r="E14" s="14">
        <v>5656</v>
      </c>
      <c r="F14" s="14">
        <v>5829</v>
      </c>
      <c r="G14" s="14">
        <v>5518</v>
      </c>
      <c r="H14" s="14">
        <v>5350</v>
      </c>
      <c r="J14" s="14" t="s">
        <v>5</v>
      </c>
      <c r="K14" s="142">
        <f t="shared" ca="1" si="0"/>
        <v>0.27296379208564758</v>
      </c>
      <c r="L14" s="142">
        <f t="shared" ca="1" si="1"/>
        <v>0.26013582944869995</v>
      </c>
    </row>
    <row r="15" spans="1:17" x14ac:dyDescent="0.25">
      <c r="A15" s="14" t="s">
        <v>8</v>
      </c>
      <c r="B15" s="14" t="s">
        <v>20</v>
      </c>
      <c r="C15" s="14">
        <v>8137</v>
      </c>
      <c r="D15" s="14">
        <v>8196</v>
      </c>
      <c r="E15" s="14">
        <v>8812</v>
      </c>
      <c r="F15" s="14">
        <v>8927</v>
      </c>
      <c r="G15" s="14">
        <v>9542</v>
      </c>
      <c r="H15" s="14">
        <v>8885</v>
      </c>
      <c r="J15" s="14" t="s">
        <v>6</v>
      </c>
      <c r="K15" s="142">
        <f t="shared" ca="1" si="0"/>
        <v>0.22779867053031921</v>
      </c>
      <c r="L15" s="142">
        <f t="shared" ca="1" si="1"/>
        <v>0.21932196617126465</v>
      </c>
    </row>
    <row r="16" spans="1:17" x14ac:dyDescent="0.25">
      <c r="A16" s="14" t="s">
        <v>9</v>
      </c>
      <c r="B16" s="14" t="s">
        <v>21</v>
      </c>
      <c r="C16" s="14">
        <v>8849</v>
      </c>
      <c r="D16" s="14">
        <v>9338</v>
      </c>
      <c r="E16" s="14">
        <v>9450</v>
      </c>
      <c r="F16" s="14">
        <v>9285</v>
      </c>
      <c r="G16" s="14">
        <v>10053</v>
      </c>
      <c r="H16" s="14">
        <v>9010</v>
      </c>
      <c r="J16" s="14" t="s">
        <v>8</v>
      </c>
      <c r="K16" s="142">
        <f t="shared" ca="1" si="0"/>
        <v>0.31829893589019775</v>
      </c>
      <c r="L16" s="142">
        <f t="shared" ca="1" si="1"/>
        <v>0.29219281673431396</v>
      </c>
    </row>
    <row r="17" spans="1:16" x14ac:dyDescent="0.25">
      <c r="A17" s="14" t="s">
        <v>10</v>
      </c>
      <c r="B17" s="14" t="s">
        <v>22</v>
      </c>
      <c r="C17" s="14">
        <v>5821</v>
      </c>
      <c r="D17" s="14">
        <v>5530</v>
      </c>
      <c r="E17" s="14">
        <v>5796</v>
      </c>
      <c r="F17" s="14">
        <v>5868</v>
      </c>
      <c r="G17" s="14">
        <v>5844</v>
      </c>
      <c r="H17" s="14">
        <v>6031</v>
      </c>
      <c r="J17" s="14" t="s">
        <v>9</v>
      </c>
      <c r="K17" s="142">
        <f t="shared" ca="1" si="0"/>
        <v>0.3742278516292572</v>
      </c>
      <c r="L17" s="142">
        <f t="shared" ca="1" si="1"/>
        <v>0.33578777313232422</v>
      </c>
    </row>
    <row r="18" spans="1:16" x14ac:dyDescent="0.25">
      <c r="A18" s="14" t="s">
        <v>11</v>
      </c>
      <c r="B18" s="14" t="s">
        <v>23</v>
      </c>
      <c r="C18" s="14">
        <v>4948</v>
      </c>
      <c r="D18" s="14">
        <v>4838</v>
      </c>
      <c r="E18" s="14">
        <v>5136</v>
      </c>
      <c r="F18" s="14">
        <v>5089</v>
      </c>
      <c r="G18" s="14">
        <v>4944</v>
      </c>
      <c r="H18" s="14">
        <v>4955</v>
      </c>
      <c r="J18" s="14" t="s">
        <v>10</v>
      </c>
      <c r="K18" s="142">
        <f t="shared" ca="1" si="0"/>
        <v>0.21906143426895142</v>
      </c>
      <c r="L18" s="142">
        <f t="shared" ca="1" si="1"/>
        <v>0.22302600741386414</v>
      </c>
    </row>
    <row r="19" spans="1:16" x14ac:dyDescent="0.25">
      <c r="A19" s="14" t="s">
        <v>41</v>
      </c>
      <c r="J19" s="14" t="s">
        <v>11</v>
      </c>
      <c r="K19" s="142">
        <f t="shared" ca="1" si="0"/>
        <v>0.20709754526615143</v>
      </c>
      <c r="L19" s="142">
        <f t="shared" ca="1" si="1"/>
        <v>0.2069413810968399</v>
      </c>
    </row>
    <row r="20" spans="1:16" x14ac:dyDescent="0.25">
      <c r="A20" s="14" t="s">
        <v>24</v>
      </c>
      <c r="B20" s="14" t="s">
        <v>25</v>
      </c>
      <c r="C20" s="14">
        <v>16559</v>
      </c>
      <c r="D20" s="14">
        <v>16948</v>
      </c>
      <c r="E20" s="14">
        <v>17777</v>
      </c>
      <c r="F20" s="14">
        <v>17825</v>
      </c>
      <c r="G20" s="14">
        <v>18443</v>
      </c>
      <c r="H20" s="14">
        <v>17576</v>
      </c>
      <c r="J20" s="14" t="s">
        <v>24</v>
      </c>
      <c r="K20" s="142">
        <f ca="1">OFFSET(I41,0,-2)</f>
        <v>0.31774982810020447</v>
      </c>
      <c r="L20" s="142">
        <f ca="1">OFFSET(I41,0,-1)</f>
        <v>0.30024367570877075</v>
      </c>
    </row>
    <row r="21" spans="1:16" x14ac:dyDescent="0.25">
      <c r="A21" s="143" t="s">
        <v>65</v>
      </c>
    </row>
    <row r="22" spans="1:16" x14ac:dyDescent="0.25">
      <c r="A22" s="14" t="s">
        <v>42</v>
      </c>
    </row>
    <row r="25" spans="1:16" x14ac:dyDescent="0.25">
      <c r="A25" s="14" t="s">
        <v>202</v>
      </c>
    </row>
    <row r="27" spans="1:16" x14ac:dyDescent="0.25">
      <c r="A27" s="14" t="s">
        <v>194</v>
      </c>
      <c r="B27" s="14" t="s">
        <v>195</v>
      </c>
      <c r="C27" s="14" t="s">
        <v>196</v>
      </c>
      <c r="D27" s="14" t="s">
        <v>197</v>
      </c>
      <c r="E27" s="14" t="s">
        <v>198</v>
      </c>
      <c r="F27" s="14" t="s">
        <v>199</v>
      </c>
      <c r="G27" s="14" t="s">
        <v>200</v>
      </c>
      <c r="H27" s="14" t="s">
        <v>28</v>
      </c>
      <c r="K27" s="14" t="s">
        <v>196</v>
      </c>
      <c r="L27" s="14" t="s">
        <v>197</v>
      </c>
      <c r="M27" s="14" t="s">
        <v>198</v>
      </c>
      <c r="N27" s="14" t="s">
        <v>199</v>
      </c>
      <c r="O27" s="14" t="s">
        <v>200</v>
      </c>
      <c r="P27" s="14" t="s">
        <v>28</v>
      </c>
    </row>
    <row r="28" spans="1:16" x14ac:dyDescent="0.25">
      <c r="A28" s="14" t="s">
        <v>0</v>
      </c>
      <c r="B28" s="14" t="s">
        <v>12</v>
      </c>
      <c r="C28" s="23">
        <v>0.28557410836219788</v>
      </c>
      <c r="D28" s="23">
        <v>0.28768789768218994</v>
      </c>
      <c r="E28" s="23">
        <v>0.30544787645339966</v>
      </c>
      <c r="F28" s="23">
        <v>0.3014204204082489</v>
      </c>
      <c r="G28" s="23">
        <v>0.30039829015731812</v>
      </c>
      <c r="H28" s="23">
        <v>0.27456185221672058</v>
      </c>
      <c r="J28" s="14" t="str" cm="1">
        <f t="array" ref="J28">INDEX(A28:A43,Control!$B$2)</f>
        <v>Ashford</v>
      </c>
      <c r="K28" s="23" cm="1">
        <f t="array" ref="K28">INDEX(C28:C43,Control!$B$2)</f>
        <v>0.28557410836219788</v>
      </c>
      <c r="L28" s="23" cm="1">
        <f t="array" ref="L28">INDEX(D28:D43,Control!$B$2)</f>
        <v>0.28768789768218994</v>
      </c>
      <c r="M28" s="23" cm="1">
        <f t="array" ref="M28">INDEX(E28:E43,Control!$B$2)</f>
        <v>0.30544787645339966</v>
      </c>
      <c r="N28" s="23" cm="1">
        <f t="array" ref="N28">INDEX(F28:F43,Control!$B$2)</f>
        <v>0.3014204204082489</v>
      </c>
      <c r="O28" s="23" cm="1">
        <f t="array" ref="O28">INDEX(G28:G43,Control!$B$2)</f>
        <v>0.30039829015731812</v>
      </c>
      <c r="P28" s="23" cm="1">
        <f t="array" ref="P28">INDEX(H28:H43,Control!$B$2)</f>
        <v>0.27456185221672058</v>
      </c>
    </row>
    <row r="29" spans="1:16" x14ac:dyDescent="0.25">
      <c r="A29" s="14" t="s">
        <v>1</v>
      </c>
      <c r="B29" s="14" t="s">
        <v>13</v>
      </c>
      <c r="C29" s="23">
        <v>0.27445074915885925</v>
      </c>
      <c r="D29" s="23">
        <v>0.27453860640525818</v>
      </c>
      <c r="E29" s="23">
        <v>0.28850805759429932</v>
      </c>
      <c r="F29" s="23">
        <v>0.28150638937950134</v>
      </c>
      <c r="G29" s="23">
        <v>0.28556549549102783</v>
      </c>
      <c r="H29" s="23">
        <v>0.27446103096008301</v>
      </c>
      <c r="J29" s="14" t="s">
        <v>42</v>
      </c>
      <c r="K29" s="25">
        <f>C43</f>
        <v>0.2828491347500946</v>
      </c>
      <c r="L29" s="25"/>
      <c r="M29" s="25"/>
      <c r="N29" s="25"/>
      <c r="O29" s="25"/>
      <c r="P29" s="25">
        <f t="shared" ref="P29" si="2">H43</f>
        <v>0.30436939892776982</v>
      </c>
    </row>
    <row r="30" spans="1:16" x14ac:dyDescent="0.25">
      <c r="A30" s="14" t="s">
        <v>2</v>
      </c>
      <c r="B30" s="14" t="s">
        <v>14</v>
      </c>
      <c r="C30" s="23">
        <v>0.26887226104736328</v>
      </c>
      <c r="D30" s="23">
        <v>0.27208998799324036</v>
      </c>
      <c r="E30" s="23">
        <v>0.28538006544113159</v>
      </c>
      <c r="F30" s="23">
        <v>0.28628048300743103</v>
      </c>
      <c r="G30" s="23">
        <v>0.28380036354064941</v>
      </c>
      <c r="H30" s="23">
        <v>0.26751708984375</v>
      </c>
    </row>
    <row r="31" spans="1:16" x14ac:dyDescent="0.25">
      <c r="A31" s="14" t="s">
        <v>3</v>
      </c>
      <c r="B31" s="14" t="s">
        <v>15</v>
      </c>
      <c r="C31" s="23">
        <v>0.30651399493217468</v>
      </c>
      <c r="D31" s="23">
        <v>0.31578955054283142</v>
      </c>
      <c r="E31" s="23">
        <v>0.31718564033508301</v>
      </c>
      <c r="F31" s="23">
        <v>0.3270002007484436</v>
      </c>
      <c r="G31" s="23">
        <v>0.34627836942672729</v>
      </c>
      <c r="H31" s="23">
        <v>0.31404715776443481</v>
      </c>
    </row>
    <row r="32" spans="1:16" x14ac:dyDescent="0.25">
      <c r="A32" s="14" t="s">
        <v>62</v>
      </c>
      <c r="B32" s="14" t="s">
        <v>19</v>
      </c>
      <c r="C32" s="23">
        <v>0.29546937346458435</v>
      </c>
      <c r="D32" s="23">
        <v>0.30313742160797119</v>
      </c>
      <c r="E32" s="23">
        <v>0.30654463171958923</v>
      </c>
      <c r="F32" s="23">
        <v>0.3052961528301239</v>
      </c>
      <c r="G32" s="23">
        <v>0.31729212403297424</v>
      </c>
      <c r="H32" s="23">
        <v>0.29527902603149414</v>
      </c>
    </row>
    <row r="33" spans="1:8" x14ac:dyDescent="0.25">
      <c r="A33" s="14" t="s">
        <v>4</v>
      </c>
      <c r="B33" s="14" t="s">
        <v>16</v>
      </c>
      <c r="C33" s="23">
        <v>0.31092512607574463</v>
      </c>
      <c r="D33" s="23">
        <v>0.31510969996452332</v>
      </c>
      <c r="E33" s="23">
        <v>0.33060255646705627</v>
      </c>
      <c r="F33" s="23">
        <v>0.32136863470077515</v>
      </c>
      <c r="G33" s="23">
        <v>0.32906430959701538</v>
      </c>
      <c r="H33" s="23">
        <v>0.32070368528366089</v>
      </c>
    </row>
    <row r="34" spans="1:8" x14ac:dyDescent="0.25">
      <c r="A34" s="14" t="s">
        <v>5</v>
      </c>
      <c r="B34" s="14" t="s">
        <v>17</v>
      </c>
      <c r="C34" s="23">
        <v>0.26404586434364319</v>
      </c>
      <c r="D34" s="23">
        <v>0.26964566111564636</v>
      </c>
      <c r="E34" s="23">
        <v>0.27706959843635559</v>
      </c>
      <c r="F34" s="23">
        <v>0.272369384765625</v>
      </c>
      <c r="G34" s="23">
        <v>0.27296379208564758</v>
      </c>
      <c r="H34" s="23">
        <v>0.26013582944869995</v>
      </c>
    </row>
    <row r="35" spans="1:8" x14ac:dyDescent="0.25">
      <c r="A35" s="14" t="s">
        <v>6</v>
      </c>
      <c r="B35" s="14" t="s">
        <v>18</v>
      </c>
      <c r="C35" s="23">
        <v>0.23721994459629059</v>
      </c>
      <c r="D35" s="23">
        <v>0.22163034975528717</v>
      </c>
      <c r="E35" s="23">
        <v>0.23730234801769257</v>
      </c>
      <c r="F35" s="23">
        <v>0.24497430026531219</v>
      </c>
      <c r="G35" s="23">
        <v>0.22779867053031921</v>
      </c>
      <c r="H35" s="23">
        <v>0.21932196617126465</v>
      </c>
    </row>
    <row r="36" spans="1:8" x14ac:dyDescent="0.25">
      <c r="A36" s="14" t="s">
        <v>8</v>
      </c>
      <c r="B36" s="14" t="s">
        <v>20</v>
      </c>
      <c r="C36" s="23">
        <v>0.29119306802749634</v>
      </c>
      <c r="D36" s="23">
        <v>0.28935447335243225</v>
      </c>
      <c r="E36" s="23">
        <v>0.30552121996879578</v>
      </c>
      <c r="F36" s="23">
        <v>0.3031536340713501</v>
      </c>
      <c r="G36" s="23">
        <v>0.31829893589019775</v>
      </c>
      <c r="H36" s="23">
        <v>0.29219281673431396</v>
      </c>
    </row>
    <row r="37" spans="1:8" x14ac:dyDescent="0.25">
      <c r="A37" s="14" t="s">
        <v>9</v>
      </c>
      <c r="B37" s="14" t="s">
        <v>21</v>
      </c>
      <c r="C37" s="23">
        <v>0.33937841653823853</v>
      </c>
      <c r="D37" s="23">
        <v>0.35696184635162354</v>
      </c>
      <c r="E37" s="23">
        <v>0.3583768904209137</v>
      </c>
      <c r="F37" s="23">
        <v>0.34773898124694824</v>
      </c>
      <c r="G37" s="23">
        <v>0.3742278516292572</v>
      </c>
      <c r="H37" s="23">
        <v>0.33578777313232422</v>
      </c>
    </row>
    <row r="38" spans="1:8" x14ac:dyDescent="0.25">
      <c r="A38" s="14" t="s">
        <v>10</v>
      </c>
      <c r="B38" s="14" t="s">
        <v>22</v>
      </c>
      <c r="C38" s="23">
        <v>0.22952409088611603</v>
      </c>
      <c r="D38" s="23">
        <v>0.21587060391902924</v>
      </c>
      <c r="E38" s="23">
        <v>0.22344927489757538</v>
      </c>
      <c r="F38" s="23">
        <v>0.22280915081501007</v>
      </c>
      <c r="G38" s="23">
        <v>0.21906143426895142</v>
      </c>
      <c r="H38" s="23">
        <v>0.22302600741386414</v>
      </c>
    </row>
    <row r="39" spans="1:8" x14ac:dyDescent="0.25">
      <c r="A39" s="14" t="s">
        <v>11</v>
      </c>
      <c r="B39" s="14" t="s">
        <v>23</v>
      </c>
      <c r="C39" s="23">
        <v>0.21218064427375793</v>
      </c>
      <c r="D39" s="23">
        <v>0.20760877430438995</v>
      </c>
      <c r="E39" s="23">
        <v>0.21699558198451996</v>
      </c>
      <c r="F39" s="23">
        <v>0.21470952033996582</v>
      </c>
      <c r="G39" s="23">
        <v>0.20709754526615143</v>
      </c>
      <c r="H39" s="23">
        <v>0.2069413810968399</v>
      </c>
    </row>
    <row r="40" spans="1:8" x14ac:dyDescent="0.25">
      <c r="A40" s="14" t="s">
        <v>41</v>
      </c>
      <c r="C40" s="23"/>
      <c r="D40" s="23"/>
      <c r="E40" s="23"/>
      <c r="F40" s="23"/>
      <c r="G40" s="23"/>
      <c r="H40" s="23"/>
    </row>
    <row r="41" spans="1:8" x14ac:dyDescent="0.25">
      <c r="A41" s="14" t="s">
        <v>24</v>
      </c>
      <c r="B41" s="14" t="s">
        <v>25</v>
      </c>
      <c r="C41" s="23">
        <v>0.29998168349266052</v>
      </c>
      <c r="D41" s="23">
        <v>0.30293864011764526</v>
      </c>
      <c r="E41" s="23">
        <v>0.31342452764511108</v>
      </c>
      <c r="F41" s="23">
        <v>0.31113389134407043</v>
      </c>
      <c r="G41" s="23">
        <v>0.31774982810020447</v>
      </c>
      <c r="H41" s="23">
        <v>0.30024367570877075</v>
      </c>
    </row>
    <row r="42" spans="1:8" x14ac:dyDescent="0.25">
      <c r="A42" s="143" t="s">
        <v>65</v>
      </c>
      <c r="C42" s="23">
        <v>0.24416633655108186</v>
      </c>
      <c r="D42" s="25"/>
      <c r="E42" s="25"/>
      <c r="F42" s="25"/>
      <c r="G42" s="25"/>
      <c r="H42" s="23">
        <v>0.23794501268773999</v>
      </c>
    </row>
    <row r="43" spans="1:8" x14ac:dyDescent="0.25">
      <c r="A43" s="14" t="s">
        <v>42</v>
      </c>
      <c r="C43" s="23">
        <v>0.2828491347500946</v>
      </c>
      <c r="D43" s="25"/>
      <c r="E43" s="25"/>
      <c r="F43" s="25"/>
      <c r="G43" s="25"/>
      <c r="H43" s="23">
        <v>0.30436939892776982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A592-762B-4818-B254-705E87F3983B}">
  <sheetPr codeName="Sheet38">
    <tabColor theme="4" tint="0.59999389629810485"/>
  </sheetPr>
  <dimension ref="A1:Y43"/>
  <sheetViews>
    <sheetView topLeftCell="A24" workbookViewId="0">
      <selection activeCell="BE21" sqref="BE21"/>
    </sheetView>
  </sheetViews>
  <sheetFormatPr defaultColWidth="9" defaultRowHeight="15" x14ac:dyDescent="0.25"/>
  <cols>
    <col min="1" max="12" width="9" style="14"/>
    <col min="13" max="13" width="9" style="15"/>
    <col min="14" max="14" width="16.875" style="14" bestFit="1" customWidth="1"/>
    <col min="15" max="24" width="9" style="14"/>
    <col min="25" max="25" width="9" style="15"/>
    <col min="26" max="16384" width="9" style="14"/>
  </cols>
  <sheetData>
    <row r="1" spans="1:25" ht="66.75" x14ac:dyDescent="0.3">
      <c r="A1" s="46" t="s">
        <v>1031</v>
      </c>
      <c r="M1" s="136" t="s">
        <v>316</v>
      </c>
      <c r="Y1" s="136" t="s">
        <v>316</v>
      </c>
    </row>
    <row r="2" spans="1:25" ht="21" x14ac:dyDescent="0.35">
      <c r="A2" s="79" t="s">
        <v>1032</v>
      </c>
      <c r="N2" s="131" t="s">
        <v>39</v>
      </c>
    </row>
    <row r="4" spans="1:25" x14ac:dyDescent="0.25">
      <c r="A4" s="257" t="s">
        <v>1143</v>
      </c>
    </row>
    <row r="6" spans="1:25" x14ac:dyDescent="0.25">
      <c r="A6" s="14" t="s">
        <v>194</v>
      </c>
      <c r="B6" s="14" t="s">
        <v>195</v>
      </c>
      <c r="C6" s="14" t="s">
        <v>196</v>
      </c>
      <c r="D6" s="14" t="s">
        <v>197</v>
      </c>
      <c r="E6" s="14" t="s">
        <v>198</v>
      </c>
      <c r="F6" s="14" t="s">
        <v>199</v>
      </c>
      <c r="G6" s="14" t="s">
        <v>200</v>
      </c>
      <c r="H6" s="14" t="s">
        <v>28</v>
      </c>
      <c r="I6" s="14" t="s">
        <v>33</v>
      </c>
      <c r="J6" s="14" t="s">
        <v>808</v>
      </c>
      <c r="K6" s="256" t="s">
        <v>991</v>
      </c>
      <c r="L6" s="256" t="s">
        <v>1044</v>
      </c>
    </row>
    <row r="7" spans="1:25" x14ac:dyDescent="0.25">
      <c r="A7" s="14" t="s">
        <v>0</v>
      </c>
      <c r="B7" s="14" t="s">
        <v>12</v>
      </c>
      <c r="C7" s="14">
        <v>3456</v>
      </c>
      <c r="D7" s="14">
        <v>3742</v>
      </c>
      <c r="E7" s="14">
        <v>3682</v>
      </c>
      <c r="F7" s="14">
        <v>4344</v>
      </c>
      <c r="G7" s="14">
        <v>4076</v>
      </c>
      <c r="H7" s="14">
        <v>4636</v>
      </c>
      <c r="I7" s="14">
        <v>4101</v>
      </c>
      <c r="J7" s="14">
        <v>4139</v>
      </c>
      <c r="K7" s="256">
        <v>4639</v>
      </c>
      <c r="L7" s="256">
        <v>4645</v>
      </c>
      <c r="O7" s="142" t="str">
        <f ca="1">OFFSET(M27,0,-2)</f>
        <v>2022/23</v>
      </c>
      <c r="P7" s="142" t="str">
        <f t="shared" ref="P7:P19" ca="1" si="0">OFFSET(M27,0,-1)</f>
        <v>2023/24</v>
      </c>
    </row>
    <row r="8" spans="1:25" x14ac:dyDescent="0.25">
      <c r="A8" s="14" t="s">
        <v>1</v>
      </c>
      <c r="B8" s="14" t="s">
        <v>13</v>
      </c>
      <c r="C8" s="14">
        <v>3210</v>
      </c>
      <c r="D8" s="14">
        <v>3521</v>
      </c>
      <c r="E8" s="14">
        <v>3620</v>
      </c>
      <c r="F8" s="14">
        <v>3969</v>
      </c>
      <c r="G8" s="14">
        <v>3624</v>
      </c>
      <c r="H8" s="14">
        <v>4448</v>
      </c>
      <c r="I8" s="14">
        <v>3999</v>
      </c>
      <c r="J8" s="14">
        <v>3891</v>
      </c>
      <c r="K8" s="256">
        <v>4386</v>
      </c>
      <c r="L8" s="256">
        <v>4547</v>
      </c>
      <c r="N8" s="14" t="s">
        <v>0</v>
      </c>
      <c r="O8" s="142">
        <f ca="1">OFFSET(M28,0,-2)</f>
        <v>0.17366726564839771</v>
      </c>
      <c r="P8" s="142">
        <f ca="1">OFFSET(M28,0,-1)</f>
        <v>0.1706027105446799</v>
      </c>
    </row>
    <row r="9" spans="1:25" x14ac:dyDescent="0.25">
      <c r="A9" s="14" t="s">
        <v>2</v>
      </c>
      <c r="B9" s="14" t="s">
        <v>14</v>
      </c>
      <c r="C9" s="14">
        <v>2578</v>
      </c>
      <c r="D9" s="14">
        <v>2720</v>
      </c>
      <c r="E9" s="14">
        <v>2715</v>
      </c>
      <c r="F9" s="14">
        <v>3387</v>
      </c>
      <c r="G9" s="14">
        <v>3252</v>
      </c>
      <c r="H9" s="14">
        <v>3983</v>
      </c>
      <c r="I9" s="14">
        <v>3684</v>
      </c>
      <c r="J9" s="14">
        <v>3481</v>
      </c>
      <c r="K9" s="256">
        <v>3870</v>
      </c>
      <c r="L9" s="256">
        <v>4096</v>
      </c>
      <c r="N9" s="14" t="s">
        <v>1</v>
      </c>
      <c r="O9" s="142">
        <f t="shared" ref="O9:O19" ca="1" si="1">OFFSET(M29,0,-2)</f>
        <v>0.17393718274111675</v>
      </c>
      <c r="P9" s="142">
        <f t="shared" ca="1" si="0"/>
        <v>0.17722949797318366</v>
      </c>
    </row>
    <row r="10" spans="1:25" x14ac:dyDescent="0.25">
      <c r="A10" s="14" t="s">
        <v>3</v>
      </c>
      <c r="B10" s="14" t="s">
        <v>15</v>
      </c>
      <c r="C10" s="14">
        <v>3496</v>
      </c>
      <c r="D10" s="14">
        <v>3724</v>
      </c>
      <c r="E10" s="14">
        <v>3660</v>
      </c>
      <c r="F10" s="14">
        <v>4306</v>
      </c>
      <c r="G10" s="14">
        <v>3882</v>
      </c>
      <c r="H10" s="14">
        <v>4545</v>
      </c>
      <c r="I10" s="14">
        <v>3901</v>
      </c>
      <c r="J10" s="14">
        <v>3874</v>
      </c>
      <c r="K10" s="256">
        <v>4551</v>
      </c>
      <c r="L10" s="256">
        <v>4800</v>
      </c>
      <c r="N10" s="14" t="s">
        <v>2</v>
      </c>
      <c r="O10" s="142">
        <f t="shared" ca="1" si="1"/>
        <v>0.1441126089223207</v>
      </c>
      <c r="P10" s="142">
        <f t="shared" ca="1" si="0"/>
        <v>0.14903758687188443</v>
      </c>
    </row>
    <row r="11" spans="1:25" x14ac:dyDescent="0.25">
      <c r="A11" s="14" t="s">
        <v>62</v>
      </c>
      <c r="B11" s="14" t="s">
        <v>19</v>
      </c>
      <c r="C11" s="14">
        <v>2911</v>
      </c>
      <c r="D11" s="14">
        <v>3151</v>
      </c>
      <c r="E11" s="14">
        <v>3049</v>
      </c>
      <c r="F11" s="14">
        <v>3403</v>
      </c>
      <c r="G11" s="14">
        <v>3268</v>
      </c>
      <c r="H11" s="14">
        <v>3969</v>
      </c>
      <c r="I11" s="14">
        <v>3456</v>
      </c>
      <c r="J11" s="14">
        <v>3386</v>
      </c>
      <c r="K11" s="256">
        <v>3857</v>
      </c>
      <c r="L11" s="256">
        <v>4088</v>
      </c>
      <c r="N11" s="14" t="s">
        <v>3</v>
      </c>
      <c r="O11" s="142">
        <f t="shared" ca="1" si="1"/>
        <v>0.22162162162162163</v>
      </c>
      <c r="P11" s="142">
        <f t="shared" ca="1" si="0"/>
        <v>0.23173852170134698</v>
      </c>
    </row>
    <row r="12" spans="1:25" x14ac:dyDescent="0.25">
      <c r="A12" s="14" t="s">
        <v>4</v>
      </c>
      <c r="B12" s="14" t="s">
        <v>16</v>
      </c>
      <c r="C12" s="14">
        <v>3403</v>
      </c>
      <c r="D12" s="14">
        <v>3634</v>
      </c>
      <c r="E12" s="14">
        <v>3660</v>
      </c>
      <c r="F12" s="14">
        <v>4196</v>
      </c>
      <c r="G12" s="14">
        <v>3907</v>
      </c>
      <c r="H12" s="14">
        <v>4734</v>
      </c>
      <c r="I12" s="14">
        <v>4376</v>
      </c>
      <c r="J12" s="14">
        <v>4073</v>
      </c>
      <c r="K12" s="256">
        <v>4492</v>
      </c>
      <c r="L12" s="256">
        <v>4576</v>
      </c>
      <c r="N12" s="201" t="s">
        <v>7</v>
      </c>
      <c r="O12" s="142">
        <f t="shared" ca="1" si="1"/>
        <v>0.21176018447348194</v>
      </c>
      <c r="P12" s="142">
        <f t="shared" ca="1" si="0"/>
        <v>0.22419655588461115</v>
      </c>
    </row>
    <row r="13" spans="1:25" x14ac:dyDescent="0.25">
      <c r="A13" s="14" t="s">
        <v>5</v>
      </c>
      <c r="B13" s="14" t="s">
        <v>17</v>
      </c>
      <c r="C13" s="14">
        <v>3634</v>
      </c>
      <c r="D13" s="14">
        <v>3994</v>
      </c>
      <c r="E13" s="14">
        <v>3971</v>
      </c>
      <c r="F13" s="14">
        <v>4544</v>
      </c>
      <c r="G13" s="14">
        <v>4317</v>
      </c>
      <c r="H13" s="14">
        <v>5295</v>
      </c>
      <c r="I13" s="14">
        <v>4810</v>
      </c>
      <c r="J13" s="14">
        <v>4884</v>
      </c>
      <c r="K13" s="256">
        <v>5371</v>
      </c>
      <c r="L13" s="256">
        <v>5670</v>
      </c>
      <c r="N13" s="14" t="s">
        <v>4</v>
      </c>
      <c r="O13" s="142">
        <f t="shared" ca="1" si="1"/>
        <v>0.19910464961659502</v>
      </c>
      <c r="P13" s="142">
        <f t="shared" ca="1" si="0"/>
        <v>0.19805236961696601</v>
      </c>
    </row>
    <row r="14" spans="1:25" x14ac:dyDescent="0.25">
      <c r="A14" s="14" t="s">
        <v>6</v>
      </c>
      <c r="B14" s="14" t="s">
        <v>18</v>
      </c>
      <c r="C14" s="14">
        <v>2224</v>
      </c>
      <c r="D14" s="14">
        <v>2277</v>
      </c>
      <c r="E14" s="14">
        <v>2310</v>
      </c>
      <c r="F14" s="14">
        <v>2654</v>
      </c>
      <c r="G14" s="14">
        <v>2457</v>
      </c>
      <c r="H14" s="14">
        <v>2881</v>
      </c>
      <c r="I14" s="14">
        <v>2861</v>
      </c>
      <c r="J14" s="14">
        <v>2643</v>
      </c>
      <c r="K14" s="256">
        <v>2903</v>
      </c>
      <c r="L14" s="256">
        <v>2876</v>
      </c>
      <c r="N14" s="14" t="s">
        <v>5</v>
      </c>
      <c r="O14" s="142">
        <f t="shared" ca="1" si="1"/>
        <v>0.15237311696785724</v>
      </c>
      <c r="P14" s="142">
        <f t="shared" ca="1" si="0"/>
        <v>0.15650877774097383</v>
      </c>
    </row>
    <row r="15" spans="1:25" x14ac:dyDescent="0.25">
      <c r="A15" s="14" t="s">
        <v>8</v>
      </c>
      <c r="B15" s="14" t="s">
        <v>20</v>
      </c>
      <c r="C15" s="14">
        <v>4111</v>
      </c>
      <c r="D15" s="14">
        <v>4395</v>
      </c>
      <c r="E15" s="14">
        <v>4503</v>
      </c>
      <c r="F15" s="14">
        <v>5128</v>
      </c>
      <c r="G15" s="14">
        <v>4924</v>
      </c>
      <c r="H15" s="14">
        <v>5906</v>
      </c>
      <c r="I15" s="14">
        <v>5435</v>
      </c>
      <c r="J15" s="14">
        <v>5270</v>
      </c>
      <c r="K15" s="256">
        <v>5825</v>
      </c>
      <c r="L15" s="256">
        <v>6038</v>
      </c>
      <c r="N15" s="14" t="s">
        <v>6</v>
      </c>
      <c r="O15" s="142">
        <f t="shared" ca="1" si="1"/>
        <v>0.12093313892938971</v>
      </c>
      <c r="P15" s="142">
        <f t="shared" ca="1" si="0"/>
        <v>0.12058194624963314</v>
      </c>
    </row>
    <row r="16" spans="1:25" x14ac:dyDescent="0.25">
      <c r="A16" s="14" t="s">
        <v>9</v>
      </c>
      <c r="B16" s="14" t="s">
        <v>21</v>
      </c>
      <c r="C16" s="14">
        <v>5474</v>
      </c>
      <c r="D16" s="14">
        <v>5908</v>
      </c>
      <c r="E16" s="14">
        <v>5794</v>
      </c>
      <c r="F16" s="14">
        <v>6382</v>
      </c>
      <c r="G16" s="14">
        <v>5812</v>
      </c>
      <c r="H16" s="14">
        <v>6688</v>
      </c>
      <c r="I16" s="14">
        <v>5433</v>
      </c>
      <c r="J16" s="14">
        <v>5497</v>
      </c>
      <c r="K16" s="256">
        <v>6210</v>
      </c>
      <c r="L16" s="256">
        <v>6639</v>
      </c>
      <c r="N16" s="14" t="s">
        <v>8</v>
      </c>
      <c r="O16" s="142">
        <f t="shared" ca="1" si="1"/>
        <v>0.19190854281290154</v>
      </c>
      <c r="P16" s="142">
        <f t="shared" ca="1" si="0"/>
        <v>0.19596897212034664</v>
      </c>
    </row>
    <row r="17" spans="1:24" x14ac:dyDescent="0.25">
      <c r="A17" s="14" t="s">
        <v>10</v>
      </c>
      <c r="B17" s="14" t="s">
        <v>22</v>
      </c>
      <c r="C17" s="14">
        <v>2405</v>
      </c>
      <c r="D17" s="14">
        <v>2355</v>
      </c>
      <c r="E17" s="14">
        <v>2308</v>
      </c>
      <c r="F17" s="14">
        <v>2798</v>
      </c>
      <c r="G17" s="14">
        <v>2582</v>
      </c>
      <c r="H17" s="14">
        <v>3333</v>
      </c>
      <c r="I17" s="14">
        <v>3003</v>
      </c>
      <c r="J17" s="14">
        <v>3025</v>
      </c>
      <c r="K17" s="256">
        <v>3258</v>
      </c>
      <c r="L17" s="256">
        <v>3391</v>
      </c>
      <c r="N17" s="14" t="s">
        <v>9</v>
      </c>
      <c r="O17" s="142">
        <f t="shared" ca="1" si="1"/>
        <v>0.24645791165614955</v>
      </c>
      <c r="P17" s="142">
        <f t="shared" ca="1" si="0"/>
        <v>0.26342102130698725</v>
      </c>
    </row>
    <row r="18" spans="1:24" x14ac:dyDescent="0.25">
      <c r="A18" s="14" t="s">
        <v>11</v>
      </c>
      <c r="B18" s="14" t="s">
        <v>23</v>
      </c>
      <c r="C18" s="14">
        <v>1885</v>
      </c>
      <c r="D18" s="14">
        <v>1975</v>
      </c>
      <c r="E18" s="14">
        <v>1906</v>
      </c>
      <c r="F18" s="14">
        <v>2250</v>
      </c>
      <c r="G18" s="14">
        <v>2146</v>
      </c>
      <c r="H18" s="14">
        <v>2628</v>
      </c>
      <c r="I18" s="14">
        <v>2394</v>
      </c>
      <c r="J18" s="14">
        <v>2281</v>
      </c>
      <c r="K18" s="256">
        <v>2587</v>
      </c>
      <c r="L18" s="256">
        <v>2640</v>
      </c>
      <c r="N18" s="201" t="s">
        <v>46</v>
      </c>
      <c r="O18" s="142">
        <f t="shared" ca="1" si="1"/>
        <v>0.12125046520282844</v>
      </c>
      <c r="P18" s="142">
        <f t="shared" ca="1" si="0"/>
        <v>0.12518920515376381</v>
      </c>
    </row>
    <row r="19" spans="1:24" x14ac:dyDescent="0.25">
      <c r="A19" s="14" t="s">
        <v>41</v>
      </c>
      <c r="C19" s="14">
        <v>38776</v>
      </c>
      <c r="D19" s="14">
        <v>41395</v>
      </c>
      <c r="E19" s="14">
        <v>41180</v>
      </c>
      <c r="F19" s="14">
        <v>47382</v>
      </c>
      <c r="G19" s="14">
        <v>44246</v>
      </c>
      <c r="H19" s="14">
        <v>53048</v>
      </c>
      <c r="I19" s="14">
        <v>47445</v>
      </c>
      <c r="J19" s="14">
        <v>46436</v>
      </c>
      <c r="K19" s="256">
        <v>51955</v>
      </c>
      <c r="L19" s="256">
        <v>54002</v>
      </c>
      <c r="N19" s="14" t="s">
        <v>11</v>
      </c>
      <c r="O19" s="142">
        <f t="shared" ca="1" si="1"/>
        <v>0.11167227833894501</v>
      </c>
      <c r="P19" s="142">
        <f t="shared" ca="1" si="0"/>
        <v>0.11286874732791792</v>
      </c>
    </row>
    <row r="20" spans="1:24" x14ac:dyDescent="0.25">
      <c r="A20" s="14" t="s">
        <v>24</v>
      </c>
      <c r="B20" s="14" t="s">
        <v>25</v>
      </c>
      <c r="C20" s="14">
        <v>8163</v>
      </c>
      <c r="D20" s="14">
        <v>8875</v>
      </c>
      <c r="E20" s="14">
        <v>8861</v>
      </c>
      <c r="F20" s="14">
        <v>10047</v>
      </c>
      <c r="G20" s="14">
        <v>9431</v>
      </c>
      <c r="H20" s="14">
        <v>11270</v>
      </c>
      <c r="I20" s="14">
        <v>10426</v>
      </c>
      <c r="J20" s="14">
        <v>10155</v>
      </c>
      <c r="K20" s="256">
        <v>11094</v>
      </c>
      <c r="L20" s="256">
        <v>11618</v>
      </c>
      <c r="N20" s="14" t="s">
        <v>24</v>
      </c>
      <c r="O20" s="142">
        <f ca="1">OFFSET(M41,0,-2)</f>
        <v>0.19113086623940459</v>
      </c>
      <c r="P20" s="142">
        <f ca="1">OFFSET(M41,0,-1)</f>
        <v>0.19509328138906148</v>
      </c>
    </row>
    <row r="21" spans="1:24" x14ac:dyDescent="0.25">
      <c r="A21" s="143" t="s">
        <v>65</v>
      </c>
      <c r="C21" s="14">
        <v>184017</v>
      </c>
      <c r="D21" s="14">
        <v>195290</v>
      </c>
      <c r="E21" s="14">
        <v>193332</v>
      </c>
      <c r="F21" s="14">
        <v>222095</v>
      </c>
      <c r="G21" s="14">
        <v>208167</v>
      </c>
      <c r="H21" s="14">
        <v>246602</v>
      </c>
      <c r="I21" s="14">
        <v>220904</v>
      </c>
      <c r="J21" s="14">
        <v>219646</v>
      </c>
      <c r="K21" s="256">
        <v>244917</v>
      </c>
      <c r="L21" s="256">
        <v>256061</v>
      </c>
    </row>
    <row r="22" spans="1:24" x14ac:dyDescent="0.25">
      <c r="A22" s="14" t="s">
        <v>42</v>
      </c>
      <c r="C22" s="14">
        <v>1651173</v>
      </c>
      <c r="D22" s="14">
        <v>1781285</v>
      </c>
      <c r="E22" s="14">
        <v>1781359</v>
      </c>
      <c r="F22" s="14">
        <v>2042055</v>
      </c>
      <c r="G22" s="14">
        <v>1915561</v>
      </c>
      <c r="H22" s="14">
        <v>2233111</v>
      </c>
      <c r="I22" s="14">
        <v>1953797</v>
      </c>
      <c r="J22" s="14">
        <v>2017576</v>
      </c>
      <c r="K22" s="256">
        <v>2253158</v>
      </c>
      <c r="L22" s="256">
        <v>2354691</v>
      </c>
    </row>
    <row r="23" spans="1:24" x14ac:dyDescent="0.25">
      <c r="K23"/>
      <c r="L23"/>
    </row>
    <row r="24" spans="1:24" x14ac:dyDescent="0.25">
      <c r="K24"/>
      <c r="L24"/>
    </row>
    <row r="25" spans="1:24" x14ac:dyDescent="0.25">
      <c r="A25" s="257" t="s">
        <v>1144</v>
      </c>
      <c r="K25"/>
      <c r="L25"/>
    </row>
    <row r="26" spans="1:24" x14ac:dyDescent="0.25">
      <c r="K26"/>
      <c r="L26"/>
    </row>
    <row r="27" spans="1:24" x14ac:dyDescent="0.25">
      <c r="A27" s="14" t="s">
        <v>194</v>
      </c>
      <c r="B27" s="14" t="s">
        <v>195</v>
      </c>
      <c r="C27" s="14" t="s">
        <v>196</v>
      </c>
      <c r="D27" s="14" t="s">
        <v>197</v>
      </c>
      <c r="E27" s="14" t="s">
        <v>198</v>
      </c>
      <c r="F27" s="14" t="s">
        <v>199</v>
      </c>
      <c r="G27" s="14" t="s">
        <v>200</v>
      </c>
      <c r="H27" s="14" t="s">
        <v>28</v>
      </c>
      <c r="I27" s="14" t="s">
        <v>33</v>
      </c>
      <c r="J27" s="14" t="s">
        <v>808</v>
      </c>
      <c r="K27" s="256" t="s">
        <v>991</v>
      </c>
      <c r="L27" s="256" t="s">
        <v>1044</v>
      </c>
      <c r="O27" s="14" t="s">
        <v>196</v>
      </c>
      <c r="P27" s="14" t="s">
        <v>197</v>
      </c>
      <c r="Q27" s="14" t="s">
        <v>198</v>
      </c>
      <c r="R27" s="14" t="s">
        <v>199</v>
      </c>
      <c r="S27" s="14" t="s">
        <v>200</v>
      </c>
      <c r="T27" s="14" t="s">
        <v>28</v>
      </c>
      <c r="U27" s="14" t="s">
        <v>33</v>
      </c>
      <c r="V27" s="14" t="s">
        <v>808</v>
      </c>
      <c r="W27" s="251" t="s">
        <v>991</v>
      </c>
      <c r="X27" s="257" t="s">
        <v>1044</v>
      </c>
    </row>
    <row r="28" spans="1:24" x14ac:dyDescent="0.25">
      <c r="A28" s="14" t="s">
        <v>0</v>
      </c>
      <c r="B28" s="14" t="s">
        <v>12</v>
      </c>
      <c r="C28" s="23">
        <v>0.13708301931696482</v>
      </c>
      <c r="D28" s="23">
        <v>0.14852153205000992</v>
      </c>
      <c r="E28" s="23">
        <v>0.14449982339782583</v>
      </c>
      <c r="F28" s="23">
        <v>0.16862044872292523</v>
      </c>
      <c r="G28" s="23">
        <v>0.15686576354679804</v>
      </c>
      <c r="H28" s="23">
        <v>0.17893396117179358</v>
      </c>
      <c r="I28" s="23">
        <v>0.15880576208178437</v>
      </c>
      <c r="J28" s="23">
        <v>0.15918006307207139</v>
      </c>
      <c r="K28" s="227">
        <v>0.17366726564839771</v>
      </c>
      <c r="L28" s="227">
        <v>0.1706027105446799</v>
      </c>
      <c r="N28" s="14" t="str" cm="1">
        <f t="array" ref="N28">INDEX(A28:A43,Control!$B$2)</f>
        <v>Ashford</v>
      </c>
      <c r="O28" s="23" cm="1">
        <f t="array" ref="O28">INDEX(C28:C43,Control!$B$2)</f>
        <v>0.13708301931696482</v>
      </c>
      <c r="P28" s="23" cm="1">
        <f t="array" ref="P28">INDEX(D28:D43,Control!$B$2)</f>
        <v>0.14852153205000992</v>
      </c>
      <c r="Q28" s="23" cm="1">
        <f t="array" ref="Q28">INDEX(E28:E43,Control!$B$2)</f>
        <v>0.14449982339782583</v>
      </c>
      <c r="R28" s="23" cm="1">
        <f t="array" ref="R28">INDEX(F28:F43,Control!$B$2)</f>
        <v>0.16862044872292523</v>
      </c>
      <c r="S28" s="23" cm="1">
        <f t="array" ref="S28">INDEX(G28:G43,Control!$B$2)</f>
        <v>0.15686576354679804</v>
      </c>
      <c r="T28" s="23" cm="1">
        <f t="array" ref="T28">INDEX(H28:H43,Control!$B$2)</f>
        <v>0.17893396117179358</v>
      </c>
      <c r="U28" s="23" cm="1">
        <f t="array" ref="U28">INDEX(I28:I43,Control!$B$2)</f>
        <v>0.15880576208178437</v>
      </c>
      <c r="V28" s="23" cm="1">
        <f t="array" ref="V28">INDEX(J28:J43,Control!$B$2)</f>
        <v>0.15918006307207139</v>
      </c>
      <c r="W28" s="23" cm="1">
        <f t="array" ref="W28">INDEX(K28:K43,Control!$B$2)</f>
        <v>0.17366726564839771</v>
      </c>
      <c r="X28" s="23" cm="1">
        <f t="array" ref="X28">INDEX(L28:L43,Control!$B$2)</f>
        <v>0.1706027105446799</v>
      </c>
    </row>
    <row r="29" spans="1:24" x14ac:dyDescent="0.25">
      <c r="A29" s="14" t="s">
        <v>1</v>
      </c>
      <c r="B29" s="14" t="s">
        <v>13</v>
      </c>
      <c r="C29" s="23">
        <v>0.12860576923076922</v>
      </c>
      <c r="D29" s="23">
        <v>0.14124112479441614</v>
      </c>
      <c r="E29" s="23">
        <v>0.14549839228295819</v>
      </c>
      <c r="F29" s="23">
        <v>0.15821573786175555</v>
      </c>
      <c r="G29" s="23">
        <v>0.1459113419495108</v>
      </c>
      <c r="H29" s="23">
        <v>0.18054146202865609</v>
      </c>
      <c r="I29" s="23">
        <v>0.16291196480221615</v>
      </c>
      <c r="J29" s="23">
        <v>0.15804866160282707</v>
      </c>
      <c r="K29" s="227">
        <v>0.17393718274111675</v>
      </c>
      <c r="L29" s="227">
        <v>0.17722949797318366</v>
      </c>
      <c r="N29" s="14" t="s">
        <v>42</v>
      </c>
      <c r="O29" s="25">
        <f>C43</f>
        <v>0.16100313850094383</v>
      </c>
      <c r="P29" s="25">
        <f t="shared" ref="P29:X29" si="2">D43</f>
        <v>0.17239395306640837</v>
      </c>
      <c r="Q29" s="25">
        <f t="shared" si="2"/>
        <v>0.17081805454336235</v>
      </c>
      <c r="R29" s="25">
        <f t="shared" si="2"/>
        <v>0.19444665039910006</v>
      </c>
      <c r="S29" s="25">
        <f t="shared" si="2"/>
        <v>0.18156795595873215</v>
      </c>
      <c r="T29" s="25">
        <f t="shared" si="2"/>
        <v>0.2113746068514151</v>
      </c>
      <c r="U29" s="25">
        <f t="shared" si="2"/>
        <v>0.18564571942862687</v>
      </c>
      <c r="V29" s="25">
        <f t="shared" si="2"/>
        <v>0.1927408735499363</v>
      </c>
      <c r="W29" s="25">
        <f t="shared" si="2"/>
        <v>0.21321307936922498</v>
      </c>
      <c r="X29" s="25">
        <f t="shared" si="2"/>
        <v>0.22113200636718364</v>
      </c>
    </row>
    <row r="30" spans="1:24" x14ac:dyDescent="0.25">
      <c r="A30" s="14" t="s">
        <v>2</v>
      </c>
      <c r="B30" s="14" t="s">
        <v>14</v>
      </c>
      <c r="C30" s="23">
        <v>0.12148343621883984</v>
      </c>
      <c r="D30" s="23">
        <v>0.12560029553010713</v>
      </c>
      <c r="E30" s="23">
        <v>0.12285623783881623</v>
      </c>
      <c r="F30" s="23">
        <v>0.14715210496589479</v>
      </c>
      <c r="G30" s="23">
        <v>0.13547742042992836</v>
      </c>
      <c r="H30" s="23">
        <v>0.15867261572783045</v>
      </c>
      <c r="I30" s="23">
        <v>0.14279623241210901</v>
      </c>
      <c r="J30" s="23">
        <v>0.13363789926289926</v>
      </c>
      <c r="K30" s="227">
        <v>0.1441126089223207</v>
      </c>
      <c r="L30" s="227">
        <v>0.14903758687188443</v>
      </c>
    </row>
    <row r="31" spans="1:24" x14ac:dyDescent="0.25">
      <c r="A31" s="14" t="s">
        <v>3</v>
      </c>
      <c r="B31" s="14" t="s">
        <v>15</v>
      </c>
      <c r="C31" s="23">
        <v>0.17612090680100756</v>
      </c>
      <c r="D31" s="23">
        <v>0.18794791561522156</v>
      </c>
      <c r="E31" s="23">
        <v>0.1836888331242158</v>
      </c>
      <c r="F31" s="23">
        <v>0.2144529110015439</v>
      </c>
      <c r="G31" s="23">
        <v>0.19246405552801191</v>
      </c>
      <c r="H31" s="23">
        <v>0.2244333613154906</v>
      </c>
      <c r="I31" s="23">
        <v>0.19324317630158022</v>
      </c>
      <c r="J31" s="23">
        <v>0.19148831001927735</v>
      </c>
      <c r="K31" s="227">
        <v>0.22162162162162163</v>
      </c>
      <c r="L31" s="227">
        <v>0.23173852170134698</v>
      </c>
    </row>
    <row r="32" spans="1:24" x14ac:dyDescent="0.25">
      <c r="A32" s="14" t="s">
        <v>62</v>
      </c>
      <c r="B32" s="14" t="s">
        <v>19</v>
      </c>
      <c r="C32" s="23">
        <v>0.15658956428187198</v>
      </c>
      <c r="D32" s="23">
        <v>0.17055480378890392</v>
      </c>
      <c r="E32" s="23">
        <v>0.1642780172413793</v>
      </c>
      <c r="F32" s="23">
        <v>0.18512675443368512</v>
      </c>
      <c r="G32" s="23">
        <v>0.17698348226374222</v>
      </c>
      <c r="H32" s="23">
        <v>0.21607055365017147</v>
      </c>
      <c r="I32" s="23">
        <v>0.18948407259169911</v>
      </c>
      <c r="J32" s="23">
        <v>0.18626911651446804</v>
      </c>
      <c r="K32" s="227">
        <v>0.21176018447348194</v>
      </c>
      <c r="L32" s="227">
        <v>0.22419655588461115</v>
      </c>
    </row>
    <row r="33" spans="1:12" x14ac:dyDescent="0.25">
      <c r="A33" s="14" t="s">
        <v>4</v>
      </c>
      <c r="B33" s="14" t="s">
        <v>16</v>
      </c>
      <c r="C33" s="23">
        <v>0.15846332945285216</v>
      </c>
      <c r="D33" s="23">
        <v>0.16643766602546486</v>
      </c>
      <c r="E33" s="23">
        <v>0.16695556974728584</v>
      </c>
      <c r="F33" s="23">
        <v>0.19147576891484896</v>
      </c>
      <c r="G33" s="23">
        <v>0.17735712015978936</v>
      </c>
      <c r="H33" s="23">
        <v>0.21252525252525253</v>
      </c>
      <c r="I33" s="23">
        <v>0.1956278778666905</v>
      </c>
      <c r="J33" s="23">
        <v>0.18294928805641647</v>
      </c>
      <c r="K33" s="227">
        <v>0.19910464961659502</v>
      </c>
      <c r="L33" s="227">
        <v>0.19805236961696601</v>
      </c>
    </row>
    <row r="34" spans="1:12" x14ac:dyDescent="0.25">
      <c r="A34" s="14" t="s">
        <v>5</v>
      </c>
      <c r="B34" s="14" t="s">
        <v>17</v>
      </c>
      <c r="C34" s="23">
        <v>0.11906556141672947</v>
      </c>
      <c r="D34" s="23">
        <v>0.1289760067168276</v>
      </c>
      <c r="E34" s="23">
        <v>0.12697042366107114</v>
      </c>
      <c r="F34" s="23">
        <v>0.14282571114254283</v>
      </c>
      <c r="G34" s="23">
        <v>0.13273275119911451</v>
      </c>
      <c r="H34" s="23">
        <v>0.16197118472974212</v>
      </c>
      <c r="I34" s="23">
        <v>0.14534795878282417</v>
      </c>
      <c r="J34" s="23">
        <v>0.14476258225146718</v>
      </c>
      <c r="K34" s="227">
        <v>0.15237311696785724</v>
      </c>
      <c r="L34" s="227">
        <v>0.15650877774097383</v>
      </c>
    </row>
    <row r="35" spans="1:12" x14ac:dyDescent="0.25">
      <c r="A35" s="14" t="s">
        <v>6</v>
      </c>
      <c r="B35" s="14" t="s">
        <v>18</v>
      </c>
      <c r="C35" s="23">
        <v>9.621041702716733E-2</v>
      </c>
      <c r="D35" s="23">
        <v>9.7603840713275325E-2</v>
      </c>
      <c r="E35" s="23">
        <v>9.7831611045231234E-2</v>
      </c>
      <c r="F35" s="23">
        <v>0.11255301102629348</v>
      </c>
      <c r="G35" s="23">
        <v>0.10317460317460317</v>
      </c>
      <c r="H35" s="23">
        <v>0.12021698310035468</v>
      </c>
      <c r="I35" s="23">
        <v>0.11944224105540016</v>
      </c>
      <c r="J35" s="23">
        <v>0.11083619894321899</v>
      </c>
      <c r="K35" s="227">
        <v>0.12093313892938971</v>
      </c>
      <c r="L35" s="227">
        <v>0.12058194624963314</v>
      </c>
    </row>
    <row r="36" spans="1:12" x14ac:dyDescent="0.25">
      <c r="A36" s="14" t="s">
        <v>8</v>
      </c>
      <c r="B36" s="14" t="s">
        <v>20</v>
      </c>
      <c r="C36" s="23">
        <v>0.14839012416979497</v>
      </c>
      <c r="D36" s="23">
        <v>0.15762857757693136</v>
      </c>
      <c r="E36" s="23">
        <v>0.15864012682754977</v>
      </c>
      <c r="F36" s="23">
        <v>0.1786572832108142</v>
      </c>
      <c r="G36" s="23">
        <v>0.16955922865013773</v>
      </c>
      <c r="H36" s="23">
        <v>0.20131574462283125</v>
      </c>
      <c r="I36" s="23">
        <v>0.18381979910034837</v>
      </c>
      <c r="J36" s="23">
        <v>0.17729184188393607</v>
      </c>
      <c r="K36" s="227">
        <v>0.19190854281290154</v>
      </c>
      <c r="L36" s="227">
        <v>0.19596897212034664</v>
      </c>
    </row>
    <row r="37" spans="1:12" x14ac:dyDescent="0.25">
      <c r="A37" s="14" t="s">
        <v>9</v>
      </c>
      <c r="B37" s="14" t="s">
        <v>21</v>
      </c>
      <c r="C37" s="23">
        <v>0.21288014311270126</v>
      </c>
      <c r="D37" s="23">
        <v>0.22958846617184162</v>
      </c>
      <c r="E37" s="23">
        <v>0.22482635520546351</v>
      </c>
      <c r="F37" s="23">
        <v>0.2468190431991337</v>
      </c>
      <c r="G37" s="23">
        <v>0.22507067343066259</v>
      </c>
      <c r="H37" s="23">
        <v>0.26152582802174168</v>
      </c>
      <c r="I37" s="23">
        <v>0.21517683868668067</v>
      </c>
      <c r="J37" s="23">
        <v>0.21889061442280891</v>
      </c>
      <c r="K37" s="227">
        <v>0.24645791165614955</v>
      </c>
      <c r="L37" s="227">
        <v>0.26342102130698725</v>
      </c>
    </row>
    <row r="38" spans="1:12" x14ac:dyDescent="0.25">
      <c r="A38" s="14" t="s">
        <v>10</v>
      </c>
      <c r="B38" s="14" t="s">
        <v>22</v>
      </c>
      <c r="C38" s="23">
        <v>9.5311695002575997E-2</v>
      </c>
      <c r="D38" s="23">
        <v>9.2892079520353429E-2</v>
      </c>
      <c r="E38" s="23">
        <v>9.015977186608852E-2</v>
      </c>
      <c r="F38" s="23">
        <v>0.10747071250240062</v>
      </c>
      <c r="G38" s="23">
        <v>9.8245881054754389E-2</v>
      </c>
      <c r="H38" s="23">
        <v>0.12524895719815113</v>
      </c>
      <c r="I38" s="23">
        <v>0.11300519304583427</v>
      </c>
      <c r="J38" s="23">
        <v>0.11392309720182277</v>
      </c>
      <c r="K38" s="227">
        <v>0.12125046520282844</v>
      </c>
      <c r="L38" s="227">
        <v>0.12518920515376381</v>
      </c>
    </row>
    <row r="39" spans="1:12" x14ac:dyDescent="0.25">
      <c r="A39" s="14" t="s">
        <v>11</v>
      </c>
      <c r="B39" s="14" t="s">
        <v>23</v>
      </c>
      <c r="C39" s="23">
        <v>8.1478279662848499E-2</v>
      </c>
      <c r="D39" s="23">
        <v>8.5918127637360245E-2</v>
      </c>
      <c r="E39" s="23">
        <v>8.2729285125222443E-2</v>
      </c>
      <c r="F39" s="23">
        <v>9.7872895732741744E-2</v>
      </c>
      <c r="G39" s="23">
        <v>9.3916849015317286E-2</v>
      </c>
      <c r="H39" s="23">
        <v>0.11506129597197898</v>
      </c>
      <c r="I39" s="23">
        <v>0.10556951977774838</v>
      </c>
      <c r="J39" s="23">
        <v>0.10006580390436499</v>
      </c>
      <c r="K39" s="227">
        <v>0.11167227833894501</v>
      </c>
      <c r="L39" s="227">
        <v>0.11286874732791792</v>
      </c>
    </row>
    <row r="40" spans="1:12" x14ac:dyDescent="0.25">
      <c r="A40" s="14" t="s">
        <v>41</v>
      </c>
      <c r="C40" s="23">
        <v>0.13523523872632789</v>
      </c>
      <c r="D40" s="23">
        <v>0.14365632146810894</v>
      </c>
      <c r="E40" s="23">
        <v>0.14173217506229607</v>
      </c>
      <c r="F40" s="23">
        <v>0.16159252981559857</v>
      </c>
      <c r="G40" s="23">
        <v>0.14957017926381155</v>
      </c>
      <c r="H40" s="23">
        <v>0.17827665008737734</v>
      </c>
      <c r="I40" s="23">
        <v>0.15916974751575091</v>
      </c>
      <c r="J40" s="23">
        <v>0.15524671443042884</v>
      </c>
      <c r="K40" s="227">
        <v>0.17038224915718914</v>
      </c>
      <c r="L40" s="227">
        <v>0.17477054125079292</v>
      </c>
    </row>
    <row r="41" spans="1:12" x14ac:dyDescent="0.25">
      <c r="A41" s="14" t="s">
        <v>24</v>
      </c>
      <c r="B41" s="14" t="s">
        <v>25</v>
      </c>
      <c r="C41" s="23">
        <v>0.14840199250990802</v>
      </c>
      <c r="D41" s="23">
        <v>0.15993584545241571</v>
      </c>
      <c r="E41" s="23">
        <v>0.15859748348875088</v>
      </c>
      <c r="F41" s="23">
        <v>0.17825523836559445</v>
      </c>
      <c r="G41" s="23">
        <v>0.16652540876505278</v>
      </c>
      <c r="H41" s="23">
        <v>0.19779911192235464</v>
      </c>
      <c r="I41" s="23">
        <v>0.18294116614904107</v>
      </c>
      <c r="J41" s="23">
        <v>0.178014234126845</v>
      </c>
      <c r="K41" s="227">
        <v>0.19113086623940459</v>
      </c>
      <c r="L41" s="227">
        <v>0.19509328138906148</v>
      </c>
    </row>
    <row r="42" spans="1:12" x14ac:dyDescent="0.25">
      <c r="A42" s="143" t="s">
        <v>65</v>
      </c>
      <c r="C42" s="23">
        <v>0.10950433632815894</v>
      </c>
      <c r="D42" s="25">
        <v>0.11542705765324125</v>
      </c>
      <c r="E42" s="25">
        <v>0.11334387047754838</v>
      </c>
      <c r="F42" s="25">
        <v>0.12960642759646152</v>
      </c>
      <c r="G42" s="25">
        <v>0.12102359636592594</v>
      </c>
      <c r="H42" s="23">
        <v>0.14320249516419664</v>
      </c>
      <c r="I42" s="23">
        <v>0.12845190060596334</v>
      </c>
      <c r="J42" s="23">
        <v>0.12761695044258586</v>
      </c>
      <c r="K42" s="227">
        <v>0.14029167645222451</v>
      </c>
      <c r="L42" s="227">
        <v>0.1453166410342264</v>
      </c>
    </row>
    <row r="43" spans="1:12" x14ac:dyDescent="0.25">
      <c r="A43" s="14" t="s">
        <v>42</v>
      </c>
      <c r="C43" s="23">
        <v>0.16100313850094383</v>
      </c>
      <c r="D43" s="25">
        <v>0.17239395306640837</v>
      </c>
      <c r="E43" s="25">
        <v>0.17081805454336235</v>
      </c>
      <c r="F43" s="25">
        <v>0.19444665039910006</v>
      </c>
      <c r="G43" s="25">
        <v>0.18156795595873215</v>
      </c>
      <c r="H43" s="23">
        <v>0.2113746068514151</v>
      </c>
      <c r="I43" s="23">
        <v>0.18564571942862687</v>
      </c>
      <c r="J43" s="23">
        <v>0.1927408735499363</v>
      </c>
      <c r="K43" s="227">
        <v>0.21321307936922498</v>
      </c>
      <c r="L43" s="227">
        <v>0.22113200636718364</v>
      </c>
    </row>
  </sheetData>
  <phoneticPr fontId="62"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4ABA2-7B0C-434C-B350-45437D6F60D0}">
  <sheetPr codeName="Sheet3">
    <tabColor theme="4" tint="0.59999389629810485"/>
  </sheetPr>
  <dimension ref="A1:AY44"/>
  <sheetViews>
    <sheetView workbookViewId="0">
      <pane xSplit="2" ySplit="6" topLeftCell="Q7"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1" width="18.75" style="14" bestFit="1" customWidth="1"/>
    <col min="2" max="2" width="10.125" style="14" bestFit="1" customWidth="1"/>
    <col min="3" max="25" width="9" style="14"/>
    <col min="26" max="26" width="9" style="120"/>
    <col min="27" max="27" width="19" style="14" customWidth="1"/>
    <col min="28" max="50" width="9" style="14"/>
    <col min="51" max="51" width="9" style="120"/>
    <col min="52" max="16384" width="9" style="14"/>
  </cols>
  <sheetData>
    <row r="1" spans="1:51" ht="66.75" x14ac:dyDescent="0.35">
      <c r="A1" s="46" t="s">
        <v>36</v>
      </c>
      <c r="Z1" s="136" t="s">
        <v>316</v>
      </c>
      <c r="AA1" s="144" t="s">
        <v>39</v>
      </c>
      <c r="AY1" s="136" t="s">
        <v>316</v>
      </c>
    </row>
    <row r="2" spans="1:51" x14ac:dyDescent="0.25">
      <c r="A2" s="14" t="s">
        <v>37</v>
      </c>
    </row>
    <row r="3" spans="1:51" x14ac:dyDescent="0.25">
      <c r="A3" s="79" t="s">
        <v>38</v>
      </c>
    </row>
    <row r="4" spans="1:51" x14ac:dyDescent="0.25">
      <c r="A4" s="114" t="s">
        <v>1074</v>
      </c>
    </row>
    <row r="6" spans="1:51" x14ac:dyDescent="0.25">
      <c r="A6" s="21" t="s">
        <v>34</v>
      </c>
      <c r="C6" s="14" t="s">
        <v>28</v>
      </c>
      <c r="D6" s="14" t="s">
        <v>28</v>
      </c>
      <c r="E6" s="14" t="s">
        <v>28</v>
      </c>
      <c r="F6" s="14" t="s">
        <v>28</v>
      </c>
      <c r="G6" s="14" t="s">
        <v>33</v>
      </c>
      <c r="H6" s="14" t="s">
        <v>33</v>
      </c>
      <c r="I6" s="14" t="s">
        <v>33</v>
      </c>
      <c r="J6" s="14" t="s">
        <v>33</v>
      </c>
      <c r="K6" s="160" t="s">
        <v>808</v>
      </c>
      <c r="L6" s="167" t="s">
        <v>808</v>
      </c>
      <c r="M6" s="167" t="s">
        <v>808</v>
      </c>
      <c r="N6" s="167" t="s">
        <v>808</v>
      </c>
      <c r="O6" s="185" t="s">
        <v>991</v>
      </c>
      <c r="P6" s="185" t="s">
        <v>991</v>
      </c>
      <c r="Q6" s="185" t="s">
        <v>991</v>
      </c>
      <c r="R6" s="185" t="s">
        <v>991</v>
      </c>
      <c r="S6" s="205" t="s">
        <v>1044</v>
      </c>
      <c r="T6" s="205" t="s">
        <v>1044</v>
      </c>
      <c r="U6" s="205" t="s">
        <v>1044</v>
      </c>
      <c r="V6" s="205" t="s">
        <v>1044</v>
      </c>
      <c r="W6" s="238" t="s">
        <v>1101</v>
      </c>
      <c r="X6" s="238" t="s">
        <v>1101</v>
      </c>
      <c r="Y6" s="255" t="s">
        <v>1101</v>
      </c>
    </row>
    <row r="7" spans="1:51" x14ac:dyDescent="0.25">
      <c r="C7" s="14" t="s">
        <v>29</v>
      </c>
      <c r="D7" s="14" t="s">
        <v>30</v>
      </c>
      <c r="E7" s="14" t="s">
        <v>31</v>
      </c>
      <c r="F7" s="14" t="s">
        <v>32</v>
      </c>
      <c r="G7" s="14" t="s">
        <v>29</v>
      </c>
      <c r="H7" s="14" t="s">
        <v>30</v>
      </c>
      <c r="I7" s="14" t="s">
        <v>31</v>
      </c>
      <c r="J7" s="14" t="s">
        <v>32</v>
      </c>
      <c r="K7" s="160" t="s">
        <v>29</v>
      </c>
      <c r="L7" s="160" t="s">
        <v>30</v>
      </c>
      <c r="M7" s="171" t="s">
        <v>31</v>
      </c>
      <c r="N7" s="185" t="s">
        <v>32</v>
      </c>
      <c r="O7" s="160" t="s">
        <v>29</v>
      </c>
      <c r="P7" s="160" t="s">
        <v>30</v>
      </c>
      <c r="Q7" s="186" t="s">
        <v>31</v>
      </c>
      <c r="R7" s="186" t="s">
        <v>32</v>
      </c>
      <c r="S7" s="186" t="s">
        <v>29</v>
      </c>
      <c r="T7" s="186" t="s">
        <v>30</v>
      </c>
      <c r="U7" s="186" t="s">
        <v>31</v>
      </c>
      <c r="V7" s="233" t="s">
        <v>32</v>
      </c>
      <c r="W7" s="238" t="s">
        <v>29</v>
      </c>
      <c r="X7" s="238" t="s">
        <v>30</v>
      </c>
      <c r="Y7" s="255" t="s">
        <v>31</v>
      </c>
    </row>
    <row r="8" spans="1:51" x14ac:dyDescent="0.25">
      <c r="A8" s="14" t="s">
        <v>0</v>
      </c>
      <c r="B8" s="14" t="s">
        <v>12</v>
      </c>
      <c r="C8" s="14">
        <v>3042</v>
      </c>
      <c r="D8" s="14">
        <v>3024</v>
      </c>
      <c r="E8" s="14">
        <v>2978</v>
      </c>
      <c r="F8" s="14">
        <v>2966</v>
      </c>
      <c r="G8" s="14">
        <v>2924</v>
      </c>
      <c r="H8" s="14">
        <v>2916</v>
      </c>
      <c r="I8" s="14">
        <v>2905</v>
      </c>
      <c r="J8" s="14">
        <v>2860</v>
      </c>
      <c r="K8" s="14">
        <v>2837</v>
      </c>
      <c r="L8" s="14">
        <v>2823</v>
      </c>
      <c r="M8" s="14">
        <v>2858</v>
      </c>
      <c r="N8" s="14">
        <v>2839</v>
      </c>
      <c r="O8" s="14">
        <v>2840</v>
      </c>
      <c r="P8" s="14">
        <v>2807</v>
      </c>
      <c r="Q8" s="14">
        <v>2790</v>
      </c>
      <c r="R8" s="14">
        <v>2777</v>
      </c>
      <c r="S8" s="14">
        <v>2778</v>
      </c>
      <c r="T8" s="14">
        <v>2783</v>
      </c>
      <c r="U8" s="14">
        <v>2761</v>
      </c>
      <c r="V8" s="14">
        <v>2780</v>
      </c>
      <c r="W8" s="14">
        <v>2786</v>
      </c>
      <c r="X8" s="14">
        <v>2797</v>
      </c>
      <c r="Y8" s="14">
        <v>2792</v>
      </c>
    </row>
    <row r="9" spans="1:51" x14ac:dyDescent="0.25">
      <c r="A9" s="14" t="s">
        <v>1</v>
      </c>
      <c r="B9" s="14" t="s">
        <v>13</v>
      </c>
      <c r="C9" s="14">
        <v>4150</v>
      </c>
      <c r="D9" s="14">
        <v>4122</v>
      </c>
      <c r="E9" s="14">
        <v>4086</v>
      </c>
      <c r="F9" s="14">
        <v>4038</v>
      </c>
      <c r="G9" s="14">
        <v>4011</v>
      </c>
      <c r="H9" s="14">
        <v>4006</v>
      </c>
      <c r="I9" s="14">
        <v>3935</v>
      </c>
      <c r="J9" s="14">
        <v>3858</v>
      </c>
      <c r="K9" s="14">
        <v>3839</v>
      </c>
      <c r="L9" s="14">
        <v>3800</v>
      </c>
      <c r="M9" s="14">
        <v>3793</v>
      </c>
      <c r="N9" s="14">
        <v>3755</v>
      </c>
      <c r="O9" s="14">
        <v>3740</v>
      </c>
      <c r="P9" s="14">
        <v>3732</v>
      </c>
      <c r="Q9" s="14">
        <v>3713</v>
      </c>
      <c r="R9" s="14">
        <v>3675</v>
      </c>
      <c r="S9" s="14">
        <v>3623</v>
      </c>
      <c r="T9" s="14">
        <v>3615</v>
      </c>
      <c r="U9" s="14">
        <v>3619</v>
      </c>
      <c r="V9" s="14">
        <v>3600</v>
      </c>
      <c r="W9" s="14">
        <v>3619</v>
      </c>
      <c r="X9" s="14">
        <v>3634</v>
      </c>
      <c r="Y9" s="14">
        <v>3629</v>
      </c>
    </row>
    <row r="10" spans="1:51" x14ac:dyDescent="0.25">
      <c r="A10" s="14" t="s">
        <v>2</v>
      </c>
      <c r="B10" s="14" t="s">
        <v>14</v>
      </c>
      <c r="C10" s="14">
        <v>1894</v>
      </c>
      <c r="D10" s="14">
        <v>1878</v>
      </c>
      <c r="E10" s="14">
        <v>1855</v>
      </c>
      <c r="F10" s="14">
        <v>1823</v>
      </c>
      <c r="G10" s="14">
        <v>1809</v>
      </c>
      <c r="H10" s="14">
        <v>1792</v>
      </c>
      <c r="I10" s="14">
        <v>1787</v>
      </c>
      <c r="J10" s="14">
        <v>1770</v>
      </c>
      <c r="K10" s="14">
        <v>1756</v>
      </c>
      <c r="L10" s="14">
        <v>1726</v>
      </c>
      <c r="M10" s="14">
        <v>1730</v>
      </c>
      <c r="N10" s="14">
        <v>1724</v>
      </c>
      <c r="O10" s="14">
        <v>1720</v>
      </c>
      <c r="P10" s="14">
        <v>1704</v>
      </c>
      <c r="Q10" s="14">
        <v>1688</v>
      </c>
      <c r="R10" s="14">
        <v>1682</v>
      </c>
      <c r="S10" s="14">
        <v>1677</v>
      </c>
      <c r="T10" s="14">
        <v>1694</v>
      </c>
      <c r="U10" s="14">
        <v>1682</v>
      </c>
      <c r="V10" s="14">
        <v>1676</v>
      </c>
      <c r="W10" s="14">
        <v>1670</v>
      </c>
      <c r="X10" s="14">
        <v>1659</v>
      </c>
      <c r="Y10" s="14">
        <v>1645</v>
      </c>
    </row>
    <row r="11" spans="1:51" x14ac:dyDescent="0.25">
      <c r="A11" s="14" t="s">
        <v>3</v>
      </c>
      <c r="B11" s="14" t="s">
        <v>15</v>
      </c>
      <c r="C11" s="14">
        <v>3685</v>
      </c>
      <c r="D11" s="14">
        <v>3653</v>
      </c>
      <c r="E11" s="14">
        <v>3621</v>
      </c>
      <c r="F11" s="14">
        <v>3588</v>
      </c>
      <c r="G11" s="14">
        <v>3559</v>
      </c>
      <c r="H11" s="14">
        <v>3557</v>
      </c>
      <c r="I11" s="14">
        <v>3461</v>
      </c>
      <c r="J11" s="14">
        <v>3425</v>
      </c>
      <c r="K11" s="14">
        <v>3397</v>
      </c>
      <c r="L11" s="14">
        <v>3346</v>
      </c>
      <c r="M11" s="14">
        <v>3350</v>
      </c>
      <c r="N11" s="14">
        <v>3294</v>
      </c>
      <c r="O11" s="14">
        <v>3264</v>
      </c>
      <c r="P11" s="14">
        <v>3257</v>
      </c>
      <c r="Q11" s="14">
        <v>3245</v>
      </c>
      <c r="R11" s="14">
        <v>3192</v>
      </c>
      <c r="S11" s="14">
        <v>3171</v>
      </c>
      <c r="T11" s="14">
        <v>3178</v>
      </c>
      <c r="U11" s="14">
        <v>3183</v>
      </c>
      <c r="V11" s="14">
        <v>3160</v>
      </c>
      <c r="W11" s="14">
        <v>3160</v>
      </c>
      <c r="X11" s="14">
        <v>3146</v>
      </c>
      <c r="Y11" s="14">
        <v>3147</v>
      </c>
    </row>
    <row r="12" spans="1:51" x14ac:dyDescent="0.25">
      <c r="A12" s="14" t="s">
        <v>7</v>
      </c>
      <c r="B12" s="14" t="s">
        <v>19</v>
      </c>
      <c r="C12" s="14">
        <v>3890</v>
      </c>
      <c r="D12" s="14">
        <v>3868</v>
      </c>
      <c r="E12" s="14">
        <v>3807</v>
      </c>
      <c r="F12" s="14">
        <v>3767</v>
      </c>
      <c r="G12" s="14">
        <v>3732</v>
      </c>
      <c r="H12" s="14">
        <v>3703</v>
      </c>
      <c r="I12" s="14">
        <v>3680</v>
      </c>
      <c r="J12" s="14">
        <v>3633</v>
      </c>
      <c r="K12" s="14">
        <v>3619</v>
      </c>
      <c r="L12" s="14">
        <v>3585</v>
      </c>
      <c r="M12" s="14">
        <v>3536</v>
      </c>
      <c r="N12" s="14">
        <v>3491</v>
      </c>
      <c r="O12" s="14">
        <v>3476</v>
      </c>
      <c r="P12" s="14">
        <v>3480</v>
      </c>
      <c r="Q12" s="14">
        <v>3458</v>
      </c>
      <c r="R12" s="14">
        <v>3435</v>
      </c>
      <c r="S12" s="14">
        <v>3455</v>
      </c>
      <c r="T12" s="14">
        <v>3435</v>
      </c>
      <c r="U12" s="14">
        <v>3419</v>
      </c>
      <c r="V12" s="14">
        <v>3446</v>
      </c>
      <c r="W12" s="14">
        <v>3455</v>
      </c>
      <c r="X12" s="14">
        <v>3451</v>
      </c>
      <c r="Y12" s="14">
        <v>3458</v>
      </c>
    </row>
    <row r="13" spans="1:51" x14ac:dyDescent="0.25">
      <c r="A13" s="14" t="s">
        <v>4</v>
      </c>
      <c r="B13" s="14" t="s">
        <v>16</v>
      </c>
      <c r="C13" s="14">
        <v>2690</v>
      </c>
      <c r="D13" s="14">
        <v>2658</v>
      </c>
      <c r="E13" s="14">
        <v>2628</v>
      </c>
      <c r="F13" s="14">
        <v>2561</v>
      </c>
      <c r="G13" s="14">
        <v>2546</v>
      </c>
      <c r="H13" s="14">
        <v>2545</v>
      </c>
      <c r="I13" s="14">
        <v>2528</v>
      </c>
      <c r="J13" s="14">
        <v>2496</v>
      </c>
      <c r="K13" s="14">
        <v>2459</v>
      </c>
      <c r="L13" s="14">
        <v>2434</v>
      </c>
      <c r="M13" s="14">
        <v>2395</v>
      </c>
      <c r="N13" s="14">
        <v>2356</v>
      </c>
      <c r="O13" s="14">
        <v>2347</v>
      </c>
      <c r="P13" s="14">
        <v>2318</v>
      </c>
      <c r="Q13" s="14">
        <v>2309</v>
      </c>
      <c r="R13" s="14">
        <v>2255</v>
      </c>
      <c r="S13" s="14">
        <v>2268</v>
      </c>
      <c r="T13" s="14">
        <v>2255</v>
      </c>
      <c r="U13" s="14">
        <v>2253</v>
      </c>
      <c r="V13" s="14">
        <v>2256</v>
      </c>
      <c r="W13" s="14">
        <v>2256</v>
      </c>
      <c r="X13" s="14">
        <v>2260</v>
      </c>
      <c r="Y13" s="14">
        <v>2246</v>
      </c>
    </row>
    <row r="14" spans="1:51" x14ac:dyDescent="0.25">
      <c r="A14" s="14" t="s">
        <v>5</v>
      </c>
      <c r="B14" s="14" t="s">
        <v>17</v>
      </c>
      <c r="C14" s="14">
        <v>3352</v>
      </c>
      <c r="D14" s="14">
        <v>3334</v>
      </c>
      <c r="E14" s="14">
        <v>3316</v>
      </c>
      <c r="F14" s="14">
        <v>3268</v>
      </c>
      <c r="G14" s="14">
        <v>3251</v>
      </c>
      <c r="H14" s="14">
        <v>3232</v>
      </c>
      <c r="I14" s="14">
        <v>3198</v>
      </c>
      <c r="J14" s="14">
        <v>3124</v>
      </c>
      <c r="K14" s="14">
        <v>3121</v>
      </c>
      <c r="L14" s="14">
        <v>3096</v>
      </c>
      <c r="M14" s="14">
        <v>3064</v>
      </c>
      <c r="N14" s="14">
        <v>3015</v>
      </c>
      <c r="O14" s="14">
        <v>3022</v>
      </c>
      <c r="P14" s="14">
        <v>2997</v>
      </c>
      <c r="Q14" s="14">
        <v>2963</v>
      </c>
      <c r="R14" s="14">
        <v>2931</v>
      </c>
      <c r="S14" s="14">
        <v>2948</v>
      </c>
      <c r="T14" s="14">
        <v>2920</v>
      </c>
      <c r="U14" s="14">
        <v>2933</v>
      </c>
      <c r="V14" s="14">
        <v>2936</v>
      </c>
      <c r="W14" s="14">
        <v>2907</v>
      </c>
      <c r="X14" s="14">
        <v>2898</v>
      </c>
      <c r="Y14" s="14">
        <v>2874</v>
      </c>
    </row>
    <row r="15" spans="1:51" x14ac:dyDescent="0.25">
      <c r="A15" s="14" t="s">
        <v>6</v>
      </c>
      <c r="B15" s="14" t="s">
        <v>18</v>
      </c>
      <c r="C15" s="14">
        <v>2427</v>
      </c>
      <c r="D15" s="14">
        <v>2415</v>
      </c>
      <c r="E15" s="14">
        <v>2408</v>
      </c>
      <c r="F15" s="14">
        <v>2387</v>
      </c>
      <c r="G15" s="14">
        <v>2379</v>
      </c>
      <c r="H15" s="14">
        <v>2357</v>
      </c>
      <c r="I15" s="14">
        <v>2334</v>
      </c>
      <c r="J15" s="14">
        <v>2295</v>
      </c>
      <c r="K15" s="14">
        <v>2285</v>
      </c>
      <c r="L15" s="14">
        <v>2263</v>
      </c>
      <c r="M15" s="14">
        <v>2249</v>
      </c>
      <c r="N15" s="14">
        <v>2222</v>
      </c>
      <c r="O15" s="14">
        <v>2239</v>
      </c>
      <c r="P15" s="14">
        <v>2225</v>
      </c>
      <c r="Q15" s="14">
        <v>2211</v>
      </c>
      <c r="R15" s="14">
        <v>2193</v>
      </c>
      <c r="S15" s="14">
        <v>2118</v>
      </c>
      <c r="T15" s="14">
        <v>2174</v>
      </c>
      <c r="U15" s="14">
        <v>2166</v>
      </c>
      <c r="V15" s="14">
        <v>2146</v>
      </c>
      <c r="W15" s="14">
        <v>2144</v>
      </c>
      <c r="X15" s="14">
        <v>2137</v>
      </c>
      <c r="Y15" s="14">
        <v>2129</v>
      </c>
    </row>
    <row r="16" spans="1:51" x14ac:dyDescent="0.25">
      <c r="A16" s="14" t="s">
        <v>8</v>
      </c>
      <c r="B16" s="14" t="s">
        <v>20</v>
      </c>
      <c r="C16" s="14">
        <v>4194</v>
      </c>
      <c r="D16" s="14">
        <v>4156</v>
      </c>
      <c r="E16" s="14">
        <v>4124</v>
      </c>
      <c r="F16" s="14">
        <v>4041</v>
      </c>
      <c r="G16" s="14">
        <v>3995</v>
      </c>
      <c r="H16" s="14">
        <v>3969</v>
      </c>
      <c r="I16" s="14">
        <v>3912</v>
      </c>
      <c r="J16" s="14">
        <v>3828</v>
      </c>
      <c r="K16" s="14">
        <v>3801</v>
      </c>
      <c r="L16" s="14">
        <v>3769</v>
      </c>
      <c r="M16" s="14">
        <v>3749</v>
      </c>
      <c r="N16" s="14">
        <v>3709</v>
      </c>
      <c r="O16" s="14">
        <v>3691</v>
      </c>
      <c r="P16" s="14">
        <v>3686</v>
      </c>
      <c r="Q16" s="14">
        <v>3662</v>
      </c>
      <c r="R16" s="14">
        <v>3627</v>
      </c>
      <c r="S16" s="14">
        <v>3639</v>
      </c>
      <c r="T16" s="14">
        <v>3640</v>
      </c>
      <c r="U16" s="14">
        <v>3621</v>
      </c>
      <c r="V16" s="14">
        <v>3575</v>
      </c>
      <c r="W16" s="14">
        <v>3555</v>
      </c>
      <c r="X16" s="14">
        <v>3493</v>
      </c>
      <c r="Y16" s="14">
        <v>3519</v>
      </c>
    </row>
    <row r="17" spans="1:50" x14ac:dyDescent="0.25">
      <c r="A17" s="14" t="s">
        <v>9</v>
      </c>
      <c r="B17" s="14" t="s">
        <v>21</v>
      </c>
      <c r="C17" s="14">
        <v>5945</v>
      </c>
      <c r="D17" s="14">
        <v>5921</v>
      </c>
      <c r="E17" s="14">
        <v>5831</v>
      </c>
      <c r="F17" s="14">
        <v>5769</v>
      </c>
      <c r="G17" s="14">
        <v>5706</v>
      </c>
      <c r="H17" s="14">
        <v>5666</v>
      </c>
      <c r="I17" s="14">
        <v>5535</v>
      </c>
      <c r="J17" s="14">
        <v>5475</v>
      </c>
      <c r="K17" s="14">
        <v>5455</v>
      </c>
      <c r="L17" s="14">
        <v>5400</v>
      </c>
      <c r="M17" s="14">
        <v>5363</v>
      </c>
      <c r="N17" s="14">
        <v>5306</v>
      </c>
      <c r="O17" s="14">
        <v>5298</v>
      </c>
      <c r="P17" s="14">
        <v>5246</v>
      </c>
      <c r="Q17" s="14">
        <v>5243</v>
      </c>
      <c r="R17" s="14">
        <v>5164</v>
      </c>
      <c r="S17" s="14">
        <v>5152</v>
      </c>
      <c r="T17" s="14">
        <v>5122</v>
      </c>
      <c r="U17" s="14">
        <v>5085</v>
      </c>
      <c r="V17" s="14">
        <v>5039</v>
      </c>
      <c r="W17" s="14">
        <v>5052</v>
      </c>
      <c r="X17" s="14">
        <v>5023</v>
      </c>
      <c r="Y17" s="14">
        <v>4983</v>
      </c>
    </row>
    <row r="18" spans="1:50" x14ac:dyDescent="0.25">
      <c r="A18" s="14" t="s">
        <v>10</v>
      </c>
      <c r="B18" s="14" t="s">
        <v>22</v>
      </c>
      <c r="C18" s="14">
        <v>2722</v>
      </c>
      <c r="D18" s="14">
        <v>2706</v>
      </c>
      <c r="E18" s="14">
        <v>2687</v>
      </c>
      <c r="F18" s="14">
        <v>2653</v>
      </c>
      <c r="G18" s="14">
        <v>2630</v>
      </c>
      <c r="H18" s="14">
        <v>2599</v>
      </c>
      <c r="I18" s="14">
        <v>2555</v>
      </c>
      <c r="J18" s="14">
        <v>2528</v>
      </c>
      <c r="K18" s="14">
        <v>2510</v>
      </c>
      <c r="L18" s="14">
        <v>2480</v>
      </c>
      <c r="M18" s="14">
        <v>2453</v>
      </c>
      <c r="N18" s="14">
        <v>2442</v>
      </c>
      <c r="O18" s="14">
        <v>2405</v>
      </c>
      <c r="P18" s="14">
        <v>2372</v>
      </c>
      <c r="Q18" s="14">
        <v>2356</v>
      </c>
      <c r="R18" s="14">
        <v>2346</v>
      </c>
      <c r="S18" s="14">
        <v>2355</v>
      </c>
      <c r="T18" s="14">
        <v>2355</v>
      </c>
      <c r="U18" s="14">
        <v>2350</v>
      </c>
      <c r="V18" s="14">
        <v>2346</v>
      </c>
      <c r="W18" s="14">
        <v>2338</v>
      </c>
      <c r="X18" s="14">
        <v>2352</v>
      </c>
      <c r="Y18" s="14">
        <v>2362</v>
      </c>
    </row>
    <row r="19" spans="1:50" x14ac:dyDescent="0.25">
      <c r="A19" s="14" t="s">
        <v>11</v>
      </c>
      <c r="B19" s="14" t="s">
        <v>23</v>
      </c>
      <c r="C19" s="14">
        <v>2261</v>
      </c>
      <c r="D19" s="14">
        <v>2244</v>
      </c>
      <c r="E19" s="14">
        <v>2220</v>
      </c>
      <c r="F19" s="14">
        <v>2185</v>
      </c>
      <c r="G19" s="14">
        <v>2176</v>
      </c>
      <c r="H19" s="14">
        <v>2160</v>
      </c>
      <c r="I19" s="14">
        <v>2132</v>
      </c>
      <c r="J19" s="14">
        <v>2116</v>
      </c>
      <c r="K19" s="14">
        <v>2105</v>
      </c>
      <c r="L19" s="14">
        <v>2092</v>
      </c>
      <c r="M19" s="14">
        <v>2061</v>
      </c>
      <c r="N19" s="14">
        <v>2044</v>
      </c>
      <c r="O19" s="14">
        <v>2063</v>
      </c>
      <c r="P19" s="14">
        <v>2033</v>
      </c>
      <c r="Q19" s="14">
        <v>2024</v>
      </c>
      <c r="R19" s="14">
        <v>2022</v>
      </c>
      <c r="S19" s="14">
        <v>2025</v>
      </c>
      <c r="T19" s="14">
        <v>2023</v>
      </c>
      <c r="U19" s="14">
        <v>1989</v>
      </c>
      <c r="V19" s="14">
        <v>1985</v>
      </c>
      <c r="W19" s="14">
        <v>1961</v>
      </c>
      <c r="X19" s="14">
        <v>1958</v>
      </c>
      <c r="Y19" s="14">
        <v>1941</v>
      </c>
    </row>
    <row r="20" spans="1:50" x14ac:dyDescent="0.25">
      <c r="A20" s="14" t="s">
        <v>41</v>
      </c>
      <c r="C20" s="125">
        <f t="shared" ref="C20:Y20" si="0">SUM(C8:C19)</f>
        <v>40252</v>
      </c>
      <c r="D20" s="125">
        <f t="shared" si="0"/>
        <v>39979</v>
      </c>
      <c r="E20" s="125">
        <f t="shared" si="0"/>
        <v>39561</v>
      </c>
      <c r="F20" s="125">
        <f t="shared" si="0"/>
        <v>39046</v>
      </c>
      <c r="G20" s="125">
        <f t="shared" si="0"/>
        <v>38718</v>
      </c>
      <c r="H20" s="125">
        <f t="shared" si="0"/>
        <v>38502</v>
      </c>
      <c r="I20" s="125">
        <f t="shared" si="0"/>
        <v>37962</v>
      </c>
      <c r="J20" s="125">
        <f t="shared" si="0"/>
        <v>37408</v>
      </c>
      <c r="K20" s="125">
        <f t="shared" si="0"/>
        <v>37184</v>
      </c>
      <c r="L20" s="125">
        <f t="shared" si="0"/>
        <v>36814</v>
      </c>
      <c r="M20" s="125">
        <f t="shared" si="0"/>
        <v>36601</v>
      </c>
      <c r="N20" s="125">
        <f t="shared" si="0"/>
        <v>36197</v>
      </c>
      <c r="O20" s="125">
        <f t="shared" si="0"/>
        <v>36105</v>
      </c>
      <c r="P20" s="125">
        <f t="shared" si="0"/>
        <v>35857</v>
      </c>
      <c r="Q20" s="125">
        <f t="shared" si="0"/>
        <v>35662</v>
      </c>
      <c r="R20" s="125">
        <f t="shared" si="0"/>
        <v>35299</v>
      </c>
      <c r="S20" s="125">
        <f t="shared" si="0"/>
        <v>35209</v>
      </c>
      <c r="T20" s="125">
        <f t="shared" si="0"/>
        <v>35194</v>
      </c>
      <c r="U20" s="125">
        <f t="shared" si="0"/>
        <v>35061</v>
      </c>
      <c r="V20" s="125">
        <f t="shared" si="0"/>
        <v>34945</v>
      </c>
      <c r="W20" s="125">
        <f t="shared" si="0"/>
        <v>34903</v>
      </c>
      <c r="X20" s="125">
        <f t="shared" si="0"/>
        <v>34808</v>
      </c>
      <c r="Y20" s="125">
        <f t="shared" si="0"/>
        <v>34725</v>
      </c>
    </row>
    <row r="21" spans="1:50" x14ac:dyDescent="0.25">
      <c r="A21" s="14" t="s">
        <v>24</v>
      </c>
      <c r="B21" s="14" t="s">
        <v>25</v>
      </c>
      <c r="C21" s="14">
        <v>6725</v>
      </c>
      <c r="D21" s="14">
        <v>6694</v>
      </c>
      <c r="E21" s="14">
        <v>6611</v>
      </c>
      <c r="F21" s="14">
        <v>6541</v>
      </c>
      <c r="G21" s="14">
        <v>6486</v>
      </c>
      <c r="H21" s="14">
        <v>6424</v>
      </c>
      <c r="I21" s="14">
        <v>6360</v>
      </c>
      <c r="J21" s="14">
        <v>6258</v>
      </c>
      <c r="K21" s="14">
        <v>6246</v>
      </c>
      <c r="L21" s="14">
        <v>6199</v>
      </c>
      <c r="M21" s="14">
        <v>6185</v>
      </c>
      <c r="N21" s="14">
        <v>6117</v>
      </c>
      <c r="O21" s="14">
        <v>6104</v>
      </c>
      <c r="P21" s="14">
        <v>6087</v>
      </c>
      <c r="Q21" s="14">
        <v>6061</v>
      </c>
      <c r="R21" s="14">
        <v>5995</v>
      </c>
      <c r="S21" s="14">
        <v>5993</v>
      </c>
      <c r="T21" s="14">
        <v>5986</v>
      </c>
      <c r="U21" s="14">
        <v>5965</v>
      </c>
      <c r="V21" s="14">
        <v>5905</v>
      </c>
      <c r="W21" s="14">
        <v>5890</v>
      </c>
      <c r="X21" s="14">
        <v>5858</v>
      </c>
      <c r="Y21" s="14">
        <v>5835</v>
      </c>
    </row>
    <row r="22" spans="1:50" x14ac:dyDescent="0.25">
      <c r="A22" s="14" t="s">
        <v>26</v>
      </c>
      <c r="C22" s="14">
        <v>196490</v>
      </c>
      <c r="D22" s="14">
        <v>195051</v>
      </c>
      <c r="E22" s="14">
        <v>193013</v>
      </c>
      <c r="F22" s="14">
        <v>190994</v>
      </c>
      <c r="G22" s="14">
        <v>189711</v>
      </c>
      <c r="H22" s="14">
        <v>188253</v>
      </c>
      <c r="I22" s="14">
        <v>186667</v>
      </c>
      <c r="J22" s="14">
        <v>184639</v>
      </c>
      <c r="K22" s="14">
        <v>183622</v>
      </c>
      <c r="L22" s="14">
        <v>181915</v>
      </c>
      <c r="M22" s="14">
        <v>180825</v>
      </c>
      <c r="N22" s="14">
        <v>176726</v>
      </c>
      <c r="O22" s="14">
        <v>178616</v>
      </c>
      <c r="P22" s="14">
        <v>178045</v>
      </c>
      <c r="Q22" s="14">
        <v>177177</v>
      </c>
      <c r="R22" s="14">
        <v>175969</v>
      </c>
      <c r="S22" s="14">
        <v>175581</v>
      </c>
      <c r="T22" s="14">
        <v>175091</v>
      </c>
      <c r="U22" s="14">
        <v>174623</v>
      </c>
      <c r="V22" s="14">
        <v>174006</v>
      </c>
      <c r="W22" s="14">
        <v>173619</v>
      </c>
      <c r="X22" s="14">
        <v>173394</v>
      </c>
      <c r="Y22" s="14">
        <v>173024</v>
      </c>
    </row>
    <row r="23" spans="1:50" x14ac:dyDescent="0.25">
      <c r="A23" s="14" t="s">
        <v>42</v>
      </c>
      <c r="C23" s="14">
        <v>1550215</v>
      </c>
      <c r="D23" s="14">
        <v>1538391</v>
      </c>
      <c r="E23" s="14">
        <v>1521312</v>
      </c>
      <c r="F23" s="14">
        <v>1505456</v>
      </c>
      <c r="G23" s="14">
        <v>1488095</v>
      </c>
      <c r="H23" s="14">
        <v>1478085</v>
      </c>
      <c r="I23" s="14">
        <v>1464159</v>
      </c>
      <c r="J23" s="14">
        <v>1447589</v>
      </c>
      <c r="K23" s="14">
        <v>1439548</v>
      </c>
      <c r="L23" s="14">
        <v>1430155</v>
      </c>
      <c r="M23" s="14">
        <v>1421319</v>
      </c>
      <c r="N23" s="14">
        <v>1409114</v>
      </c>
      <c r="O23" s="14">
        <v>1402578</v>
      </c>
      <c r="P23" s="14">
        <v>1398991</v>
      </c>
      <c r="Q23" s="14">
        <v>1393323</v>
      </c>
      <c r="R23" s="14">
        <v>1383507</v>
      </c>
      <c r="S23" s="14">
        <v>1380561</v>
      </c>
      <c r="T23" s="14">
        <v>1377888</v>
      </c>
      <c r="U23" s="14">
        <v>1373897</v>
      </c>
      <c r="V23" s="14">
        <v>1366948</v>
      </c>
      <c r="W23" s="14">
        <v>1364161</v>
      </c>
      <c r="X23" s="14">
        <v>1363534</v>
      </c>
      <c r="Y23" s="14">
        <v>1361186</v>
      </c>
    </row>
    <row r="27" spans="1:50" x14ac:dyDescent="0.25">
      <c r="A27" s="21" t="s">
        <v>35</v>
      </c>
      <c r="C27" s="14" t="s">
        <v>28</v>
      </c>
      <c r="D27" s="14" t="s">
        <v>28</v>
      </c>
      <c r="E27" s="14" t="s">
        <v>28</v>
      </c>
      <c r="F27" s="14" t="s">
        <v>28</v>
      </c>
      <c r="G27" s="14" t="s">
        <v>33</v>
      </c>
      <c r="H27" s="14" t="s">
        <v>33</v>
      </c>
      <c r="I27" s="14" t="s">
        <v>33</v>
      </c>
      <c r="J27" s="14" t="s">
        <v>33</v>
      </c>
      <c r="K27" s="160" t="s">
        <v>808</v>
      </c>
      <c r="L27" s="167" t="s">
        <v>808</v>
      </c>
      <c r="M27" s="167" t="s">
        <v>808</v>
      </c>
      <c r="N27" s="167" t="s">
        <v>808</v>
      </c>
      <c r="O27" s="185" t="s">
        <v>991</v>
      </c>
      <c r="P27" s="185" t="s">
        <v>991</v>
      </c>
      <c r="Q27" s="185" t="s">
        <v>991</v>
      </c>
      <c r="R27" s="185" t="s">
        <v>991</v>
      </c>
      <c r="S27" s="205" t="s">
        <v>1044</v>
      </c>
      <c r="T27" s="205" t="s">
        <v>1044</v>
      </c>
      <c r="U27" s="205" t="s">
        <v>1044</v>
      </c>
      <c r="V27" s="205" t="s">
        <v>1044</v>
      </c>
      <c r="W27" s="238" t="s">
        <v>1101</v>
      </c>
      <c r="X27" s="238" t="s">
        <v>1101</v>
      </c>
      <c r="Y27" s="255" t="s">
        <v>1138</v>
      </c>
      <c r="AB27" s="14" t="s">
        <v>28</v>
      </c>
      <c r="AF27" s="14" t="s">
        <v>33</v>
      </c>
      <c r="AJ27" s="167" t="s">
        <v>808</v>
      </c>
      <c r="AN27" s="185" t="s">
        <v>991</v>
      </c>
      <c r="AR27" s="205" t="s">
        <v>1044</v>
      </c>
      <c r="AS27" s="205"/>
      <c r="AT27" s="205"/>
      <c r="AU27" s="205"/>
      <c r="AV27" s="238" t="s">
        <v>1101</v>
      </c>
      <c r="AW27" s="238"/>
      <c r="AX27" s="238"/>
    </row>
    <row r="28" spans="1:50" x14ac:dyDescent="0.25">
      <c r="C28" s="14" t="s">
        <v>29</v>
      </c>
      <c r="D28" s="14" t="s">
        <v>30</v>
      </c>
      <c r="E28" s="14" t="s">
        <v>31</v>
      </c>
      <c r="F28" s="14" t="s">
        <v>32</v>
      </c>
      <c r="G28" s="14" t="s">
        <v>29</v>
      </c>
      <c r="H28" s="14" t="s">
        <v>30</v>
      </c>
      <c r="I28" s="14" t="s">
        <v>31</v>
      </c>
      <c r="J28" s="14" t="s">
        <v>32</v>
      </c>
      <c r="K28" s="160" t="s">
        <v>29</v>
      </c>
      <c r="L28" s="160" t="s">
        <v>30</v>
      </c>
      <c r="M28" s="171" t="s">
        <v>31</v>
      </c>
      <c r="N28" s="185" t="s">
        <v>32</v>
      </c>
      <c r="O28" s="160" t="s">
        <v>29</v>
      </c>
      <c r="P28" s="160" t="s">
        <v>30</v>
      </c>
      <c r="Q28" s="186" t="s">
        <v>31</v>
      </c>
      <c r="R28" s="186" t="s">
        <v>32</v>
      </c>
      <c r="S28" s="186" t="s">
        <v>29</v>
      </c>
      <c r="T28" s="186" t="s">
        <v>30</v>
      </c>
      <c r="U28" s="186" t="s">
        <v>31</v>
      </c>
      <c r="V28" s="186" t="s">
        <v>32</v>
      </c>
      <c r="W28" s="238" t="s">
        <v>29</v>
      </c>
      <c r="X28" s="238" t="s">
        <v>30</v>
      </c>
      <c r="Y28" s="255" t="s">
        <v>31</v>
      </c>
      <c r="AA28" s="14" t="str" cm="1">
        <f t="array" ref="AA28">INDEX(A8:A23,Control!B2)</f>
        <v>Ashford</v>
      </c>
      <c r="AB28" s="14" t="s">
        <v>29</v>
      </c>
      <c r="AC28" s="14" t="s">
        <v>30</v>
      </c>
      <c r="AD28" s="14" t="s">
        <v>31</v>
      </c>
      <c r="AE28" s="14" t="s">
        <v>32</v>
      </c>
      <c r="AF28" s="14" t="s">
        <v>29</v>
      </c>
      <c r="AG28" s="14" t="s">
        <v>30</v>
      </c>
      <c r="AH28" s="14" t="s">
        <v>31</v>
      </c>
      <c r="AI28" s="14" t="s">
        <v>32</v>
      </c>
      <c r="AJ28" s="14" t="s">
        <v>29</v>
      </c>
      <c r="AK28" s="14" t="s">
        <v>30</v>
      </c>
      <c r="AL28" s="14" t="s">
        <v>31</v>
      </c>
      <c r="AM28" s="14" t="s">
        <v>32</v>
      </c>
      <c r="AN28" s="14" t="s">
        <v>29</v>
      </c>
      <c r="AO28" s="14" t="s">
        <v>30</v>
      </c>
      <c r="AP28" s="14" t="s">
        <v>31</v>
      </c>
      <c r="AQ28" s="14" t="s">
        <v>32</v>
      </c>
      <c r="AR28" s="14" t="s">
        <v>29</v>
      </c>
      <c r="AS28" s="14" t="s">
        <v>30</v>
      </c>
      <c r="AT28" s="14" t="s">
        <v>31</v>
      </c>
      <c r="AU28" s="14" t="s">
        <v>32</v>
      </c>
      <c r="AV28" s="238" t="s">
        <v>29</v>
      </c>
      <c r="AW28" s="238" t="s">
        <v>30</v>
      </c>
      <c r="AX28" s="238" t="s">
        <v>31</v>
      </c>
    </row>
    <row r="29" spans="1:50" x14ac:dyDescent="0.25">
      <c r="A29" s="14" t="s">
        <v>0</v>
      </c>
      <c r="B29" s="14" t="s">
        <v>12</v>
      </c>
      <c r="C29" s="14">
        <v>4487</v>
      </c>
      <c r="D29" s="14">
        <v>4471</v>
      </c>
      <c r="E29" s="14">
        <v>4484</v>
      </c>
      <c r="F29" s="14">
        <v>5049</v>
      </c>
      <c r="G29" s="14">
        <v>5288</v>
      </c>
      <c r="H29" s="14">
        <v>5375</v>
      </c>
      <c r="I29" s="14">
        <v>5466</v>
      </c>
      <c r="J29" s="14">
        <v>5812</v>
      </c>
      <c r="K29" s="14">
        <v>5769</v>
      </c>
      <c r="L29" s="14">
        <v>5745</v>
      </c>
      <c r="M29" s="14">
        <v>5694</v>
      </c>
      <c r="N29" s="14">
        <v>5915</v>
      </c>
      <c r="O29" s="14">
        <v>5858</v>
      </c>
      <c r="P29" s="14">
        <v>5818</v>
      </c>
      <c r="Q29" s="14">
        <v>5844</v>
      </c>
      <c r="R29" s="14">
        <v>5943</v>
      </c>
      <c r="S29" s="14">
        <v>6002</v>
      </c>
      <c r="T29" s="14">
        <v>6040</v>
      </c>
      <c r="U29" s="14">
        <v>6066</v>
      </c>
      <c r="V29" s="14">
        <v>6222</v>
      </c>
      <c r="W29" s="14">
        <v>6310</v>
      </c>
      <c r="X29" s="14">
        <v>6286</v>
      </c>
      <c r="Y29" s="14">
        <v>6262</v>
      </c>
      <c r="AA29" s="14" t="s">
        <v>34</v>
      </c>
      <c r="AB29" s="125" cm="1">
        <f t="array" ref="AB29">INDEX(C8:C23,Control!$B$2)</f>
        <v>3042</v>
      </c>
      <c r="AC29" s="125" cm="1">
        <f t="array" ref="AC29">INDEX(D8:D23,Control!$B$2)</f>
        <v>3024</v>
      </c>
      <c r="AD29" s="125" cm="1">
        <f t="array" ref="AD29">INDEX(E8:E23,Control!$B$2)</f>
        <v>2978</v>
      </c>
      <c r="AE29" s="125" cm="1">
        <f t="array" ref="AE29">INDEX(F8:F23,Control!$B$2)</f>
        <v>2966</v>
      </c>
      <c r="AF29" s="125" cm="1">
        <f t="array" ref="AF29">INDEX(G8:G23,Control!$B$2)</f>
        <v>2924</v>
      </c>
      <c r="AG29" s="125" cm="1">
        <f t="array" ref="AG29">INDEX(H8:H23,Control!$B$2)</f>
        <v>2916</v>
      </c>
      <c r="AH29" s="125" cm="1">
        <f t="array" ref="AH29">INDEX(I8:I23,Control!$B$2)</f>
        <v>2905</v>
      </c>
      <c r="AI29" s="125" cm="1">
        <f t="array" ref="AI29">INDEX(J8:J23,Control!$B$2)</f>
        <v>2860</v>
      </c>
      <c r="AJ29" s="125" cm="1">
        <f t="array" ref="AJ29">INDEX(K8:K23,Control!$B$2)</f>
        <v>2837</v>
      </c>
      <c r="AK29" s="125" cm="1">
        <f t="array" ref="AK29">INDEX(L8:L23,Control!$B$2)</f>
        <v>2823</v>
      </c>
      <c r="AL29" s="125" cm="1">
        <f t="array" ref="AL29">INDEX(M8:M23,Control!$B$2)</f>
        <v>2858</v>
      </c>
      <c r="AM29" s="125" cm="1">
        <f t="array" ref="AM29">INDEX(N8:N23,Control!$B$2)</f>
        <v>2839</v>
      </c>
      <c r="AN29" s="125" cm="1">
        <f t="array" ref="AN29">INDEX(O8:O23,Control!$B$2)</f>
        <v>2840</v>
      </c>
      <c r="AO29" s="125" cm="1">
        <f t="array" ref="AO29">INDEX(P8:P23,Control!$B$2)</f>
        <v>2807</v>
      </c>
      <c r="AP29" s="125" cm="1">
        <f t="array" ref="AP29">INDEX(Q8:Q23,Control!$B$2)</f>
        <v>2790</v>
      </c>
      <c r="AQ29" s="125" cm="1">
        <f t="array" ref="AQ29">INDEX(R8:R23,Control!$B$2)</f>
        <v>2777</v>
      </c>
      <c r="AR29" s="125" cm="1">
        <f t="array" ref="AR29">INDEX(S8:S23,Control!$B$2)</f>
        <v>2778</v>
      </c>
      <c r="AS29" s="125" cm="1">
        <f t="array" ref="AS29">INDEX(T8:T23,Control!$B$2)</f>
        <v>2783</v>
      </c>
      <c r="AT29" s="125" cm="1">
        <f t="array" ref="AT29">INDEX(U8:U23,Control!$B$2)</f>
        <v>2761</v>
      </c>
      <c r="AU29" s="125" cm="1">
        <f t="array" ref="AU29">INDEX(V8:V23,Control!$B$2)</f>
        <v>2780</v>
      </c>
      <c r="AV29" s="125" cm="1">
        <f t="array" ref="AV29">INDEX(W8:W23,Control!$B$2)</f>
        <v>2786</v>
      </c>
      <c r="AW29" s="125" cm="1">
        <f t="array" ref="AW29">INDEX(X8:X23,Control!$B$2)</f>
        <v>2797</v>
      </c>
      <c r="AX29" s="125" cm="1">
        <f t="array" ref="AX29">INDEX(Y8:Y23,Control!$B$2)</f>
        <v>2792</v>
      </c>
    </row>
    <row r="30" spans="1:50" x14ac:dyDescent="0.25">
      <c r="A30" s="14" t="s">
        <v>1</v>
      </c>
      <c r="B30" s="14" t="s">
        <v>13</v>
      </c>
      <c r="C30" s="14">
        <v>5029</v>
      </c>
      <c r="D30" s="14">
        <v>4948</v>
      </c>
      <c r="E30" s="14">
        <v>5012</v>
      </c>
      <c r="F30" s="14">
        <v>5118</v>
      </c>
      <c r="G30" s="14">
        <v>5613</v>
      </c>
      <c r="H30" s="14">
        <v>5763</v>
      </c>
      <c r="I30" s="14">
        <v>5955</v>
      </c>
      <c r="J30" s="14">
        <v>6086</v>
      </c>
      <c r="K30" s="14">
        <v>6095</v>
      </c>
      <c r="L30" s="14">
        <v>6015</v>
      </c>
      <c r="M30" s="14">
        <v>5979</v>
      </c>
      <c r="N30" s="14">
        <v>5941</v>
      </c>
      <c r="O30" s="14">
        <v>5928</v>
      </c>
      <c r="P30" s="14">
        <v>5903</v>
      </c>
      <c r="Q30" s="14">
        <v>5975</v>
      </c>
      <c r="R30" s="14">
        <v>5877</v>
      </c>
      <c r="S30" s="14">
        <v>5899</v>
      </c>
      <c r="T30" s="14">
        <v>5905</v>
      </c>
      <c r="U30" s="14">
        <v>5893</v>
      </c>
      <c r="V30" s="14">
        <v>5974</v>
      </c>
      <c r="W30" s="14">
        <v>5920</v>
      </c>
      <c r="X30" s="14">
        <v>5920</v>
      </c>
      <c r="Y30" s="14">
        <v>5896</v>
      </c>
      <c r="AA30" s="14" t="s">
        <v>35</v>
      </c>
      <c r="AB30" s="125" cm="1">
        <f t="array" ref="AB30">INDEX(C29:C44,Control!$B$2)</f>
        <v>4487</v>
      </c>
      <c r="AC30" s="125" cm="1">
        <f t="array" ref="AC30">INDEX(D29:D44,Control!$B$2)</f>
        <v>4471</v>
      </c>
      <c r="AD30" s="125" cm="1">
        <f t="array" ref="AD30">INDEX(E29:E44,Control!$B$2)</f>
        <v>4484</v>
      </c>
      <c r="AE30" s="125" cm="1">
        <f t="array" ref="AE30">INDEX(F29:F44,Control!$B$2)</f>
        <v>5049</v>
      </c>
      <c r="AF30" s="125" cm="1">
        <f t="array" ref="AF30">INDEX(G29:G44,Control!$B$2)</f>
        <v>5288</v>
      </c>
      <c r="AG30" s="125" cm="1">
        <f t="array" ref="AG30">INDEX(H29:H44,Control!$B$2)</f>
        <v>5375</v>
      </c>
      <c r="AH30" s="125" cm="1">
        <f t="array" ref="AH30">INDEX(I29:I44,Control!$B$2)</f>
        <v>5466</v>
      </c>
      <c r="AI30" s="125" cm="1">
        <f t="array" ref="AI30">INDEX(J29:J44,Control!$B$2)</f>
        <v>5812</v>
      </c>
      <c r="AJ30" s="125" cm="1">
        <f t="array" ref="AJ30">INDEX(K29:K44,Control!$B$2)</f>
        <v>5769</v>
      </c>
      <c r="AK30" s="125" cm="1">
        <f t="array" ref="AK30">INDEX(L29:L44,Control!$B$2)</f>
        <v>5745</v>
      </c>
      <c r="AL30" s="125" cm="1">
        <f t="array" ref="AL30">INDEX(M29:M44,Control!$B$2)</f>
        <v>5694</v>
      </c>
      <c r="AM30" s="125" cm="1">
        <f t="array" ref="AM30">INDEX(N29:N44,Control!$B$2)</f>
        <v>5915</v>
      </c>
      <c r="AN30" s="125" cm="1">
        <f t="array" ref="AN30">INDEX(O29:O44,Control!$B$2)</f>
        <v>5858</v>
      </c>
      <c r="AO30" s="125" cm="1">
        <f t="array" ref="AO30">INDEX(P29:P44,Control!$B$2)</f>
        <v>5818</v>
      </c>
      <c r="AP30" s="125" cm="1">
        <f t="array" ref="AP30">INDEX(Q29:Q44,Control!$B$2)</f>
        <v>5844</v>
      </c>
      <c r="AQ30" s="125" cm="1">
        <f t="array" ref="AQ30">INDEX(R29:R44,Control!$B$2)</f>
        <v>5943</v>
      </c>
      <c r="AR30" s="125" cm="1">
        <f t="array" ref="AR30">INDEX(S29:S44,Control!$B$2)</f>
        <v>6002</v>
      </c>
      <c r="AS30" s="125" cm="1">
        <f t="array" ref="AS30">INDEX(T29:T44,Control!$B$2)</f>
        <v>6040</v>
      </c>
      <c r="AT30" s="125" cm="1">
        <f t="array" ref="AT30">INDEX(U29:U44,Control!$B$2)</f>
        <v>6066</v>
      </c>
      <c r="AU30" s="125" cm="1">
        <f t="array" ref="AU30">INDEX(V29:V44,Control!$B$2)</f>
        <v>6222</v>
      </c>
      <c r="AV30" s="125" cm="1">
        <f t="array" ref="AV30">INDEX(W29:W44,Control!$B$2)</f>
        <v>6310</v>
      </c>
      <c r="AW30" s="125" cm="1">
        <f t="array" ref="AW30">INDEX(X29:X44,Control!$B$2)</f>
        <v>6286</v>
      </c>
      <c r="AX30" s="125" cm="1">
        <f t="array" ref="AX30">INDEX(Y29:Y44,Control!$B$2)</f>
        <v>6262</v>
      </c>
    </row>
    <row r="31" spans="1:50" x14ac:dyDescent="0.25">
      <c r="A31" s="14" t="s">
        <v>2</v>
      </c>
      <c r="B31" s="14" t="s">
        <v>14</v>
      </c>
      <c r="C31" s="14">
        <v>3905</v>
      </c>
      <c r="D31" s="14">
        <v>4068</v>
      </c>
      <c r="E31" s="14">
        <v>4154</v>
      </c>
      <c r="F31" s="14">
        <v>4173</v>
      </c>
      <c r="G31" s="14">
        <v>4890</v>
      </c>
      <c r="H31" s="14">
        <v>5052</v>
      </c>
      <c r="I31" s="14">
        <v>5200</v>
      </c>
      <c r="J31" s="14">
        <v>5222</v>
      </c>
      <c r="K31" s="14">
        <v>5225</v>
      </c>
      <c r="L31" s="14">
        <v>5113</v>
      </c>
      <c r="M31" s="14">
        <v>5106</v>
      </c>
      <c r="N31" s="14">
        <v>5124</v>
      </c>
      <c r="O31" s="14">
        <v>5093</v>
      </c>
      <c r="P31" s="14">
        <v>5036</v>
      </c>
      <c r="Q31" s="14">
        <v>4996</v>
      </c>
      <c r="R31" s="14">
        <v>5006</v>
      </c>
      <c r="S31" s="14">
        <v>5141</v>
      </c>
      <c r="T31" s="14">
        <v>5083</v>
      </c>
      <c r="U31" s="14">
        <v>5071</v>
      </c>
      <c r="V31" s="14">
        <v>5036</v>
      </c>
      <c r="W31" s="14">
        <v>4986</v>
      </c>
      <c r="X31" s="14">
        <v>5043</v>
      </c>
      <c r="Y31" s="14">
        <v>5028</v>
      </c>
    </row>
    <row r="32" spans="1:50" x14ac:dyDescent="0.25">
      <c r="A32" s="14" t="s">
        <v>3</v>
      </c>
      <c r="B32" s="14" t="s">
        <v>15</v>
      </c>
      <c r="C32" s="14">
        <v>4944</v>
      </c>
      <c r="D32" s="14">
        <v>4902</v>
      </c>
      <c r="E32" s="14">
        <v>4878</v>
      </c>
      <c r="F32" s="14">
        <v>5045</v>
      </c>
      <c r="G32" s="14">
        <v>5490</v>
      </c>
      <c r="H32" s="14">
        <v>5619</v>
      </c>
      <c r="I32" s="14">
        <v>5721</v>
      </c>
      <c r="J32" s="14">
        <v>5828</v>
      </c>
      <c r="K32" s="14">
        <v>5759</v>
      </c>
      <c r="L32" s="14">
        <v>5751</v>
      </c>
      <c r="M32" s="14">
        <v>5713</v>
      </c>
      <c r="N32" s="14">
        <v>5696</v>
      </c>
      <c r="O32" s="14">
        <v>5617</v>
      </c>
      <c r="P32" s="14">
        <v>5607</v>
      </c>
      <c r="Q32" s="14">
        <v>5651</v>
      </c>
      <c r="R32" s="14">
        <v>5670</v>
      </c>
      <c r="S32" s="14">
        <v>5583</v>
      </c>
      <c r="T32" s="14">
        <v>5627</v>
      </c>
      <c r="U32" s="14">
        <v>5675</v>
      </c>
      <c r="V32" s="14">
        <v>5722</v>
      </c>
      <c r="W32" s="14">
        <v>5678</v>
      </c>
      <c r="X32" s="14">
        <v>5718</v>
      </c>
      <c r="Y32" s="14">
        <v>5687</v>
      </c>
    </row>
    <row r="33" spans="1:25" x14ac:dyDescent="0.25">
      <c r="A33" s="14" t="s">
        <v>7</v>
      </c>
      <c r="B33" s="14" t="s">
        <v>19</v>
      </c>
      <c r="C33" s="14">
        <v>4958</v>
      </c>
      <c r="D33" s="14">
        <v>5092</v>
      </c>
      <c r="E33" s="14">
        <v>5244</v>
      </c>
      <c r="F33" s="14">
        <v>5667</v>
      </c>
      <c r="G33" s="14">
        <v>6211</v>
      </c>
      <c r="H33" s="14">
        <v>6277</v>
      </c>
      <c r="I33" s="14">
        <v>6339</v>
      </c>
      <c r="J33" s="14">
        <v>6490</v>
      </c>
      <c r="K33" s="14">
        <v>6360</v>
      </c>
      <c r="L33" s="14">
        <v>6155</v>
      </c>
      <c r="M33" s="14">
        <v>6116</v>
      </c>
      <c r="N33" s="14">
        <v>6062</v>
      </c>
      <c r="O33" s="14">
        <v>5987</v>
      </c>
      <c r="P33" s="14">
        <v>6025</v>
      </c>
      <c r="Q33" s="14">
        <v>6023</v>
      </c>
      <c r="R33" s="14">
        <v>6015</v>
      </c>
      <c r="S33" s="14">
        <v>6025</v>
      </c>
      <c r="T33" s="14">
        <v>6028</v>
      </c>
      <c r="U33" s="14">
        <v>6048</v>
      </c>
      <c r="V33" s="14">
        <v>6063</v>
      </c>
      <c r="W33" s="14">
        <v>6045</v>
      </c>
      <c r="X33" s="14">
        <v>5991</v>
      </c>
      <c r="Y33" s="14">
        <v>5955</v>
      </c>
    </row>
    <row r="34" spans="1:25" x14ac:dyDescent="0.25">
      <c r="A34" s="14" t="s">
        <v>4</v>
      </c>
      <c r="B34" s="14" t="s">
        <v>16</v>
      </c>
      <c r="C34" s="14">
        <v>4290</v>
      </c>
      <c r="D34" s="14">
        <v>4170</v>
      </c>
      <c r="E34" s="14">
        <v>4135</v>
      </c>
      <c r="F34" s="14">
        <v>4155</v>
      </c>
      <c r="G34" s="14">
        <v>4241</v>
      </c>
      <c r="H34" s="14">
        <v>4218</v>
      </c>
      <c r="I34" s="14">
        <v>4212</v>
      </c>
      <c r="J34" s="14">
        <v>4171</v>
      </c>
      <c r="K34" s="14">
        <v>4075</v>
      </c>
      <c r="L34" s="14">
        <v>4011</v>
      </c>
      <c r="M34" s="14">
        <v>3910</v>
      </c>
      <c r="N34" s="14">
        <v>3797</v>
      </c>
      <c r="O34" s="14">
        <v>3799</v>
      </c>
      <c r="P34" s="14">
        <v>3896</v>
      </c>
      <c r="Q34" s="14">
        <v>3959</v>
      </c>
      <c r="R34" s="14">
        <v>4023</v>
      </c>
      <c r="S34" s="14">
        <v>4105</v>
      </c>
      <c r="T34" s="14">
        <v>4241</v>
      </c>
      <c r="U34" s="14">
        <v>4374</v>
      </c>
      <c r="V34" s="14">
        <v>4456</v>
      </c>
      <c r="W34" s="14">
        <v>4511</v>
      </c>
      <c r="X34" s="14">
        <v>4635</v>
      </c>
      <c r="Y34" s="14">
        <v>4665</v>
      </c>
    </row>
    <row r="35" spans="1:25" x14ac:dyDescent="0.25">
      <c r="A35" s="14" t="s">
        <v>5</v>
      </c>
      <c r="B35" s="14" t="s">
        <v>17</v>
      </c>
      <c r="C35" s="14">
        <v>5585</v>
      </c>
      <c r="D35" s="14">
        <v>5531</v>
      </c>
      <c r="E35" s="14">
        <v>5453</v>
      </c>
      <c r="F35" s="14">
        <v>5528</v>
      </c>
      <c r="G35" s="14">
        <v>5995</v>
      </c>
      <c r="H35" s="14">
        <v>6141</v>
      </c>
      <c r="I35" s="14">
        <v>6102</v>
      </c>
      <c r="J35" s="14">
        <v>6272</v>
      </c>
      <c r="K35" s="14">
        <v>6330</v>
      </c>
      <c r="L35" s="14">
        <v>6486</v>
      </c>
      <c r="M35" s="14">
        <v>6472</v>
      </c>
      <c r="N35" s="14">
        <v>6552</v>
      </c>
      <c r="O35" s="14">
        <v>6572</v>
      </c>
      <c r="P35" s="14">
        <v>6609</v>
      </c>
      <c r="Q35" s="14">
        <v>6594</v>
      </c>
      <c r="R35" s="14">
        <v>6701</v>
      </c>
      <c r="S35" s="14">
        <v>6660</v>
      </c>
      <c r="T35" s="14">
        <v>6624</v>
      </c>
      <c r="U35" s="14">
        <v>6579</v>
      </c>
      <c r="V35" s="14">
        <v>6672</v>
      </c>
      <c r="W35" s="14">
        <v>6805</v>
      </c>
      <c r="X35" s="14">
        <v>6801</v>
      </c>
      <c r="Y35" s="14">
        <v>6699</v>
      </c>
    </row>
    <row r="36" spans="1:25" x14ac:dyDescent="0.25">
      <c r="A36" s="14" t="s">
        <v>6</v>
      </c>
      <c r="B36" s="14" t="s">
        <v>18</v>
      </c>
      <c r="C36" s="14">
        <v>3076</v>
      </c>
      <c r="D36" s="14">
        <v>3180</v>
      </c>
      <c r="E36" s="14">
        <v>3228</v>
      </c>
      <c r="F36" s="14">
        <v>3280</v>
      </c>
      <c r="G36" s="14">
        <v>3856</v>
      </c>
      <c r="H36" s="14">
        <v>3852</v>
      </c>
      <c r="I36" s="14">
        <v>4011</v>
      </c>
      <c r="J36" s="14">
        <v>4007</v>
      </c>
      <c r="K36" s="14">
        <v>4019</v>
      </c>
      <c r="L36" s="14">
        <v>3925</v>
      </c>
      <c r="M36" s="14">
        <v>3916</v>
      </c>
      <c r="N36" s="14">
        <v>3919</v>
      </c>
      <c r="O36" s="14">
        <v>3888</v>
      </c>
      <c r="P36" s="14">
        <v>3824</v>
      </c>
      <c r="Q36" s="14">
        <v>3815</v>
      </c>
      <c r="R36" s="14">
        <v>3832</v>
      </c>
      <c r="S36" s="14">
        <v>3872</v>
      </c>
      <c r="T36" s="14">
        <v>3851</v>
      </c>
      <c r="U36" s="14">
        <v>3882</v>
      </c>
      <c r="V36" s="14">
        <v>3864</v>
      </c>
      <c r="W36" s="14">
        <v>3862</v>
      </c>
      <c r="X36" s="14">
        <v>3906</v>
      </c>
      <c r="Y36" s="14">
        <v>3887</v>
      </c>
    </row>
    <row r="37" spans="1:25" x14ac:dyDescent="0.25">
      <c r="A37" s="14" t="s">
        <v>8</v>
      </c>
      <c r="B37" s="14" t="s">
        <v>20</v>
      </c>
      <c r="C37" s="14">
        <v>5564</v>
      </c>
      <c r="D37" s="14">
        <v>5468</v>
      </c>
      <c r="E37" s="14">
        <v>5432</v>
      </c>
      <c r="F37" s="14">
        <v>5490</v>
      </c>
      <c r="G37" s="14">
        <v>5979</v>
      </c>
      <c r="H37" s="14">
        <v>6107</v>
      </c>
      <c r="I37" s="14">
        <v>6170</v>
      </c>
      <c r="J37" s="14">
        <v>6209</v>
      </c>
      <c r="K37" s="14">
        <v>6210</v>
      </c>
      <c r="L37" s="14">
        <v>6235</v>
      </c>
      <c r="M37" s="14">
        <v>6220</v>
      </c>
      <c r="N37" s="14">
        <v>6161</v>
      </c>
      <c r="O37" s="14">
        <v>6113</v>
      </c>
      <c r="P37" s="14">
        <v>6061</v>
      </c>
      <c r="Q37" s="14">
        <v>6065</v>
      </c>
      <c r="R37" s="14">
        <v>6042</v>
      </c>
      <c r="S37" s="14">
        <v>6095</v>
      </c>
      <c r="T37" s="14">
        <v>6150</v>
      </c>
      <c r="U37" s="14">
        <v>6203</v>
      </c>
      <c r="V37" s="14">
        <v>6340</v>
      </c>
      <c r="W37" s="14">
        <v>6300</v>
      </c>
      <c r="X37" s="14">
        <v>6125</v>
      </c>
      <c r="Y37" s="14">
        <v>6295</v>
      </c>
    </row>
    <row r="38" spans="1:25" x14ac:dyDescent="0.25">
      <c r="A38" s="14" t="s">
        <v>9</v>
      </c>
      <c r="B38" s="14" t="s">
        <v>21</v>
      </c>
      <c r="C38" s="14">
        <v>7843</v>
      </c>
      <c r="D38" s="14">
        <v>7725</v>
      </c>
      <c r="E38" s="14">
        <v>7615</v>
      </c>
      <c r="F38" s="14">
        <v>7723</v>
      </c>
      <c r="G38" s="14">
        <v>8330</v>
      </c>
      <c r="H38" s="14">
        <v>8458</v>
      </c>
      <c r="I38" s="14">
        <v>8639</v>
      </c>
      <c r="J38" s="14">
        <v>8696</v>
      </c>
      <c r="K38" s="14">
        <v>8637</v>
      </c>
      <c r="L38" s="14">
        <v>8542</v>
      </c>
      <c r="M38" s="14">
        <v>8347</v>
      </c>
      <c r="N38" s="14">
        <v>8146</v>
      </c>
      <c r="O38" s="14">
        <v>7924</v>
      </c>
      <c r="P38" s="14">
        <v>7835</v>
      </c>
      <c r="Q38" s="14">
        <v>7797</v>
      </c>
      <c r="R38" s="14">
        <v>7687</v>
      </c>
      <c r="S38" s="14">
        <v>7572</v>
      </c>
      <c r="T38" s="14">
        <v>7526</v>
      </c>
      <c r="U38" s="14">
        <v>7468</v>
      </c>
      <c r="V38" s="14">
        <v>7485</v>
      </c>
      <c r="W38" s="14">
        <v>7403</v>
      </c>
      <c r="X38" s="14">
        <v>7336</v>
      </c>
      <c r="Y38" s="14">
        <v>7360</v>
      </c>
    </row>
    <row r="39" spans="1:25" x14ac:dyDescent="0.25">
      <c r="A39" s="14" t="s">
        <v>10</v>
      </c>
      <c r="B39" s="14" t="s">
        <v>22</v>
      </c>
      <c r="C39" s="14">
        <v>3883</v>
      </c>
      <c r="D39" s="14">
        <v>3958</v>
      </c>
      <c r="E39" s="14">
        <v>4013</v>
      </c>
      <c r="F39" s="14">
        <v>4095</v>
      </c>
      <c r="G39" s="14">
        <v>4284</v>
      </c>
      <c r="H39" s="14">
        <v>4280</v>
      </c>
      <c r="I39" s="14">
        <v>4239</v>
      </c>
      <c r="J39" s="14">
        <v>4313</v>
      </c>
      <c r="K39" s="14">
        <v>4189</v>
      </c>
      <c r="L39" s="14">
        <v>4162</v>
      </c>
      <c r="M39" s="14">
        <v>4071</v>
      </c>
      <c r="N39" s="14">
        <v>4128</v>
      </c>
      <c r="O39" s="14">
        <v>4107</v>
      </c>
      <c r="P39" s="14">
        <v>4152</v>
      </c>
      <c r="Q39" s="14">
        <v>4053</v>
      </c>
      <c r="R39" s="14">
        <v>4070</v>
      </c>
      <c r="S39" s="14">
        <v>4124</v>
      </c>
      <c r="T39" s="14">
        <v>4089</v>
      </c>
      <c r="U39" s="14">
        <v>4111</v>
      </c>
      <c r="V39" s="14">
        <v>4154</v>
      </c>
      <c r="W39" s="14">
        <v>4256</v>
      </c>
      <c r="X39" s="14">
        <v>4328</v>
      </c>
      <c r="Y39" s="14">
        <v>4368</v>
      </c>
    </row>
    <row r="40" spans="1:25" x14ac:dyDescent="0.25">
      <c r="A40" s="14" t="s">
        <v>11</v>
      </c>
      <c r="B40" s="14" t="s">
        <v>23</v>
      </c>
      <c r="C40" s="14">
        <v>2992</v>
      </c>
      <c r="D40" s="14">
        <v>2974</v>
      </c>
      <c r="E40" s="14">
        <v>2879</v>
      </c>
      <c r="F40" s="14">
        <v>2932</v>
      </c>
      <c r="G40" s="14">
        <v>3265</v>
      </c>
      <c r="H40" s="14">
        <v>3349</v>
      </c>
      <c r="I40" s="14">
        <v>3397</v>
      </c>
      <c r="J40" s="14">
        <v>3490</v>
      </c>
      <c r="K40" s="14">
        <v>3617</v>
      </c>
      <c r="L40" s="14">
        <v>3618</v>
      </c>
      <c r="M40" s="14">
        <v>3554</v>
      </c>
      <c r="N40" s="14">
        <v>3565</v>
      </c>
      <c r="O40" s="14">
        <v>3514</v>
      </c>
      <c r="P40" s="14">
        <v>3525</v>
      </c>
      <c r="Q40" s="14">
        <v>3518</v>
      </c>
      <c r="R40" s="14">
        <v>3543</v>
      </c>
      <c r="S40" s="14">
        <v>3579</v>
      </c>
      <c r="T40" s="14">
        <v>3545</v>
      </c>
      <c r="U40" s="14">
        <v>3501</v>
      </c>
      <c r="V40" s="14">
        <v>3526</v>
      </c>
      <c r="W40" s="14">
        <v>3548</v>
      </c>
      <c r="X40" s="14">
        <v>3583</v>
      </c>
      <c r="Y40" s="14">
        <v>3559</v>
      </c>
    </row>
    <row r="41" spans="1:25" x14ac:dyDescent="0.25">
      <c r="A41" s="14" t="s">
        <v>41</v>
      </c>
      <c r="C41" s="125">
        <f t="shared" ref="C41:Y41" si="1">SUM(C29:C40)</f>
        <v>56556</v>
      </c>
      <c r="D41" s="125">
        <f t="shared" si="1"/>
        <v>56487</v>
      </c>
      <c r="E41" s="125">
        <f t="shared" si="1"/>
        <v>56527</v>
      </c>
      <c r="F41" s="125">
        <f t="shared" si="1"/>
        <v>58255</v>
      </c>
      <c r="G41" s="125">
        <f t="shared" si="1"/>
        <v>63442</v>
      </c>
      <c r="H41" s="125">
        <f t="shared" si="1"/>
        <v>64491</v>
      </c>
      <c r="I41" s="125">
        <f t="shared" si="1"/>
        <v>65451</v>
      </c>
      <c r="J41" s="125">
        <f t="shared" si="1"/>
        <v>66596</v>
      </c>
      <c r="K41" s="125">
        <f t="shared" si="1"/>
        <v>66285</v>
      </c>
      <c r="L41" s="125">
        <f t="shared" si="1"/>
        <v>65758</v>
      </c>
      <c r="M41" s="125">
        <f t="shared" si="1"/>
        <v>65098</v>
      </c>
      <c r="N41" s="125">
        <f t="shared" si="1"/>
        <v>65006</v>
      </c>
      <c r="O41" s="125">
        <f t="shared" si="1"/>
        <v>64400</v>
      </c>
      <c r="P41" s="125">
        <f t="shared" si="1"/>
        <v>64291</v>
      </c>
      <c r="Q41" s="125">
        <f t="shared" si="1"/>
        <v>64290</v>
      </c>
      <c r="R41" s="125">
        <f t="shared" si="1"/>
        <v>64409</v>
      </c>
      <c r="S41" s="125">
        <f t="shared" si="1"/>
        <v>64657</v>
      </c>
      <c r="T41" s="125">
        <f t="shared" si="1"/>
        <v>64709</v>
      </c>
      <c r="U41" s="125">
        <f t="shared" si="1"/>
        <v>64871</v>
      </c>
      <c r="V41" s="125">
        <f t="shared" si="1"/>
        <v>65514</v>
      </c>
      <c r="W41" s="125">
        <f t="shared" si="1"/>
        <v>65624</v>
      </c>
      <c r="X41" s="125">
        <f t="shared" si="1"/>
        <v>65672</v>
      </c>
      <c r="Y41" s="125">
        <f t="shared" si="1"/>
        <v>65661</v>
      </c>
    </row>
    <row r="42" spans="1:25" x14ac:dyDescent="0.25">
      <c r="A42" s="14" t="s">
        <v>24</v>
      </c>
      <c r="B42" s="14" t="s">
        <v>25</v>
      </c>
      <c r="C42" s="14">
        <v>9817</v>
      </c>
      <c r="D42" s="14">
        <v>9657</v>
      </c>
      <c r="E42" s="14">
        <v>9520</v>
      </c>
      <c r="F42" s="14">
        <v>9288</v>
      </c>
      <c r="G42" s="14">
        <v>9662</v>
      </c>
      <c r="H42" s="14">
        <v>9726</v>
      </c>
      <c r="I42" s="14">
        <v>9629</v>
      </c>
      <c r="J42" s="14">
        <v>9708</v>
      </c>
      <c r="K42" s="14">
        <v>9696</v>
      </c>
      <c r="L42" s="14">
        <v>9539</v>
      </c>
      <c r="M42" s="14">
        <v>9218</v>
      </c>
      <c r="N42" s="14">
        <v>8964</v>
      </c>
      <c r="O42" s="14">
        <v>9215</v>
      </c>
      <c r="P42" s="14">
        <v>9519</v>
      </c>
      <c r="Q42" s="14">
        <v>9890</v>
      </c>
      <c r="R42" s="14">
        <v>9956</v>
      </c>
      <c r="S42" s="14">
        <v>10116</v>
      </c>
      <c r="T42" s="14">
        <v>10356</v>
      </c>
      <c r="U42" s="14">
        <v>10331</v>
      </c>
      <c r="V42" s="14">
        <v>10206</v>
      </c>
      <c r="W42" s="14">
        <v>10169</v>
      </c>
      <c r="X42" s="14">
        <v>10164</v>
      </c>
      <c r="Y42" s="14">
        <v>10083</v>
      </c>
    </row>
    <row r="43" spans="1:25" x14ac:dyDescent="0.25">
      <c r="A43" s="14" t="s">
        <v>26</v>
      </c>
      <c r="C43" s="14">
        <v>265837</v>
      </c>
      <c r="D43" s="14">
        <v>265104</v>
      </c>
      <c r="E43" s="14">
        <v>264832</v>
      </c>
      <c r="F43" s="14">
        <v>269130</v>
      </c>
      <c r="G43" s="14">
        <v>293661</v>
      </c>
      <c r="H43" s="14">
        <v>295173</v>
      </c>
      <c r="I43" s="14">
        <v>297520</v>
      </c>
      <c r="J43" s="14">
        <v>303071</v>
      </c>
      <c r="K43" s="14">
        <v>300677</v>
      </c>
      <c r="L43" s="14">
        <v>296365</v>
      </c>
      <c r="M43" s="14">
        <v>289963</v>
      </c>
      <c r="N43" s="14">
        <v>284443</v>
      </c>
      <c r="O43" s="14">
        <v>285564</v>
      </c>
      <c r="P43" s="14">
        <v>284280</v>
      </c>
      <c r="Q43" s="14">
        <v>282111</v>
      </c>
      <c r="R43" s="14">
        <v>283013</v>
      </c>
      <c r="S43" s="14">
        <v>283574</v>
      </c>
      <c r="T43" s="14">
        <v>282489</v>
      </c>
      <c r="U43" s="14">
        <v>281483</v>
      </c>
      <c r="V43" s="14">
        <v>282678</v>
      </c>
      <c r="W43" s="14">
        <v>283513</v>
      </c>
      <c r="X43" s="14">
        <v>283246</v>
      </c>
      <c r="Y43" s="14">
        <v>281341</v>
      </c>
    </row>
    <row r="44" spans="1:25" x14ac:dyDescent="0.25">
      <c r="A44" s="14" t="s">
        <v>42</v>
      </c>
      <c r="C44" s="14">
        <v>2318031</v>
      </c>
      <c r="D44" s="14">
        <v>2316751</v>
      </c>
      <c r="E44" s="14">
        <v>2313870</v>
      </c>
      <c r="F44" s="14">
        <v>2348719</v>
      </c>
      <c r="G44" s="14">
        <v>2538334</v>
      </c>
      <c r="H44" s="14">
        <v>2562015</v>
      </c>
      <c r="I44" s="14">
        <v>2579652</v>
      </c>
      <c r="J44" s="14">
        <v>2611576</v>
      </c>
      <c r="K44" s="14">
        <v>2582943</v>
      </c>
      <c r="L44" s="14">
        <v>2546032</v>
      </c>
      <c r="M44" s="14">
        <v>2486341</v>
      </c>
      <c r="N44" s="14">
        <v>2448767</v>
      </c>
      <c r="O44" s="14">
        <v>2409442</v>
      </c>
      <c r="P44" s="14">
        <v>2391424</v>
      </c>
      <c r="Q44" s="14">
        <v>2367382</v>
      </c>
      <c r="R44" s="14">
        <v>2368249</v>
      </c>
      <c r="S44" s="14">
        <v>2357524</v>
      </c>
      <c r="T44" s="14">
        <v>2351993</v>
      </c>
      <c r="U44" s="14">
        <v>2343883</v>
      </c>
      <c r="V44" s="14">
        <v>2346105</v>
      </c>
      <c r="W44" s="14">
        <v>2344305</v>
      </c>
      <c r="X44" s="14">
        <v>2336147</v>
      </c>
      <c r="Y44" s="14">
        <v>2315416</v>
      </c>
    </row>
  </sheetData>
  <phoneticPr fontId="62" type="noConversion"/>
  <hyperlinks>
    <hyperlink ref="A4" r:id="rId1" location="full-publication-update-history" display="https://www.gov.uk/government/statistical-data-sets/live-tables-on-local-government-finance - full-publication-update-history" xr:uid="{C65F66A8-C9B6-47CA-B4EA-53BB98A4935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DB65-DBAB-4723-B8EF-D229D50E5A87}">
  <sheetPr codeName="Sheet5">
    <tabColor theme="4" tint="0.59999389629810485"/>
  </sheetPr>
  <dimension ref="A1:ED216"/>
  <sheetViews>
    <sheetView workbookViewId="0">
      <pane xSplit="1" ySplit="4" topLeftCell="B5"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1" width="34.125" style="14" bestFit="1" customWidth="1"/>
    <col min="2" max="17" width="12" style="14" bestFit="1" customWidth="1"/>
    <col min="18" max="66" width="12" style="14" customWidth="1"/>
    <col min="67" max="67" width="9" style="15"/>
    <col min="68" max="133" width="9" style="14"/>
    <col min="134" max="134" width="9" style="15"/>
    <col min="135" max="16384" width="9" style="14"/>
  </cols>
  <sheetData>
    <row r="1" spans="1:134" ht="66.75" x14ac:dyDescent="0.4">
      <c r="A1" s="46" t="s">
        <v>320</v>
      </c>
      <c r="BO1" s="136" t="s">
        <v>316</v>
      </c>
      <c r="BP1" s="22" t="s">
        <v>59</v>
      </c>
      <c r="ED1" s="136" t="s">
        <v>316</v>
      </c>
    </row>
    <row r="2" spans="1:134" ht="26.25" x14ac:dyDescent="0.4">
      <c r="A2" s="79" t="s">
        <v>321</v>
      </c>
      <c r="BO2" s="136"/>
      <c r="BP2" s="22"/>
      <c r="ED2" s="136"/>
    </row>
    <row r="3" spans="1:134" ht="26.25" x14ac:dyDescent="0.4">
      <c r="BO3" s="136"/>
      <c r="BP3" s="22"/>
      <c r="ED3" s="136"/>
    </row>
    <row r="4" spans="1:134" x14ac:dyDescent="0.25">
      <c r="B4" s="4">
        <v>43831</v>
      </c>
      <c r="C4" s="4">
        <v>43862</v>
      </c>
      <c r="D4" s="4">
        <v>43891</v>
      </c>
      <c r="E4" s="4">
        <v>43922</v>
      </c>
      <c r="F4" s="4">
        <v>43952</v>
      </c>
      <c r="G4" s="4">
        <v>43983</v>
      </c>
      <c r="H4" s="4">
        <v>44013</v>
      </c>
      <c r="I4" s="4">
        <v>44044</v>
      </c>
      <c r="J4" s="4">
        <v>44075</v>
      </c>
      <c r="K4" s="4">
        <v>44105</v>
      </c>
      <c r="L4" s="4">
        <v>44136</v>
      </c>
      <c r="M4" s="4">
        <v>44166</v>
      </c>
      <c r="N4" s="4">
        <v>44197</v>
      </c>
      <c r="O4" s="4">
        <v>44228</v>
      </c>
      <c r="P4" s="4">
        <v>44256</v>
      </c>
      <c r="Q4" s="4">
        <v>44287</v>
      </c>
      <c r="R4" s="4">
        <v>44317</v>
      </c>
      <c r="S4" s="4">
        <v>44348</v>
      </c>
      <c r="T4" s="4">
        <v>44378</v>
      </c>
      <c r="U4" s="4">
        <v>44409</v>
      </c>
      <c r="V4" s="163">
        <v>44440</v>
      </c>
      <c r="W4" s="163">
        <v>44470</v>
      </c>
      <c r="X4" s="163">
        <v>44501</v>
      </c>
      <c r="Y4" s="163">
        <v>44531</v>
      </c>
      <c r="Z4" s="163">
        <v>44562</v>
      </c>
      <c r="AA4" s="163">
        <v>44593</v>
      </c>
      <c r="AB4" s="163">
        <v>44621</v>
      </c>
      <c r="AC4" s="163">
        <v>44652</v>
      </c>
      <c r="AD4" s="163">
        <v>44682</v>
      </c>
      <c r="AE4" s="163">
        <v>44713</v>
      </c>
      <c r="AF4" s="163">
        <v>44743</v>
      </c>
      <c r="AG4" s="163">
        <v>44774</v>
      </c>
      <c r="AH4" s="163">
        <v>44805</v>
      </c>
      <c r="AI4" s="163">
        <v>44835</v>
      </c>
      <c r="AJ4" s="163">
        <v>44866</v>
      </c>
      <c r="AK4" s="163">
        <v>44896</v>
      </c>
      <c r="AL4" s="163">
        <v>44927</v>
      </c>
      <c r="AM4" s="163">
        <v>44958</v>
      </c>
      <c r="AN4" s="163">
        <v>44986</v>
      </c>
      <c r="AO4" s="163">
        <v>45017</v>
      </c>
      <c r="AP4" s="163">
        <v>45047</v>
      </c>
      <c r="AQ4" s="163">
        <v>45078</v>
      </c>
      <c r="AR4" s="163">
        <v>45108</v>
      </c>
      <c r="AS4" s="163">
        <v>45139</v>
      </c>
      <c r="AT4" s="163">
        <v>45170</v>
      </c>
      <c r="AU4" s="163">
        <v>45200</v>
      </c>
      <c r="AV4" s="163">
        <v>45231</v>
      </c>
      <c r="AW4" s="163">
        <v>45261</v>
      </c>
      <c r="AX4" s="163">
        <v>45292</v>
      </c>
      <c r="AY4" s="163">
        <v>45323</v>
      </c>
      <c r="AZ4" s="163">
        <v>45352</v>
      </c>
      <c r="BA4" s="163">
        <v>45383</v>
      </c>
      <c r="BB4" s="163">
        <v>45413</v>
      </c>
      <c r="BC4" s="163">
        <v>45444</v>
      </c>
      <c r="BD4" s="163">
        <v>45474</v>
      </c>
      <c r="BE4" s="163">
        <v>45505</v>
      </c>
      <c r="BF4" s="163">
        <v>45536</v>
      </c>
      <c r="BG4" s="163">
        <v>45566</v>
      </c>
      <c r="BH4" s="163">
        <v>45597</v>
      </c>
      <c r="BI4" s="163">
        <v>45627</v>
      </c>
      <c r="BJ4" s="163">
        <v>45658</v>
      </c>
      <c r="BK4" s="163">
        <v>45689</v>
      </c>
      <c r="BL4" s="163">
        <v>45717</v>
      </c>
      <c r="BM4" s="163">
        <v>45748</v>
      </c>
      <c r="BN4" s="163">
        <v>45778</v>
      </c>
    </row>
    <row r="5" spans="1:134" x14ac:dyDescent="0.25">
      <c r="A5" s="14" t="s">
        <v>0</v>
      </c>
      <c r="B5" s="6">
        <v>2110</v>
      </c>
      <c r="C5" s="6">
        <v>2190</v>
      </c>
      <c r="D5" s="6">
        <v>2220</v>
      </c>
      <c r="E5" s="6">
        <v>4000</v>
      </c>
      <c r="F5" s="6">
        <v>4945</v>
      </c>
      <c r="G5" s="6">
        <v>4650</v>
      </c>
      <c r="H5" s="6">
        <v>4770</v>
      </c>
      <c r="I5" s="6">
        <v>4930</v>
      </c>
      <c r="J5" s="6">
        <v>4830</v>
      </c>
      <c r="K5" s="6">
        <v>4605</v>
      </c>
      <c r="L5" s="6">
        <v>4615</v>
      </c>
      <c r="M5" s="6">
        <v>4585</v>
      </c>
      <c r="N5" s="6">
        <v>4515</v>
      </c>
      <c r="O5" s="6">
        <v>4695</v>
      </c>
      <c r="P5" s="6">
        <v>4585</v>
      </c>
      <c r="Q5" s="6">
        <v>4450</v>
      </c>
      <c r="R5" s="6">
        <v>4165</v>
      </c>
      <c r="S5" s="6">
        <v>3835</v>
      </c>
      <c r="T5" s="6">
        <v>3725</v>
      </c>
      <c r="U5" s="6">
        <v>3550</v>
      </c>
      <c r="V5" s="6">
        <v>3430</v>
      </c>
      <c r="W5" s="6">
        <v>3275</v>
      </c>
      <c r="X5" s="6">
        <v>3190</v>
      </c>
      <c r="Y5" s="6">
        <v>3060</v>
      </c>
      <c r="Z5" s="6">
        <v>3010</v>
      </c>
      <c r="AA5" s="6">
        <v>3025</v>
      </c>
      <c r="AB5" s="6">
        <v>2895</v>
      </c>
      <c r="AC5" s="6">
        <v>2735</v>
      </c>
      <c r="AD5" s="6">
        <v>2615</v>
      </c>
      <c r="AE5" s="6">
        <v>2505</v>
      </c>
      <c r="AF5" s="6">
        <v>2380</v>
      </c>
      <c r="AG5" s="6">
        <v>2355</v>
      </c>
      <c r="AH5" s="6">
        <v>2355</v>
      </c>
      <c r="AI5" s="6">
        <v>2290</v>
      </c>
      <c r="AJ5" s="6">
        <v>2330</v>
      </c>
      <c r="AK5" s="6">
        <v>2325</v>
      </c>
      <c r="AL5" s="6">
        <v>2390</v>
      </c>
      <c r="AM5" s="6">
        <v>2380</v>
      </c>
      <c r="AN5" s="6">
        <v>2430</v>
      </c>
      <c r="AO5" s="6">
        <v>2490</v>
      </c>
      <c r="AP5" s="6">
        <v>2405</v>
      </c>
      <c r="AQ5" s="6">
        <v>2420</v>
      </c>
      <c r="AR5" s="6">
        <v>2450</v>
      </c>
      <c r="AS5" s="6">
        <v>2410</v>
      </c>
      <c r="AT5" s="6">
        <v>2440</v>
      </c>
      <c r="AU5" s="6">
        <v>2430</v>
      </c>
      <c r="AV5" s="6">
        <v>2475</v>
      </c>
      <c r="AW5" s="6">
        <v>2460</v>
      </c>
      <c r="AX5" s="6">
        <v>2440</v>
      </c>
      <c r="AY5" s="6">
        <v>2550</v>
      </c>
      <c r="AZ5" s="6">
        <v>2570</v>
      </c>
      <c r="BA5" s="6">
        <v>2530</v>
      </c>
      <c r="BB5" s="6">
        <v>2555</v>
      </c>
      <c r="BC5" s="6">
        <v>2510</v>
      </c>
      <c r="BD5" s="6">
        <v>2710</v>
      </c>
      <c r="BE5" s="6">
        <v>2655</v>
      </c>
      <c r="BF5" s="6">
        <v>2665</v>
      </c>
      <c r="BG5" s="6">
        <v>2675</v>
      </c>
      <c r="BH5" s="6">
        <v>2620</v>
      </c>
      <c r="BI5" s="6">
        <v>2655</v>
      </c>
      <c r="BJ5" s="6">
        <v>2615</v>
      </c>
      <c r="BK5" s="6">
        <v>2690</v>
      </c>
      <c r="BL5" s="6">
        <v>2670</v>
      </c>
      <c r="BM5" s="6">
        <v>2590</v>
      </c>
      <c r="BN5" s="6">
        <v>2600</v>
      </c>
    </row>
    <row r="6" spans="1:134" x14ac:dyDescent="0.25">
      <c r="A6" s="14" t="s">
        <v>1</v>
      </c>
      <c r="B6" s="6">
        <v>2365</v>
      </c>
      <c r="C6" s="6">
        <v>2400</v>
      </c>
      <c r="D6" s="6">
        <v>2415</v>
      </c>
      <c r="E6" s="6">
        <v>4585</v>
      </c>
      <c r="F6" s="6">
        <v>5475</v>
      </c>
      <c r="G6" s="6">
        <v>5180</v>
      </c>
      <c r="H6" s="6">
        <v>5395</v>
      </c>
      <c r="I6" s="6">
        <v>5475</v>
      </c>
      <c r="J6" s="6">
        <v>5405</v>
      </c>
      <c r="K6" s="6">
        <v>5110</v>
      </c>
      <c r="L6" s="6">
        <v>5100</v>
      </c>
      <c r="M6" s="6">
        <v>5145</v>
      </c>
      <c r="N6" s="6">
        <v>5045</v>
      </c>
      <c r="O6" s="6">
        <v>5285</v>
      </c>
      <c r="P6" s="6">
        <v>5200</v>
      </c>
      <c r="Q6" s="6">
        <v>5035</v>
      </c>
      <c r="R6" s="6">
        <v>4690</v>
      </c>
      <c r="S6" s="6">
        <v>4300</v>
      </c>
      <c r="T6" s="6">
        <v>4185</v>
      </c>
      <c r="U6" s="6">
        <v>3990</v>
      </c>
      <c r="V6" s="6">
        <v>3790</v>
      </c>
      <c r="W6" s="6">
        <v>3710</v>
      </c>
      <c r="X6" s="6">
        <v>3710</v>
      </c>
      <c r="Y6" s="6">
        <v>3495</v>
      </c>
      <c r="Z6" s="6">
        <v>3480</v>
      </c>
      <c r="AA6" s="6">
        <v>3530</v>
      </c>
      <c r="AB6" s="6">
        <v>3430</v>
      </c>
      <c r="AC6" s="6">
        <v>3230</v>
      </c>
      <c r="AD6" s="6">
        <v>3085</v>
      </c>
      <c r="AE6" s="6">
        <v>2970</v>
      </c>
      <c r="AF6" s="6">
        <v>2870</v>
      </c>
      <c r="AG6" s="6">
        <v>2860</v>
      </c>
      <c r="AH6" s="6">
        <v>2835</v>
      </c>
      <c r="AI6" s="6">
        <v>2900</v>
      </c>
      <c r="AJ6" s="6">
        <v>2925</v>
      </c>
      <c r="AK6" s="6">
        <v>3005</v>
      </c>
      <c r="AL6" s="6">
        <v>3015</v>
      </c>
      <c r="AM6" s="6">
        <v>3060</v>
      </c>
      <c r="AN6" s="6">
        <v>3140</v>
      </c>
      <c r="AO6" s="6">
        <v>3165</v>
      </c>
      <c r="AP6" s="6">
        <v>3125</v>
      </c>
      <c r="AQ6" s="6">
        <v>3145</v>
      </c>
      <c r="AR6" s="6">
        <v>3085</v>
      </c>
      <c r="AS6" s="6">
        <v>3065</v>
      </c>
      <c r="AT6" s="6">
        <v>3105</v>
      </c>
      <c r="AU6" s="6">
        <v>3075</v>
      </c>
      <c r="AV6" s="6">
        <v>3155</v>
      </c>
      <c r="AW6" s="6">
        <v>3225</v>
      </c>
      <c r="AX6" s="6">
        <v>3295</v>
      </c>
      <c r="AY6" s="6">
        <v>3395</v>
      </c>
      <c r="AZ6" s="6">
        <v>3365</v>
      </c>
      <c r="BA6" s="6">
        <v>3280</v>
      </c>
      <c r="BB6" s="6">
        <v>3225</v>
      </c>
      <c r="BC6" s="6">
        <v>3195</v>
      </c>
      <c r="BD6" s="6">
        <v>3420</v>
      </c>
      <c r="BE6" s="6">
        <v>3385</v>
      </c>
      <c r="BF6" s="6">
        <v>3305</v>
      </c>
      <c r="BG6" s="6">
        <v>3410</v>
      </c>
      <c r="BH6" s="6">
        <v>3310</v>
      </c>
      <c r="BI6" s="6">
        <v>3275</v>
      </c>
      <c r="BJ6" s="6">
        <v>3305</v>
      </c>
      <c r="BK6" s="6">
        <v>3370</v>
      </c>
      <c r="BL6" s="6">
        <v>3405</v>
      </c>
      <c r="BM6" s="6">
        <v>3285</v>
      </c>
      <c r="BN6" s="6">
        <v>3320</v>
      </c>
    </row>
    <row r="7" spans="1:134" x14ac:dyDescent="0.25">
      <c r="A7" s="14" t="s">
        <v>2</v>
      </c>
      <c r="B7" s="6">
        <v>1555</v>
      </c>
      <c r="C7" s="6">
        <v>1590</v>
      </c>
      <c r="D7" s="6">
        <v>1605</v>
      </c>
      <c r="E7" s="6">
        <v>3135</v>
      </c>
      <c r="F7" s="6">
        <v>4170</v>
      </c>
      <c r="G7" s="6">
        <v>3895</v>
      </c>
      <c r="H7" s="6">
        <v>4010</v>
      </c>
      <c r="I7" s="6">
        <v>4060</v>
      </c>
      <c r="J7" s="6">
        <v>3985</v>
      </c>
      <c r="K7" s="6">
        <v>3790</v>
      </c>
      <c r="L7" s="6">
        <v>3865</v>
      </c>
      <c r="M7" s="6">
        <v>3890</v>
      </c>
      <c r="N7" s="6">
        <v>3840</v>
      </c>
      <c r="O7" s="6">
        <v>4070</v>
      </c>
      <c r="P7" s="6">
        <v>4025</v>
      </c>
      <c r="Q7" s="6">
        <v>3990</v>
      </c>
      <c r="R7" s="6">
        <v>3660</v>
      </c>
      <c r="S7" s="6">
        <v>3350</v>
      </c>
      <c r="T7" s="6">
        <v>3315</v>
      </c>
      <c r="U7" s="6">
        <v>3100</v>
      </c>
      <c r="V7" s="6">
        <v>2895</v>
      </c>
      <c r="W7" s="6">
        <v>2725</v>
      </c>
      <c r="X7" s="6">
        <v>2570</v>
      </c>
      <c r="Y7" s="6">
        <v>2480</v>
      </c>
      <c r="Z7" s="6">
        <v>2400</v>
      </c>
      <c r="AA7" s="6">
        <v>2390</v>
      </c>
      <c r="AB7" s="6">
        <v>2275</v>
      </c>
      <c r="AC7" s="6">
        <v>2180</v>
      </c>
      <c r="AD7" s="6">
        <v>2155</v>
      </c>
      <c r="AE7" s="6">
        <v>2095</v>
      </c>
      <c r="AF7" s="6">
        <v>2050</v>
      </c>
      <c r="AG7" s="6">
        <v>2060</v>
      </c>
      <c r="AH7" s="6">
        <v>2075</v>
      </c>
      <c r="AI7" s="6">
        <v>2100</v>
      </c>
      <c r="AJ7" s="6">
        <v>2095</v>
      </c>
      <c r="AK7" s="6">
        <v>2110</v>
      </c>
      <c r="AL7" s="6">
        <v>2105</v>
      </c>
      <c r="AM7" s="6">
        <v>2145</v>
      </c>
      <c r="AN7" s="6">
        <v>2185</v>
      </c>
      <c r="AO7" s="6">
        <v>2265</v>
      </c>
      <c r="AP7" s="6">
        <v>2190</v>
      </c>
      <c r="AQ7" s="6">
        <v>2230</v>
      </c>
      <c r="AR7" s="6">
        <v>2245</v>
      </c>
      <c r="AS7" s="6">
        <v>2185</v>
      </c>
      <c r="AT7" s="6">
        <v>2205</v>
      </c>
      <c r="AU7" s="6">
        <v>2225</v>
      </c>
      <c r="AV7" s="6">
        <v>2225</v>
      </c>
      <c r="AW7" s="6">
        <v>2220</v>
      </c>
      <c r="AX7" s="6">
        <v>2265</v>
      </c>
      <c r="AY7" s="6">
        <v>2315</v>
      </c>
      <c r="AZ7" s="6">
        <v>2320</v>
      </c>
      <c r="BA7" s="6">
        <v>2250</v>
      </c>
      <c r="BB7" s="6">
        <v>2300</v>
      </c>
      <c r="BC7" s="6">
        <v>2360</v>
      </c>
      <c r="BD7" s="6">
        <v>2560</v>
      </c>
      <c r="BE7" s="6">
        <v>2530</v>
      </c>
      <c r="BF7" s="6">
        <v>2540</v>
      </c>
      <c r="BG7" s="6">
        <v>2415</v>
      </c>
      <c r="BH7" s="6">
        <v>2375</v>
      </c>
      <c r="BI7" s="6">
        <v>2395</v>
      </c>
      <c r="BJ7" s="6">
        <v>2335</v>
      </c>
      <c r="BK7" s="6">
        <v>2395</v>
      </c>
      <c r="BL7" s="6">
        <v>2415</v>
      </c>
      <c r="BM7" s="6">
        <v>2340</v>
      </c>
      <c r="BN7" s="6">
        <v>2425</v>
      </c>
      <c r="BQ7" s="4">
        <v>43831</v>
      </c>
      <c r="BR7" s="4">
        <v>43862</v>
      </c>
      <c r="BS7" s="4">
        <v>43891</v>
      </c>
      <c r="BT7" s="4">
        <v>43922</v>
      </c>
      <c r="BU7" s="4">
        <v>43952</v>
      </c>
      <c r="BV7" s="4">
        <v>43983</v>
      </c>
      <c r="BW7" s="4">
        <v>44013</v>
      </c>
      <c r="BX7" s="4">
        <v>44044</v>
      </c>
      <c r="BY7" s="4">
        <v>44075</v>
      </c>
      <c r="BZ7" s="4">
        <v>44105</v>
      </c>
      <c r="CA7" s="4">
        <v>44136</v>
      </c>
      <c r="CB7" s="4">
        <v>44166</v>
      </c>
      <c r="CC7" s="4">
        <v>44197</v>
      </c>
      <c r="CD7" s="4">
        <v>44228</v>
      </c>
      <c r="CE7" s="4">
        <v>44256</v>
      </c>
      <c r="CF7" s="4">
        <v>44287</v>
      </c>
      <c r="CG7" s="4">
        <v>44317</v>
      </c>
      <c r="CH7" s="4">
        <v>44348</v>
      </c>
      <c r="CI7" s="4">
        <v>44378</v>
      </c>
      <c r="CJ7" s="4">
        <v>44409</v>
      </c>
      <c r="CK7" s="4">
        <v>44440</v>
      </c>
      <c r="CL7" s="4">
        <v>44470</v>
      </c>
      <c r="CM7" s="4">
        <v>44501</v>
      </c>
      <c r="CN7" s="4">
        <v>44531</v>
      </c>
      <c r="CO7" s="4">
        <v>44562</v>
      </c>
      <c r="CP7" s="4">
        <v>44593</v>
      </c>
      <c r="CQ7" s="4">
        <v>44621</v>
      </c>
      <c r="CR7" s="4">
        <v>44652</v>
      </c>
      <c r="CS7" s="4">
        <v>44682</v>
      </c>
      <c r="CT7" s="4">
        <v>44713</v>
      </c>
      <c r="CU7" s="4">
        <v>44743</v>
      </c>
      <c r="CV7" s="4">
        <v>44774</v>
      </c>
      <c r="CW7" s="4">
        <v>44805</v>
      </c>
      <c r="CX7" s="4">
        <v>44835</v>
      </c>
      <c r="CY7" s="4">
        <v>44866</v>
      </c>
      <c r="CZ7" s="4">
        <v>44896</v>
      </c>
      <c r="DA7" s="4">
        <v>44927</v>
      </c>
      <c r="DB7" s="4">
        <v>44958</v>
      </c>
      <c r="DC7" s="4">
        <v>44986</v>
      </c>
      <c r="DD7" s="4">
        <v>45017</v>
      </c>
      <c r="DE7" s="4">
        <v>45047</v>
      </c>
      <c r="DF7" s="4">
        <v>45078</v>
      </c>
      <c r="DG7" s="4">
        <v>45108</v>
      </c>
      <c r="DH7" s="4">
        <v>45139</v>
      </c>
      <c r="DI7" s="4">
        <v>45170</v>
      </c>
      <c r="DJ7" s="4">
        <v>45200</v>
      </c>
      <c r="DK7" s="4">
        <v>45231</v>
      </c>
      <c r="DL7" s="4">
        <v>45261</v>
      </c>
      <c r="DM7" s="4">
        <v>45292</v>
      </c>
      <c r="DN7" s="4">
        <v>45323</v>
      </c>
      <c r="DO7" s="4">
        <v>45352</v>
      </c>
      <c r="DP7" s="4">
        <v>45383</v>
      </c>
      <c r="DQ7" s="4">
        <v>45413</v>
      </c>
      <c r="DR7" s="4">
        <v>45444</v>
      </c>
      <c r="DS7" s="4">
        <v>45474</v>
      </c>
      <c r="DT7" s="4">
        <v>45505</v>
      </c>
      <c r="DU7" s="4">
        <v>45536</v>
      </c>
      <c r="DV7" s="4">
        <v>45566</v>
      </c>
      <c r="DW7" s="4">
        <v>45597</v>
      </c>
      <c r="DX7" s="4">
        <v>45627</v>
      </c>
      <c r="DY7" s="4">
        <v>45658</v>
      </c>
      <c r="DZ7" s="4">
        <v>45689</v>
      </c>
      <c r="EA7" s="4">
        <v>45717</v>
      </c>
      <c r="EB7" s="4">
        <v>45748</v>
      </c>
      <c r="EC7" s="4">
        <v>45778</v>
      </c>
    </row>
    <row r="8" spans="1:134" x14ac:dyDescent="0.25">
      <c r="A8" s="14" t="s">
        <v>3</v>
      </c>
      <c r="B8" s="6">
        <v>2465</v>
      </c>
      <c r="C8" s="6">
        <v>2550</v>
      </c>
      <c r="D8" s="6">
        <v>2575</v>
      </c>
      <c r="E8" s="6">
        <v>4360</v>
      </c>
      <c r="F8" s="6">
        <v>4845</v>
      </c>
      <c r="G8" s="6">
        <v>4650</v>
      </c>
      <c r="H8" s="6">
        <v>4710</v>
      </c>
      <c r="I8" s="6">
        <v>4755</v>
      </c>
      <c r="J8" s="6">
        <v>4720</v>
      </c>
      <c r="K8" s="6">
        <v>4545</v>
      </c>
      <c r="L8" s="6">
        <v>4540</v>
      </c>
      <c r="M8" s="6">
        <v>4600</v>
      </c>
      <c r="N8" s="6">
        <v>4460</v>
      </c>
      <c r="O8" s="6">
        <v>4590</v>
      </c>
      <c r="P8" s="6">
        <v>4525</v>
      </c>
      <c r="Q8" s="6">
        <v>4400</v>
      </c>
      <c r="R8" s="6">
        <v>4070</v>
      </c>
      <c r="S8" s="6">
        <v>3780</v>
      </c>
      <c r="T8" s="6">
        <v>3670</v>
      </c>
      <c r="U8" s="6">
        <v>3480</v>
      </c>
      <c r="V8" s="6">
        <v>3355</v>
      </c>
      <c r="W8" s="6">
        <v>3285</v>
      </c>
      <c r="X8" s="6">
        <v>3200</v>
      </c>
      <c r="Y8" s="6">
        <v>3100</v>
      </c>
      <c r="Z8" s="6">
        <v>3065</v>
      </c>
      <c r="AA8" s="6">
        <v>3090</v>
      </c>
      <c r="AB8" s="6">
        <v>2955</v>
      </c>
      <c r="AC8" s="6">
        <v>2790</v>
      </c>
      <c r="AD8" s="6">
        <v>2665</v>
      </c>
      <c r="AE8" s="6">
        <v>2545</v>
      </c>
      <c r="AF8" s="6">
        <v>2465</v>
      </c>
      <c r="AG8" s="6">
        <v>2475</v>
      </c>
      <c r="AH8" s="6">
        <v>2490</v>
      </c>
      <c r="AI8" s="6">
        <v>2475</v>
      </c>
      <c r="AJ8" s="6">
        <v>2540</v>
      </c>
      <c r="AK8" s="6">
        <v>2620</v>
      </c>
      <c r="AL8" s="6">
        <v>2615</v>
      </c>
      <c r="AM8" s="6">
        <v>2615</v>
      </c>
      <c r="AN8" s="6">
        <v>2695</v>
      </c>
      <c r="AO8" s="6">
        <v>2640</v>
      </c>
      <c r="AP8" s="6">
        <v>2610</v>
      </c>
      <c r="AQ8" s="6">
        <v>2580</v>
      </c>
      <c r="AR8" s="6">
        <v>2595</v>
      </c>
      <c r="AS8" s="6">
        <v>2585</v>
      </c>
      <c r="AT8" s="6">
        <v>2580</v>
      </c>
      <c r="AU8" s="6">
        <v>2565</v>
      </c>
      <c r="AV8" s="6">
        <v>2605</v>
      </c>
      <c r="AW8" s="6">
        <v>2710</v>
      </c>
      <c r="AX8" s="6">
        <v>2675</v>
      </c>
      <c r="AY8" s="6">
        <v>2765</v>
      </c>
      <c r="AZ8" s="6">
        <v>2760</v>
      </c>
      <c r="BA8" s="6">
        <v>2635</v>
      </c>
      <c r="BB8" s="6">
        <v>2635</v>
      </c>
      <c r="BC8" s="6">
        <v>2590</v>
      </c>
      <c r="BD8" s="6">
        <v>2680</v>
      </c>
      <c r="BE8" s="6">
        <v>2625</v>
      </c>
      <c r="BF8" s="6">
        <v>2650</v>
      </c>
      <c r="BG8" s="6">
        <v>2585</v>
      </c>
      <c r="BH8" s="6">
        <v>2530</v>
      </c>
      <c r="BI8" s="6">
        <v>2475</v>
      </c>
      <c r="BJ8" s="6">
        <v>2425</v>
      </c>
      <c r="BK8" s="6">
        <v>2460</v>
      </c>
      <c r="BL8" s="6">
        <v>2460</v>
      </c>
      <c r="BM8" s="6">
        <v>2350</v>
      </c>
      <c r="BN8" s="6">
        <v>2390</v>
      </c>
      <c r="BP8" s="14" t="str" cm="1">
        <f t="array" ref="BP8">INDEX(A24:A39,Control!$B$2)</f>
        <v>Ashford</v>
      </c>
      <c r="BQ8" s="17" cm="1">
        <f t="array" ref="BQ8">INDEX(B24:B39,Control!$B$2)/100</f>
        <v>2.6000000000000002E-2</v>
      </c>
      <c r="BR8" s="17" cm="1">
        <f t="array" ref="BR8">INDEX(C24:C39,Control!$B$2)/100</f>
        <v>2.7000000000000003E-2</v>
      </c>
      <c r="BS8" s="17" cm="1">
        <f t="array" ref="BS8">INDEX(D24:D39,Control!$B$2)/100</f>
        <v>2.7999999999999997E-2</v>
      </c>
      <c r="BT8" s="17" cm="1">
        <f t="array" ref="BT8">INDEX(E24:E39,Control!$B$2)/100</f>
        <v>0.05</v>
      </c>
      <c r="BU8" s="17" cm="1">
        <f t="array" ref="BU8">INDEX(F24:F39,Control!$B$2)/100</f>
        <v>6.2E-2</v>
      </c>
      <c r="BV8" s="17" cm="1">
        <f t="array" ref="BV8">INDEX(G24:G39,Control!$B$2)/100</f>
        <v>5.7999999999999996E-2</v>
      </c>
      <c r="BW8" s="17" cm="1">
        <f t="array" ref="BW8">INDEX(H24:H39,Control!$B$2)/100</f>
        <v>0.06</v>
      </c>
      <c r="BX8" s="17" cm="1">
        <f t="array" ref="BX8">INDEX(I24:I39,Control!$B$2)/100</f>
        <v>6.2E-2</v>
      </c>
      <c r="BY8" s="17" cm="1">
        <f t="array" ref="BY8">INDEX(J24:J39,Control!$B$2)/100</f>
        <v>0.06</v>
      </c>
      <c r="BZ8" s="17" cm="1">
        <f t="array" ref="BZ8">INDEX(K24:K39,Control!$B$2)/100</f>
        <v>5.7999999999999996E-2</v>
      </c>
      <c r="CA8" s="17" cm="1">
        <f t="array" ref="CA8">INDEX(L24:L39,Control!$B$2)/100</f>
        <v>5.7999999999999996E-2</v>
      </c>
      <c r="CB8" s="17" cm="1">
        <f t="array" ref="CB8">INDEX(M24:M39,Control!$B$2)/100</f>
        <v>5.7000000000000002E-2</v>
      </c>
      <c r="CC8" s="17" cm="1">
        <f t="array" ref="CC8">INDEX(N24:N39,Control!$B$2)/100</f>
        <v>5.5999999999999994E-2</v>
      </c>
      <c r="CD8" s="17" cm="1">
        <f t="array" ref="CD8">INDEX(O24:O39,Control!$B$2)/100</f>
        <v>5.7999999999999996E-2</v>
      </c>
      <c r="CE8" s="17" cm="1">
        <f t="array" ref="CE8">INDEX(P24:P39,Control!$B$2)/100</f>
        <v>5.7000000000000002E-2</v>
      </c>
      <c r="CF8" s="17" cm="1">
        <f t="array" ref="CF8">INDEX(Q24:Q39,Control!$B$2)/100</f>
        <v>5.5E-2</v>
      </c>
      <c r="CG8" s="17" cm="1">
        <f t="array" ref="CG8">INDEX(R24:R39,Control!$B$2)/100</f>
        <v>5.0999999999999997E-2</v>
      </c>
      <c r="CH8" s="17" cm="1">
        <f t="array" ref="CH8">INDEX(S24:S39,Control!$B$2)/100</f>
        <v>4.7E-2</v>
      </c>
      <c r="CI8" s="17" cm="1">
        <f t="array" ref="CI8">INDEX(T24:T39,Control!$B$2)/100</f>
        <v>4.5999999999999999E-2</v>
      </c>
      <c r="CJ8" s="17" cm="1">
        <f t="array" ref="CJ8">INDEX(U24:U39,Control!$B$2)/100</f>
        <v>4.4000000000000004E-2</v>
      </c>
      <c r="CK8" s="17" cm="1">
        <f t="array" ref="CK8">INDEX(V24:V39,Control!$B$2)/100</f>
        <v>4.2000000000000003E-2</v>
      </c>
      <c r="CL8" s="17" cm="1">
        <f t="array" ref="CL8">INDEX(W24:W39,Control!$B$2)/100</f>
        <v>0.04</v>
      </c>
      <c r="CM8" s="17" cm="1">
        <f t="array" ref="CM8">INDEX(X24:X39,Control!$B$2)/100</f>
        <v>3.9E-2</v>
      </c>
      <c r="CN8" s="17" cm="1">
        <f t="array" ref="CN8">INDEX(Y24:Y39,Control!$B$2)/100</f>
        <v>3.7999999999999999E-2</v>
      </c>
      <c r="CO8" s="17" cm="1">
        <f t="array" ref="CO8">INDEX(Z24:Z39,Control!$B$2)/100</f>
        <v>3.7000000000000005E-2</v>
      </c>
      <c r="CP8" s="17" cm="1">
        <f t="array" ref="CP8">INDEX(AA24:AA39,Control!$B$2)/100</f>
        <v>3.7000000000000005E-2</v>
      </c>
      <c r="CQ8" s="17" cm="1">
        <f t="array" ref="CQ8">INDEX(AB24:AB39,Control!$B$2)/100</f>
        <v>3.5000000000000003E-2</v>
      </c>
      <c r="CR8" s="17" cm="1">
        <f t="array" ref="CR8">INDEX(AC24:AC39,Control!$B$2)/100</f>
        <v>3.3000000000000002E-2</v>
      </c>
      <c r="CS8" s="17" cm="1">
        <f t="array" ref="CS8">INDEX(AD24:AD39,Control!$B$2)/100</f>
        <v>3.2000000000000001E-2</v>
      </c>
      <c r="CT8" s="17" cm="1">
        <f t="array" ref="CT8">INDEX(AE24:AE39,Control!$B$2)/100</f>
        <v>0.03</v>
      </c>
      <c r="CU8" s="17" cm="1">
        <f t="array" ref="CU8">INDEX(AF24:AF39,Control!$B$2)/100</f>
        <v>2.8999999999999998E-2</v>
      </c>
      <c r="CV8" s="17" cm="1">
        <f t="array" ref="CV8">INDEX(AG24:AG39,Control!$B$2)/100</f>
        <v>2.8999999999999998E-2</v>
      </c>
      <c r="CW8" s="17" cm="1">
        <f t="array" ref="CW8">INDEX(AH24:AH39,Control!$B$2)/100</f>
        <v>2.8999999999999998E-2</v>
      </c>
      <c r="CX8" s="17" cm="1">
        <f t="array" ref="CX8">INDEX(AI24:AI39,Control!$B$2)/100</f>
        <v>2.7999999999999997E-2</v>
      </c>
      <c r="CY8" s="17" cm="1">
        <f t="array" ref="CY8">INDEX(AJ24:AJ39,Control!$B$2)/100</f>
        <v>2.7999999999999997E-2</v>
      </c>
      <c r="CZ8" s="17" cm="1">
        <f t="array" ref="CZ8">INDEX(AK24:AK39,Control!$B$2)/100</f>
        <v>2.7999999999999997E-2</v>
      </c>
      <c r="DA8" s="17" cm="1">
        <f t="array" ref="DA8">INDEX(AL24:AL39,Control!$B$2)/100</f>
        <v>2.7999999999999997E-2</v>
      </c>
      <c r="DB8" s="17" cm="1">
        <f t="array" ref="DB8">INDEX(AM24:AM39,Control!$B$2)/100</f>
        <v>2.7999999999999997E-2</v>
      </c>
      <c r="DC8" s="17" cm="1">
        <f t="array" ref="DC8">INDEX(AN24:AN39,Control!$B$2)/100</f>
        <v>2.8999999999999998E-2</v>
      </c>
      <c r="DD8" s="17" cm="1">
        <f t="array" ref="DD8">INDEX(AO24:AO39,Control!$B$2)/100</f>
        <v>0.03</v>
      </c>
      <c r="DE8" s="17" cm="1">
        <f t="array" ref="DE8">INDEX(AP24:AP39,Control!$B$2)/100</f>
        <v>2.8999999999999998E-2</v>
      </c>
      <c r="DF8" s="17" cm="1">
        <f t="array" ref="DF8">INDEX(AQ24:AQ39,Control!$B$2)/100</f>
        <v>2.8999999999999998E-2</v>
      </c>
      <c r="DG8" s="17" cm="1">
        <f t="array" ref="DG8">INDEX(AR24:AR39,Control!$B$2)/100</f>
        <v>2.8999999999999998E-2</v>
      </c>
      <c r="DH8" s="17" cm="1">
        <f t="array" ref="DH8">INDEX(AS24:AS39,Control!$B$2)/100</f>
        <v>2.8999999999999998E-2</v>
      </c>
      <c r="DI8" s="17" cm="1">
        <f t="array" ref="DI8">INDEX(AT24:AT39,Control!$B$2)/100</f>
        <v>2.8999999999999998E-2</v>
      </c>
      <c r="DJ8" s="17" cm="1">
        <f t="array" ref="DJ8">INDEX(AU24:AU39,Control!$B$2)/100</f>
        <v>2.8999999999999998E-2</v>
      </c>
      <c r="DK8" s="17" cm="1">
        <f t="array" ref="DK8">INDEX(AV24:AV39,Control!$B$2)/100</f>
        <v>2.8999999999999998E-2</v>
      </c>
      <c r="DL8" s="17" cm="1">
        <f t="array" ref="DL8">INDEX(AW24:AW39,Control!$B$2)/100</f>
        <v>2.8999999999999998E-2</v>
      </c>
      <c r="DM8" s="17" cm="1">
        <f t="array" ref="DM8">INDEX(AX24:AX39,Control!$B$2)/100</f>
        <v>2.8999999999999998E-2</v>
      </c>
      <c r="DN8" s="17" cm="1">
        <f t="array" ref="DN8">INDEX(AY24:AY39,Control!$B$2)/100</f>
        <v>0.03</v>
      </c>
      <c r="DO8" s="17" cm="1">
        <f t="array" ref="DO8">INDEX(AZ24:AZ39,Control!$B$2)/100</f>
        <v>3.1E-2</v>
      </c>
      <c r="DP8" s="17" cm="1">
        <f t="array" ref="DP8">INDEX(BA24:BA39,Control!$B$2)/100</f>
        <v>0.03</v>
      </c>
      <c r="DQ8" s="17" cm="1">
        <f t="array" ref="DQ8">INDEX(BB24:BB39,Control!$B$2)/100</f>
        <v>0.03</v>
      </c>
      <c r="DR8" s="17" cm="1">
        <f t="array" ref="DR8">INDEX(BC24:BC39,Control!$B$2)/100</f>
        <v>0.03</v>
      </c>
      <c r="DS8" s="17" cm="1">
        <f t="array" ref="DS8">INDEX(BD24:BD39,Control!$B$2)/100</f>
        <v>3.2000000000000001E-2</v>
      </c>
      <c r="DT8" s="17" cm="1">
        <f t="array" ref="DT8">INDEX(BE24:BE39,Control!$B$2)/100</f>
        <v>3.2000000000000001E-2</v>
      </c>
      <c r="DU8" s="17" cm="1">
        <f t="array" ref="DU8">INDEX(BF24:BF39,Control!$B$2)/100</f>
        <v>3.2000000000000001E-2</v>
      </c>
      <c r="DV8" s="17" cm="1">
        <f t="array" ref="DV8">INDEX(BG24:BG39,Control!$B$2)/100</f>
        <v>3.2000000000000001E-2</v>
      </c>
      <c r="DW8" s="17" cm="1">
        <f t="array" ref="DW8">INDEX(BH24:BH39,Control!$B$2)/100</f>
        <v>3.1E-2</v>
      </c>
      <c r="DX8" s="17" cm="1">
        <f t="array" ref="DX8">INDEX(BI24:BI39,Control!$B$2)/100</f>
        <v>3.2000000000000001E-2</v>
      </c>
      <c r="DY8" s="17" cm="1">
        <f t="array" ref="DY8">INDEX(BJ24:BJ39,Control!$B$2)/100</f>
        <v>3.1E-2</v>
      </c>
      <c r="DZ8" s="17" cm="1">
        <f t="array" ref="DZ8">INDEX(BK24:BK39,Control!$B$2)/100</f>
        <v>3.2000000000000001E-2</v>
      </c>
      <c r="EA8" s="17" cm="1">
        <f t="array" ref="EA8">INDEX(BL24:BL39,Control!$B$2)/100</f>
        <v>3.2000000000000001E-2</v>
      </c>
      <c r="EB8" s="17" cm="1">
        <f t="array" ref="EB8">INDEX(BM24:BM39,Control!$B$2)/100</f>
        <v>3.1E-2</v>
      </c>
      <c r="EC8" s="17" cm="1">
        <f t="array" ref="EC8">INDEX(BN24:BN39,Control!$B$2)/100</f>
        <v>3.1E-2</v>
      </c>
    </row>
    <row r="9" spans="1:134" x14ac:dyDescent="0.25">
      <c r="A9" s="14" t="s">
        <v>7</v>
      </c>
      <c r="B9" s="6">
        <v>2440</v>
      </c>
      <c r="C9" s="6">
        <v>2465</v>
      </c>
      <c r="D9" s="6">
        <v>2420</v>
      </c>
      <c r="E9" s="6">
        <v>4260</v>
      </c>
      <c r="F9" s="6">
        <v>4895</v>
      </c>
      <c r="G9" s="6">
        <v>4650</v>
      </c>
      <c r="H9" s="6">
        <v>4800</v>
      </c>
      <c r="I9" s="6">
        <v>4950</v>
      </c>
      <c r="J9" s="6">
        <v>4900</v>
      </c>
      <c r="K9" s="6">
        <v>4740</v>
      </c>
      <c r="L9" s="6">
        <v>4790</v>
      </c>
      <c r="M9" s="6">
        <v>4850</v>
      </c>
      <c r="N9" s="6">
        <v>4735</v>
      </c>
      <c r="O9" s="6">
        <v>4910</v>
      </c>
      <c r="P9" s="6">
        <v>4775</v>
      </c>
      <c r="Q9" s="6">
        <v>4660</v>
      </c>
      <c r="R9" s="6">
        <v>4355</v>
      </c>
      <c r="S9" s="6">
        <v>3985</v>
      </c>
      <c r="T9" s="6">
        <v>3890</v>
      </c>
      <c r="U9" s="6">
        <v>3670</v>
      </c>
      <c r="V9" s="6">
        <v>3560</v>
      </c>
      <c r="W9" s="6">
        <v>3505</v>
      </c>
      <c r="X9" s="6">
        <v>3410</v>
      </c>
      <c r="Y9" s="6">
        <v>3335</v>
      </c>
      <c r="Z9" s="6">
        <v>3295</v>
      </c>
      <c r="AA9" s="6">
        <v>3260</v>
      </c>
      <c r="AB9" s="6">
        <v>3105</v>
      </c>
      <c r="AC9" s="6">
        <v>2900</v>
      </c>
      <c r="AD9" s="6">
        <v>2730</v>
      </c>
      <c r="AE9" s="6">
        <v>2605</v>
      </c>
      <c r="AF9" s="6">
        <v>2605</v>
      </c>
      <c r="AG9" s="6">
        <v>2575</v>
      </c>
      <c r="AH9" s="6">
        <v>2545</v>
      </c>
      <c r="AI9" s="6">
        <v>2520</v>
      </c>
      <c r="AJ9" s="6">
        <v>2540</v>
      </c>
      <c r="AK9" s="6">
        <v>2550</v>
      </c>
      <c r="AL9" s="6">
        <v>2580</v>
      </c>
      <c r="AM9" s="6">
        <v>2595</v>
      </c>
      <c r="AN9" s="6">
        <v>2595</v>
      </c>
      <c r="AO9" s="6">
        <v>2550</v>
      </c>
      <c r="AP9" s="6">
        <v>2440</v>
      </c>
      <c r="AQ9" s="6">
        <v>2430</v>
      </c>
      <c r="AR9" s="6">
        <v>2445</v>
      </c>
      <c r="AS9" s="6">
        <v>2435</v>
      </c>
      <c r="AT9" s="6">
        <v>2475</v>
      </c>
      <c r="AU9" s="6">
        <v>2490</v>
      </c>
      <c r="AV9" s="6">
        <v>2535</v>
      </c>
      <c r="AW9" s="6">
        <v>2595</v>
      </c>
      <c r="AX9" s="6">
        <v>2650</v>
      </c>
      <c r="AY9" s="6">
        <v>2750</v>
      </c>
      <c r="AZ9" s="6">
        <v>2700</v>
      </c>
      <c r="BA9" s="6">
        <v>2605</v>
      </c>
      <c r="BB9" s="6">
        <v>2520</v>
      </c>
      <c r="BC9" s="6">
        <v>2500</v>
      </c>
      <c r="BD9" s="6">
        <v>2690</v>
      </c>
      <c r="BE9" s="6">
        <v>2695</v>
      </c>
      <c r="BF9" s="6">
        <v>2655</v>
      </c>
      <c r="BG9" s="6">
        <v>2675</v>
      </c>
      <c r="BH9" s="6">
        <v>2640</v>
      </c>
      <c r="BI9" s="6">
        <v>2660</v>
      </c>
      <c r="BJ9" s="6">
        <v>2600</v>
      </c>
      <c r="BK9" s="6">
        <v>2680</v>
      </c>
      <c r="BL9" s="6">
        <v>2665</v>
      </c>
      <c r="BM9" s="6">
        <v>2610</v>
      </c>
      <c r="BN9" s="6">
        <v>2605</v>
      </c>
      <c r="BP9" s="14" t="str">
        <f>A39</f>
        <v>England</v>
      </c>
      <c r="BQ9" s="18">
        <f>B39/100</f>
        <v>2.8999999999999998E-2</v>
      </c>
      <c r="BR9" s="18">
        <f t="shared" ref="BR9:DA9" si="0">C39/100</f>
        <v>0.03</v>
      </c>
      <c r="BS9" s="18">
        <f t="shared" si="0"/>
        <v>0.03</v>
      </c>
      <c r="BT9" s="18">
        <f t="shared" si="0"/>
        <v>0.05</v>
      </c>
      <c r="BU9" s="18">
        <f t="shared" si="0"/>
        <v>6.4000000000000001E-2</v>
      </c>
      <c r="BV9" s="18">
        <f t="shared" si="0"/>
        <v>6.2E-2</v>
      </c>
      <c r="BW9" s="18">
        <f t="shared" si="0"/>
        <v>6.3E-2</v>
      </c>
      <c r="BX9" s="18">
        <f t="shared" si="0"/>
        <v>6.4000000000000001E-2</v>
      </c>
      <c r="BY9" s="18">
        <f t="shared" si="0"/>
        <v>6.4000000000000001E-2</v>
      </c>
      <c r="BZ9" s="18">
        <f t="shared" si="0"/>
        <v>6.2E-2</v>
      </c>
      <c r="CA9" s="18">
        <f t="shared" si="0"/>
        <v>6.3E-2</v>
      </c>
      <c r="CB9" s="18">
        <f t="shared" si="0"/>
        <v>6.2E-2</v>
      </c>
      <c r="CC9" s="18">
        <f t="shared" si="0"/>
        <v>6.0999999999999999E-2</v>
      </c>
      <c r="CD9" s="18">
        <f t="shared" si="0"/>
        <v>6.4000000000000001E-2</v>
      </c>
      <c r="CE9" s="18">
        <f t="shared" si="0"/>
        <v>6.4000000000000001E-2</v>
      </c>
      <c r="CF9" s="18">
        <f t="shared" si="0"/>
        <v>6.3E-2</v>
      </c>
      <c r="CG9" s="18">
        <f t="shared" si="0"/>
        <v>5.9000000000000004E-2</v>
      </c>
      <c r="CH9" s="18">
        <f t="shared" si="0"/>
        <v>5.5E-2</v>
      </c>
      <c r="CI9" s="18">
        <f t="shared" si="0"/>
        <v>5.4000000000000006E-2</v>
      </c>
      <c r="CJ9" s="18">
        <f t="shared" si="0"/>
        <v>5.2000000000000005E-2</v>
      </c>
      <c r="CK9" s="18">
        <f t="shared" si="0"/>
        <v>4.9000000000000002E-2</v>
      </c>
      <c r="CL9" s="18">
        <f t="shared" si="0"/>
        <v>4.7E-2</v>
      </c>
      <c r="CM9" s="18">
        <f t="shared" si="0"/>
        <v>4.4999999999999998E-2</v>
      </c>
      <c r="CN9" s="18">
        <f t="shared" si="0"/>
        <v>4.4000000000000004E-2</v>
      </c>
      <c r="CO9" s="18">
        <f t="shared" si="0"/>
        <v>4.2000000000000003E-2</v>
      </c>
      <c r="CP9" s="18">
        <f t="shared" si="0"/>
        <v>4.2999999999999997E-2</v>
      </c>
      <c r="CQ9" s="18">
        <f t="shared" si="0"/>
        <v>4.0999999999999995E-2</v>
      </c>
      <c r="CR9" s="18">
        <f t="shared" si="0"/>
        <v>3.9E-2</v>
      </c>
      <c r="CS9" s="18">
        <f t="shared" si="0"/>
        <v>3.7999999999999999E-2</v>
      </c>
      <c r="CT9" s="18">
        <f t="shared" si="0"/>
        <v>3.7000000000000005E-2</v>
      </c>
      <c r="CU9" s="18">
        <f t="shared" si="0"/>
        <v>3.7000000000000005E-2</v>
      </c>
      <c r="CV9" s="18">
        <f t="shared" si="0"/>
        <v>3.6000000000000004E-2</v>
      </c>
      <c r="CW9" s="18">
        <f t="shared" si="0"/>
        <v>3.6000000000000004E-2</v>
      </c>
      <c r="CX9" s="18">
        <f t="shared" si="0"/>
        <v>3.6000000000000004E-2</v>
      </c>
      <c r="CY9" s="18">
        <f t="shared" si="0"/>
        <v>3.6000000000000004E-2</v>
      </c>
      <c r="CZ9" s="18">
        <f t="shared" si="0"/>
        <v>3.6000000000000004E-2</v>
      </c>
      <c r="DA9" s="18">
        <f t="shared" si="0"/>
        <v>3.6000000000000004E-2</v>
      </c>
      <c r="DB9" s="18">
        <f t="shared" ref="DB9" si="1">AM39/100</f>
        <v>3.6000000000000004E-2</v>
      </c>
      <c r="DC9" s="18">
        <f t="shared" ref="DC9:DE9" si="2">AN39/100</f>
        <v>3.7000000000000005E-2</v>
      </c>
      <c r="DD9" s="18">
        <f t="shared" si="2"/>
        <v>3.7999999999999999E-2</v>
      </c>
      <c r="DE9" s="18">
        <f t="shared" si="2"/>
        <v>3.6000000000000004E-2</v>
      </c>
      <c r="DF9" s="18">
        <f t="shared" ref="DF9" si="3">AQ39/100</f>
        <v>3.7000000000000005E-2</v>
      </c>
      <c r="DG9" s="18">
        <f t="shared" ref="DG9" si="4">AR39/100</f>
        <v>3.7000000000000005E-2</v>
      </c>
      <c r="DH9" s="18">
        <f t="shared" ref="DH9" si="5">AS39/100</f>
        <v>3.6000000000000004E-2</v>
      </c>
      <c r="DI9" s="18">
        <f t="shared" ref="DI9" si="6">AT39/100</f>
        <v>3.6000000000000004E-2</v>
      </c>
      <c r="DJ9" s="18">
        <f t="shared" ref="DJ9" si="7">AU39/100</f>
        <v>3.7000000000000005E-2</v>
      </c>
      <c r="DK9" s="18">
        <f t="shared" ref="DK9" si="8">AV39/100</f>
        <v>3.7000000000000005E-2</v>
      </c>
      <c r="DL9" s="18">
        <f t="shared" ref="DL9" si="9">AW39/100</f>
        <v>3.7000000000000005E-2</v>
      </c>
      <c r="DM9" s="18">
        <f t="shared" ref="DM9" si="10">AX39/100</f>
        <v>3.7000000000000005E-2</v>
      </c>
      <c r="DN9" s="18">
        <f t="shared" ref="DN9" si="11">AY39/100</f>
        <v>3.7999999999999999E-2</v>
      </c>
      <c r="DO9" s="18">
        <f t="shared" ref="DO9" si="12">AZ39/100</f>
        <v>3.9E-2</v>
      </c>
      <c r="DP9" s="18">
        <f t="shared" ref="DP9" si="13">BA39/100</f>
        <v>3.7999999999999999E-2</v>
      </c>
      <c r="DQ9" s="18">
        <f t="shared" ref="DQ9" si="14">BB39/100</f>
        <v>3.9E-2</v>
      </c>
      <c r="DR9" s="18">
        <f t="shared" ref="DR9" si="15">BC39/100</f>
        <v>3.9E-2</v>
      </c>
      <c r="DS9" s="18">
        <f t="shared" ref="DS9" si="16">BD39/100</f>
        <v>4.2999999999999997E-2</v>
      </c>
      <c r="DT9" s="18">
        <f t="shared" ref="DT9" si="17">BE39/100</f>
        <v>4.2999999999999997E-2</v>
      </c>
      <c r="DU9" s="18">
        <f>BF39/100</f>
        <v>4.2999999999999997E-2</v>
      </c>
      <c r="DV9" s="18">
        <f>BG39/100</f>
        <v>4.2000000000000003E-2</v>
      </c>
      <c r="DW9" s="18">
        <f>BH39/100</f>
        <v>4.2000000000000003E-2</v>
      </c>
      <c r="DX9" s="18">
        <f t="shared" ref="DX9:DZ9" si="18">BI39/100</f>
        <v>4.0999999999999995E-2</v>
      </c>
      <c r="DY9" s="18">
        <f t="shared" si="18"/>
        <v>4.0999999999999995E-2</v>
      </c>
      <c r="DZ9" s="18">
        <f t="shared" si="18"/>
        <v>4.2000000000000003E-2</v>
      </c>
      <c r="EA9" s="18">
        <f t="shared" ref="EA9" si="19">BL39/100</f>
        <v>4.2000000000000003E-2</v>
      </c>
      <c r="EB9" s="18">
        <f t="shared" ref="EB9:EC9" si="20">BM39/100</f>
        <v>4.0999999999999995E-2</v>
      </c>
      <c r="EC9" s="18">
        <f t="shared" si="20"/>
        <v>4.2000000000000003E-2</v>
      </c>
    </row>
    <row r="10" spans="1:134" x14ac:dyDescent="0.25">
      <c r="A10" s="14" t="s">
        <v>4</v>
      </c>
      <c r="B10" s="6">
        <v>2230</v>
      </c>
      <c r="C10" s="6">
        <v>2305</v>
      </c>
      <c r="D10" s="6">
        <v>2300</v>
      </c>
      <c r="E10" s="6">
        <v>3755</v>
      </c>
      <c r="F10" s="6">
        <v>4915</v>
      </c>
      <c r="G10" s="6">
        <v>4745</v>
      </c>
      <c r="H10" s="6">
        <v>4780</v>
      </c>
      <c r="I10" s="6">
        <v>4895</v>
      </c>
      <c r="J10" s="6">
        <v>4880</v>
      </c>
      <c r="K10" s="6">
        <v>4740</v>
      </c>
      <c r="L10" s="6">
        <v>4785</v>
      </c>
      <c r="M10" s="6">
        <v>4760</v>
      </c>
      <c r="N10" s="6">
        <v>4705</v>
      </c>
      <c r="O10" s="6">
        <v>4920</v>
      </c>
      <c r="P10" s="6">
        <v>4955</v>
      </c>
      <c r="Q10" s="6">
        <v>4895</v>
      </c>
      <c r="R10" s="6">
        <v>4535</v>
      </c>
      <c r="S10" s="6">
        <v>4220</v>
      </c>
      <c r="T10" s="6">
        <v>4095</v>
      </c>
      <c r="U10" s="6">
        <v>3885</v>
      </c>
      <c r="V10" s="6">
        <v>3685</v>
      </c>
      <c r="W10" s="6">
        <v>3505</v>
      </c>
      <c r="X10" s="6">
        <v>3305</v>
      </c>
      <c r="Y10" s="6">
        <v>3245</v>
      </c>
      <c r="Z10" s="6">
        <v>3130</v>
      </c>
      <c r="AA10" s="6">
        <v>3095</v>
      </c>
      <c r="AB10" s="6">
        <v>2975</v>
      </c>
      <c r="AC10" s="6">
        <v>2815</v>
      </c>
      <c r="AD10" s="6">
        <v>2720</v>
      </c>
      <c r="AE10" s="6">
        <v>2650</v>
      </c>
      <c r="AF10" s="6">
        <v>2595</v>
      </c>
      <c r="AG10" s="6">
        <v>2610</v>
      </c>
      <c r="AH10" s="6">
        <v>2575</v>
      </c>
      <c r="AI10" s="6">
        <v>2570</v>
      </c>
      <c r="AJ10" s="6">
        <v>2550</v>
      </c>
      <c r="AK10" s="6">
        <v>2615</v>
      </c>
      <c r="AL10" s="6">
        <v>2680</v>
      </c>
      <c r="AM10" s="6">
        <v>2695</v>
      </c>
      <c r="AN10" s="6">
        <v>2835</v>
      </c>
      <c r="AO10" s="6">
        <v>2925</v>
      </c>
      <c r="AP10" s="6">
        <v>2850</v>
      </c>
      <c r="AQ10" s="6">
        <v>2805</v>
      </c>
      <c r="AR10" s="6">
        <v>2840</v>
      </c>
      <c r="AS10" s="6">
        <v>2785</v>
      </c>
      <c r="AT10" s="6">
        <v>2820</v>
      </c>
      <c r="AU10" s="6">
        <v>2800</v>
      </c>
      <c r="AV10" s="6">
        <v>2810</v>
      </c>
      <c r="AW10" s="6">
        <v>2805</v>
      </c>
      <c r="AX10" s="6">
        <v>2845</v>
      </c>
      <c r="AY10" s="6">
        <v>2940</v>
      </c>
      <c r="AZ10" s="6">
        <v>2955</v>
      </c>
      <c r="BA10" s="6">
        <v>2980</v>
      </c>
      <c r="BB10" s="6">
        <v>2920</v>
      </c>
      <c r="BC10" s="6">
        <v>2940</v>
      </c>
      <c r="BD10" s="6">
        <v>3200</v>
      </c>
      <c r="BE10" s="6">
        <v>3125</v>
      </c>
      <c r="BF10" s="6">
        <v>3170</v>
      </c>
      <c r="BG10" s="6">
        <v>3165</v>
      </c>
      <c r="BH10" s="6">
        <v>2985</v>
      </c>
      <c r="BI10" s="6">
        <v>2980</v>
      </c>
      <c r="BJ10" s="6">
        <v>2980</v>
      </c>
      <c r="BK10" s="6">
        <v>3025</v>
      </c>
      <c r="BL10" s="6">
        <v>2990</v>
      </c>
      <c r="BM10" s="6">
        <v>3020</v>
      </c>
      <c r="BN10" s="6">
        <v>3040</v>
      </c>
    </row>
    <row r="11" spans="1:134" x14ac:dyDescent="0.25">
      <c r="A11" s="14" t="s">
        <v>5</v>
      </c>
      <c r="B11" s="6">
        <v>2185</v>
      </c>
      <c r="C11" s="6">
        <v>2250</v>
      </c>
      <c r="D11" s="6">
        <v>2250</v>
      </c>
      <c r="E11" s="6">
        <v>4270</v>
      </c>
      <c r="F11" s="6">
        <v>5745</v>
      </c>
      <c r="G11" s="6">
        <v>5340</v>
      </c>
      <c r="H11" s="6">
        <v>5410</v>
      </c>
      <c r="I11" s="6">
        <v>5555</v>
      </c>
      <c r="J11" s="6">
        <v>5445</v>
      </c>
      <c r="K11" s="6">
        <v>5145</v>
      </c>
      <c r="L11" s="6">
        <v>5215</v>
      </c>
      <c r="M11" s="6">
        <v>5220</v>
      </c>
      <c r="N11" s="6">
        <v>5140</v>
      </c>
      <c r="O11" s="6">
        <v>5430</v>
      </c>
      <c r="P11" s="6">
        <v>5445</v>
      </c>
      <c r="Q11" s="6">
        <v>5390</v>
      </c>
      <c r="R11" s="6">
        <v>4995</v>
      </c>
      <c r="S11" s="6">
        <v>4585</v>
      </c>
      <c r="T11" s="6">
        <v>4500</v>
      </c>
      <c r="U11" s="6">
        <v>4430</v>
      </c>
      <c r="V11" s="6">
        <v>4280</v>
      </c>
      <c r="W11" s="6">
        <v>4065</v>
      </c>
      <c r="X11" s="6">
        <v>3930</v>
      </c>
      <c r="Y11" s="6">
        <v>3785</v>
      </c>
      <c r="Z11" s="6">
        <v>3730</v>
      </c>
      <c r="AA11" s="6">
        <v>3775</v>
      </c>
      <c r="AB11" s="6">
        <v>3580</v>
      </c>
      <c r="AC11" s="6">
        <v>3335</v>
      </c>
      <c r="AD11" s="6">
        <v>3145</v>
      </c>
      <c r="AE11" s="6">
        <v>3065</v>
      </c>
      <c r="AF11" s="6">
        <v>2970</v>
      </c>
      <c r="AG11" s="6">
        <v>2980</v>
      </c>
      <c r="AH11" s="6">
        <v>2935</v>
      </c>
      <c r="AI11" s="6">
        <v>2980</v>
      </c>
      <c r="AJ11" s="6">
        <v>3025</v>
      </c>
      <c r="AK11" s="6">
        <v>3025</v>
      </c>
      <c r="AL11" s="6">
        <v>3010</v>
      </c>
      <c r="AM11" s="6">
        <v>3000</v>
      </c>
      <c r="AN11" s="6">
        <v>3080</v>
      </c>
      <c r="AO11" s="6">
        <v>3185</v>
      </c>
      <c r="AP11" s="6">
        <v>3090</v>
      </c>
      <c r="AQ11" s="6">
        <v>3145</v>
      </c>
      <c r="AR11" s="6">
        <v>3145</v>
      </c>
      <c r="AS11" s="6">
        <v>3130</v>
      </c>
      <c r="AT11" s="6">
        <v>3165</v>
      </c>
      <c r="AU11" s="6">
        <v>3300</v>
      </c>
      <c r="AV11" s="6">
        <v>3225</v>
      </c>
      <c r="AW11" s="6">
        <v>3265</v>
      </c>
      <c r="AX11" s="6">
        <v>3340</v>
      </c>
      <c r="AY11" s="6">
        <v>3455</v>
      </c>
      <c r="AZ11" s="6">
        <v>3500</v>
      </c>
      <c r="BA11" s="6">
        <v>3475</v>
      </c>
      <c r="BB11" s="6">
        <v>3445</v>
      </c>
      <c r="BC11" s="6">
        <v>3475</v>
      </c>
      <c r="BD11" s="6">
        <v>3755</v>
      </c>
      <c r="BE11" s="6">
        <v>3645</v>
      </c>
      <c r="BF11" s="6">
        <v>3745</v>
      </c>
      <c r="BG11" s="6">
        <v>3740</v>
      </c>
      <c r="BH11" s="6">
        <v>3570</v>
      </c>
      <c r="BI11" s="6">
        <v>3565</v>
      </c>
      <c r="BJ11" s="6">
        <v>3510</v>
      </c>
      <c r="BK11" s="6">
        <v>3645</v>
      </c>
      <c r="BL11" s="6">
        <v>3650</v>
      </c>
      <c r="BM11" s="6">
        <v>3595</v>
      </c>
      <c r="BN11" s="6">
        <v>3680</v>
      </c>
    </row>
    <row r="12" spans="1:134" x14ac:dyDescent="0.25">
      <c r="A12" s="14" t="s">
        <v>6</v>
      </c>
      <c r="B12" s="6">
        <v>940</v>
      </c>
      <c r="C12" s="6">
        <v>970</v>
      </c>
      <c r="D12" s="6">
        <v>985</v>
      </c>
      <c r="E12" s="6">
        <v>2185</v>
      </c>
      <c r="F12" s="6">
        <v>3025</v>
      </c>
      <c r="G12" s="6">
        <v>2795</v>
      </c>
      <c r="H12" s="6">
        <v>2890</v>
      </c>
      <c r="I12" s="6">
        <v>2985</v>
      </c>
      <c r="J12" s="6">
        <v>2960</v>
      </c>
      <c r="K12" s="6">
        <v>2840</v>
      </c>
      <c r="L12" s="6">
        <v>2880</v>
      </c>
      <c r="M12" s="6">
        <v>2865</v>
      </c>
      <c r="N12" s="6">
        <v>2785</v>
      </c>
      <c r="O12" s="6">
        <v>3005</v>
      </c>
      <c r="P12" s="6">
        <v>2925</v>
      </c>
      <c r="Q12" s="6">
        <v>2905</v>
      </c>
      <c r="R12" s="6">
        <v>2630</v>
      </c>
      <c r="S12" s="6">
        <v>2360</v>
      </c>
      <c r="T12" s="6">
        <v>2305</v>
      </c>
      <c r="U12" s="6">
        <v>2215</v>
      </c>
      <c r="V12" s="6">
        <v>2030</v>
      </c>
      <c r="W12" s="6">
        <v>1925</v>
      </c>
      <c r="X12" s="6">
        <v>1845</v>
      </c>
      <c r="Y12" s="6">
        <v>1765</v>
      </c>
      <c r="Z12" s="6">
        <v>1705</v>
      </c>
      <c r="AA12" s="6">
        <v>1640</v>
      </c>
      <c r="AB12" s="6">
        <v>1570</v>
      </c>
      <c r="AC12" s="6">
        <v>1490</v>
      </c>
      <c r="AD12" s="6">
        <v>1440</v>
      </c>
      <c r="AE12" s="6">
        <v>1430</v>
      </c>
      <c r="AF12" s="6">
        <v>1440</v>
      </c>
      <c r="AG12" s="6">
        <v>1420</v>
      </c>
      <c r="AH12" s="6">
        <v>1375</v>
      </c>
      <c r="AI12" s="6">
        <v>1390</v>
      </c>
      <c r="AJ12" s="6">
        <v>1390</v>
      </c>
      <c r="AK12" s="6">
        <v>1435</v>
      </c>
      <c r="AL12" s="6">
        <v>1385</v>
      </c>
      <c r="AM12" s="6">
        <v>1410</v>
      </c>
      <c r="AN12" s="6">
        <v>1410</v>
      </c>
      <c r="AO12" s="6">
        <v>1470</v>
      </c>
      <c r="AP12" s="6">
        <v>1400</v>
      </c>
      <c r="AQ12" s="6">
        <v>1385</v>
      </c>
      <c r="AR12" s="6">
        <v>1380</v>
      </c>
      <c r="AS12" s="6">
        <v>1355</v>
      </c>
      <c r="AT12" s="6">
        <v>1410</v>
      </c>
      <c r="AU12" s="6">
        <v>1455</v>
      </c>
      <c r="AV12" s="6">
        <v>1455</v>
      </c>
      <c r="AW12" s="6">
        <v>1470</v>
      </c>
      <c r="AX12" s="6">
        <v>1450</v>
      </c>
      <c r="AY12" s="6">
        <v>1480</v>
      </c>
      <c r="AZ12" s="6">
        <v>1460</v>
      </c>
      <c r="BA12" s="6">
        <v>1450</v>
      </c>
      <c r="BB12" s="6">
        <v>1440</v>
      </c>
      <c r="BC12" s="6">
        <v>1470</v>
      </c>
      <c r="BD12" s="6">
        <v>1570</v>
      </c>
      <c r="BE12" s="6">
        <v>1530</v>
      </c>
      <c r="BF12" s="6">
        <v>1555</v>
      </c>
      <c r="BG12" s="6">
        <v>1535</v>
      </c>
      <c r="BH12" s="6">
        <v>1515</v>
      </c>
      <c r="BI12" s="6">
        <v>1500</v>
      </c>
      <c r="BJ12" s="6">
        <v>1540</v>
      </c>
      <c r="BK12" s="6">
        <v>1580</v>
      </c>
      <c r="BL12" s="6">
        <v>1590</v>
      </c>
      <c r="BM12" s="6">
        <v>1500</v>
      </c>
      <c r="BN12" s="6">
        <v>1510</v>
      </c>
      <c r="BP12" s="14" t="str">
        <f>BP8</f>
        <v>Ashford</v>
      </c>
      <c r="BQ12" s="4">
        <v>43831</v>
      </c>
      <c r="BR12" s="4">
        <v>43862</v>
      </c>
      <c r="BS12" s="4">
        <v>43891</v>
      </c>
      <c r="BT12" s="4">
        <v>43922</v>
      </c>
      <c r="BU12" s="4">
        <v>43952</v>
      </c>
      <c r="BV12" s="4">
        <v>43983</v>
      </c>
      <c r="BW12" s="4">
        <v>44013</v>
      </c>
      <c r="BX12" s="4">
        <v>44044</v>
      </c>
      <c r="BY12" s="4">
        <v>44075</v>
      </c>
      <c r="BZ12" s="4">
        <v>44105</v>
      </c>
      <c r="CA12" s="4">
        <v>44136</v>
      </c>
      <c r="CB12" s="4">
        <v>44166</v>
      </c>
      <c r="CC12" s="4">
        <v>44197</v>
      </c>
      <c r="CD12" s="4">
        <v>44228</v>
      </c>
      <c r="CE12" s="4">
        <v>44256</v>
      </c>
      <c r="CF12" s="4">
        <v>44287</v>
      </c>
      <c r="CG12" s="4">
        <v>44317</v>
      </c>
      <c r="CH12" s="4">
        <v>44348</v>
      </c>
      <c r="CI12" s="4">
        <v>44378</v>
      </c>
      <c r="CJ12" s="4">
        <v>44409</v>
      </c>
      <c r="CK12" s="4">
        <v>44440</v>
      </c>
      <c r="CL12" s="4">
        <v>44470</v>
      </c>
      <c r="CM12" s="4">
        <v>44501</v>
      </c>
      <c r="CN12" s="4">
        <v>44531</v>
      </c>
      <c r="CO12" s="4">
        <v>44562</v>
      </c>
      <c r="CP12" s="4">
        <v>44593</v>
      </c>
      <c r="CQ12" s="4">
        <v>44621</v>
      </c>
      <c r="CR12" s="4">
        <v>44652</v>
      </c>
      <c r="CS12" s="4">
        <v>44682</v>
      </c>
      <c r="CT12" s="4">
        <v>44713</v>
      </c>
      <c r="CU12" s="4">
        <v>44743</v>
      </c>
      <c r="CV12" s="4">
        <v>44774</v>
      </c>
      <c r="CW12" s="4">
        <v>44805</v>
      </c>
      <c r="CX12" s="4">
        <v>44835</v>
      </c>
      <c r="CY12" s="4">
        <v>44866</v>
      </c>
      <c r="CZ12" s="4">
        <v>44896</v>
      </c>
      <c r="DA12" s="4">
        <v>44927</v>
      </c>
      <c r="DB12" s="4">
        <v>44958</v>
      </c>
      <c r="DC12" s="4">
        <v>44986</v>
      </c>
      <c r="DD12" s="4">
        <v>45017</v>
      </c>
      <c r="DE12" s="4">
        <v>45047</v>
      </c>
      <c r="DF12" s="4">
        <v>45078</v>
      </c>
      <c r="DG12" s="4">
        <v>45108</v>
      </c>
      <c r="DH12" s="4">
        <v>45139</v>
      </c>
      <c r="DI12" s="4">
        <v>45170</v>
      </c>
      <c r="DJ12" s="4">
        <v>45200</v>
      </c>
      <c r="DK12" s="4">
        <v>45231</v>
      </c>
      <c r="DL12" s="4">
        <v>45261</v>
      </c>
      <c r="DM12" s="4">
        <v>45292</v>
      </c>
      <c r="DN12" s="4">
        <v>45323</v>
      </c>
      <c r="DO12" s="4">
        <v>45352</v>
      </c>
      <c r="DP12" s="4">
        <v>45383</v>
      </c>
      <c r="DQ12" s="4">
        <v>45413</v>
      </c>
      <c r="DR12" s="4">
        <v>45444</v>
      </c>
      <c r="DS12" s="4">
        <v>45474</v>
      </c>
      <c r="DT12" s="4">
        <v>45505</v>
      </c>
      <c r="DU12" s="4">
        <v>45536</v>
      </c>
      <c r="DV12" s="4">
        <v>45566</v>
      </c>
      <c r="DW12" s="4">
        <v>45597</v>
      </c>
      <c r="DX12" s="4">
        <v>45627</v>
      </c>
      <c r="DY12" s="4">
        <v>45658</v>
      </c>
      <c r="DZ12" s="4">
        <v>45689</v>
      </c>
      <c r="EA12" s="4">
        <v>45717</v>
      </c>
      <c r="EB12" s="4">
        <v>45748</v>
      </c>
      <c r="EC12" s="4">
        <v>45778</v>
      </c>
    </row>
    <row r="13" spans="1:134" x14ac:dyDescent="0.25">
      <c r="A13" s="14" t="s">
        <v>8</v>
      </c>
      <c r="B13" s="6">
        <v>3205</v>
      </c>
      <c r="C13" s="6">
        <v>3260</v>
      </c>
      <c r="D13" s="6">
        <v>3280</v>
      </c>
      <c r="E13" s="6">
        <v>5520</v>
      </c>
      <c r="F13" s="6">
        <v>6370</v>
      </c>
      <c r="G13" s="6">
        <v>6065</v>
      </c>
      <c r="H13" s="6">
        <v>6070</v>
      </c>
      <c r="I13" s="6">
        <v>6130</v>
      </c>
      <c r="J13" s="6">
        <v>6070</v>
      </c>
      <c r="K13" s="6">
        <v>5845</v>
      </c>
      <c r="L13" s="6">
        <v>5910</v>
      </c>
      <c r="M13" s="6">
        <v>5890</v>
      </c>
      <c r="N13" s="6">
        <v>5795</v>
      </c>
      <c r="O13" s="6">
        <v>6010</v>
      </c>
      <c r="P13" s="6">
        <v>6020</v>
      </c>
      <c r="Q13" s="6">
        <v>5865</v>
      </c>
      <c r="R13" s="6">
        <v>5540</v>
      </c>
      <c r="S13" s="6">
        <v>5130</v>
      </c>
      <c r="T13" s="6">
        <v>5075</v>
      </c>
      <c r="U13" s="6">
        <v>4875</v>
      </c>
      <c r="V13" s="6">
        <v>4745</v>
      </c>
      <c r="W13" s="6">
        <v>4520</v>
      </c>
      <c r="X13" s="6">
        <v>4415</v>
      </c>
      <c r="Y13" s="6">
        <v>4235</v>
      </c>
      <c r="Z13" s="6">
        <v>4135</v>
      </c>
      <c r="AA13" s="6">
        <v>4155</v>
      </c>
      <c r="AB13" s="6">
        <v>4000</v>
      </c>
      <c r="AC13" s="6">
        <v>3775</v>
      </c>
      <c r="AD13" s="6">
        <v>3570</v>
      </c>
      <c r="AE13" s="6">
        <v>3420</v>
      </c>
      <c r="AF13" s="6">
        <v>3280</v>
      </c>
      <c r="AG13" s="6">
        <v>3325</v>
      </c>
      <c r="AH13" s="6">
        <v>3300</v>
      </c>
      <c r="AI13" s="6">
        <v>3280</v>
      </c>
      <c r="AJ13" s="6">
        <v>3315</v>
      </c>
      <c r="AK13" s="6">
        <v>3405</v>
      </c>
      <c r="AL13" s="6">
        <v>3420</v>
      </c>
      <c r="AM13" s="6">
        <v>3515</v>
      </c>
      <c r="AN13" s="6">
        <v>3440</v>
      </c>
      <c r="AO13" s="6">
        <v>3425</v>
      </c>
      <c r="AP13" s="6">
        <v>3320</v>
      </c>
      <c r="AQ13" s="6">
        <v>3255</v>
      </c>
      <c r="AR13" s="6">
        <v>3320</v>
      </c>
      <c r="AS13" s="6">
        <v>3240</v>
      </c>
      <c r="AT13" s="6">
        <v>3240</v>
      </c>
      <c r="AU13" s="6">
        <v>3370</v>
      </c>
      <c r="AV13" s="6">
        <v>3395</v>
      </c>
      <c r="AW13" s="6">
        <v>3465</v>
      </c>
      <c r="AX13" s="6">
        <v>3505</v>
      </c>
      <c r="AY13" s="6">
        <v>3560</v>
      </c>
      <c r="AZ13" s="6">
        <v>3535</v>
      </c>
      <c r="BA13" s="6">
        <v>3440</v>
      </c>
      <c r="BB13" s="6">
        <v>3455</v>
      </c>
      <c r="BC13" s="6">
        <v>3365</v>
      </c>
      <c r="BD13" s="6">
        <v>3590</v>
      </c>
      <c r="BE13" s="6">
        <v>3620</v>
      </c>
      <c r="BF13" s="6">
        <v>3565</v>
      </c>
      <c r="BG13" s="6">
        <v>3490</v>
      </c>
      <c r="BH13" s="6">
        <v>3480</v>
      </c>
      <c r="BI13" s="6">
        <v>3400</v>
      </c>
      <c r="BJ13" s="6">
        <v>3395</v>
      </c>
      <c r="BK13" s="6">
        <v>3510</v>
      </c>
      <c r="BL13" s="6">
        <v>3445</v>
      </c>
      <c r="BM13" s="6">
        <v>3345</v>
      </c>
      <c r="BN13" s="6">
        <v>3405</v>
      </c>
      <c r="BP13" s="14" t="s">
        <v>53</v>
      </c>
      <c r="BQ13" s="17" cm="1">
        <f t="array" ref="BQ13">INDEX(B102:B117,Control!$B$2)/100</f>
        <v>4.915883766659384E-2</v>
      </c>
      <c r="BR13" s="17" cm="1">
        <f t="array" ref="BR13">INDEX(C102:C117,Control!$B$2)/100</f>
        <v>5.1343674896220229E-2</v>
      </c>
      <c r="BS13" s="17" cm="1">
        <f t="array" ref="BS13">INDEX(D102:D117,Control!$B$2)/100</f>
        <v>5.1889884203626828E-2</v>
      </c>
      <c r="BT13" s="17" cm="1">
        <f t="array" ref="BT13">INDEX(E102:E117,Control!$B$2)/100</f>
        <v>8.6847279877649119E-2</v>
      </c>
      <c r="BU13" s="17" cm="1">
        <f t="array" ref="BU13">INDEX(F102:F117,Control!$B$2)/100</f>
        <v>0.11251911732575923</v>
      </c>
      <c r="BV13" s="17" cm="1">
        <f t="array" ref="BV13">INDEX(G102:G117,Control!$B$2)/100</f>
        <v>0.11579637317019882</v>
      </c>
      <c r="BW13" s="17" cm="1">
        <f t="array" ref="BW13">INDEX(H102:H117,Control!$B$2)/100</f>
        <v>0.11525016386279222</v>
      </c>
      <c r="BX13" s="17" cm="1">
        <f t="array" ref="BX13">INDEX(I102:I117,Control!$B$2)/100</f>
        <v>0.11470395455538561</v>
      </c>
      <c r="BY13" s="17" cm="1">
        <f t="array" ref="BY13">INDEX(J102:J117,Control!$B$2)/100</f>
        <v>0.11088048940353942</v>
      </c>
      <c r="BZ13" s="17" cm="1">
        <f t="array" ref="BZ13">INDEX(K102:K117,Control!$B$2)/100</f>
        <v>0.10651081494428664</v>
      </c>
      <c r="CA13" s="17" cm="1">
        <f t="array" ref="CA13">INDEX(L102:L117,Control!$B$2)/100</f>
        <v>0.10432597771466026</v>
      </c>
      <c r="CB13" s="17" cm="1">
        <f t="array" ref="CB13">INDEX(M102:M117,Control!$B$2)/100</f>
        <v>0.10651081494428664</v>
      </c>
      <c r="CC13" s="17" cm="1">
        <f t="array" ref="CC13">INDEX(N102:N117,Control!$B$2)/100</f>
        <v>0.10571397592974087</v>
      </c>
      <c r="CD13" s="17" cm="1">
        <f t="array" ref="CD13">INDEX(O102:O117,Control!$B$2)/100</f>
        <v>0.10625609888322671</v>
      </c>
      <c r="CE13" s="17" cm="1">
        <f t="array" ref="CE13">INDEX(P102:P117,Control!$B$2)/100</f>
        <v>0.10354548411579746</v>
      </c>
      <c r="CF13" s="17" cm="1">
        <f t="array" ref="CF13">INDEX(Q102:Q117,Control!$B$2)/100</f>
        <v>9.866637753442481E-2</v>
      </c>
      <c r="CG13" s="17" cm="1">
        <f t="array" ref="CG13">INDEX(R102:R117,Control!$B$2)/100</f>
        <v>9.3787270953052157E-2</v>
      </c>
      <c r="CH13" s="17" cm="1">
        <f t="array" ref="CH13">INDEX(S102:S117,Control!$B$2)/100</f>
        <v>8.4029057790306838E-2</v>
      </c>
      <c r="CI13" s="17" cm="1">
        <f t="array" ref="CI13">INDEX(T102:T117,Control!$B$2)/100</f>
        <v>7.6439336441504926E-2</v>
      </c>
      <c r="CJ13" s="17" cm="1">
        <f t="array" ref="CJ13">INDEX(U102:U117,Control!$B$2)/100</f>
        <v>7.1560229860132274E-2</v>
      </c>
      <c r="CK13" s="17" cm="1">
        <f t="array" ref="CK13">INDEX(V102:V117,Control!$B$2)/100</f>
        <v>6.5596877371787918E-2</v>
      </c>
      <c r="CL13" s="17" cm="1">
        <f t="array" ref="CL13">INDEX(W102:W117,Control!$B$2)/100</f>
        <v>6.2344139650872821E-2</v>
      </c>
      <c r="CM13" s="17" cm="1">
        <f t="array" ref="CM13">INDEX(X102:X117,Control!$B$2)/100</f>
        <v>5.9633524883443562E-2</v>
      </c>
      <c r="CN13" s="17" cm="1">
        <f t="array" ref="CN13">INDEX(Y102:Y117,Control!$B$2)/100</f>
        <v>5.4754418302070909E-2</v>
      </c>
      <c r="CO13" s="17" cm="1">
        <f t="array" ref="CO13">INDEX(Z102:Z117,Control!$B$2)/100</f>
        <v>5.7393652937204588E-2</v>
      </c>
      <c r="CP13" s="17" cm="1">
        <f t="array" ref="CP13">INDEX(AA102:AA117,Control!$B$2)/100</f>
        <v>5.8519018681071351E-2</v>
      </c>
      <c r="CQ13" s="17" cm="1">
        <f t="array" ref="CQ13">INDEX(AB102:AB117,Control!$B$2)/100</f>
        <v>5.8519018681071351E-2</v>
      </c>
      <c r="CR13" s="17" cm="1">
        <f t="array" ref="CR13">INDEX(AC102:AC117,Control!$B$2)/100</f>
        <v>5.5142921449471076E-2</v>
      </c>
      <c r="CS13" s="17" cm="1">
        <f t="array" ref="CS13">INDEX(AD102:AD117,Control!$B$2)/100</f>
        <v>5.2329507089804189E-2</v>
      </c>
      <c r="CT13" s="17" cm="1">
        <f t="array" ref="CT13">INDEX(AE102:AE117,Control!$B$2)/100</f>
        <v>4.8953409858203914E-2</v>
      </c>
      <c r="CU13" s="17" cm="1">
        <f t="array" ref="CU13">INDEX(AF102:AF117,Control!$B$2)/100</f>
        <v>4.7265361242403783E-2</v>
      </c>
      <c r="CV13" s="17" cm="1">
        <f t="array" ref="CV13">INDEX(AG102:AG117,Control!$B$2)/100</f>
        <v>4.7828044114337158E-2</v>
      </c>
      <c r="CW13" s="17" cm="1">
        <f t="array" ref="CW13">INDEX(AH102:AH117,Control!$B$2)/100</f>
        <v>4.8390726986270539E-2</v>
      </c>
      <c r="CX13" s="17" cm="1">
        <f t="array" ref="CX13">INDEX(AI102:AI117,Control!$B$2)/100</f>
        <v>4.7265361242403783E-2</v>
      </c>
      <c r="CY13" s="17" cm="1">
        <f t="array" ref="CY13">INDEX(AJ102:AJ117,Control!$B$2)/100</f>
        <v>5.007877560207067E-2</v>
      </c>
      <c r="CZ13" s="17" cm="1">
        <f t="array" ref="CZ13">INDEX(AK102:AK117,Control!$B$2)/100</f>
        <v>4.8390726986270539E-2</v>
      </c>
      <c r="DA13" s="17" cm="1">
        <f t="array" ref="DA13">INDEX(AL102:AL117,Control!$B$2)/100</f>
        <v>4.9130336571041336E-2</v>
      </c>
      <c r="DB13" s="17" cm="1">
        <f t="array" ref="DB13">INDEX(AM102:AM117,Control!$B$2)/100</f>
        <v>4.9130336571041336E-2</v>
      </c>
      <c r="DC13" s="17" cm="1">
        <f t="array" ref="DC13">INDEX(AN102:AN117,Control!$B$2)/100</f>
        <v>5.0259769595662987E-2</v>
      </c>
      <c r="DD13" s="17" cm="1">
        <f t="array" ref="DD13">INDEX(AO102:AO117,Control!$B$2)/100</f>
        <v>5.1389202620284617E-2</v>
      </c>
      <c r="DE13" s="17" cm="1">
        <f t="array" ref="DE13">INDEX(AP102:AP117,Control!$B$2)/100</f>
        <v>4.9695053083352161E-2</v>
      </c>
      <c r="DF13" s="17" cm="1">
        <f t="array" ref="DF13">INDEX(AQ102:AQ117,Control!$B$2)/100</f>
        <v>4.8565620058730517E-2</v>
      </c>
      <c r="DG13" s="17" cm="1">
        <f t="array" ref="DG13">INDEX(AR102:AR117,Control!$B$2)/100</f>
        <v>4.9695053083352161E-2</v>
      </c>
      <c r="DH13" s="17" cm="1">
        <f t="array" ref="DH13">INDEX(AS102:AS117,Control!$B$2)/100</f>
        <v>5.0824486107973799E-2</v>
      </c>
      <c r="DI13" s="17" cm="1">
        <f t="array" ref="DI13">INDEX(AT102:AT117,Control!$B$2)/100</f>
        <v>5.0824486107973799E-2</v>
      </c>
      <c r="DJ13" s="17" cm="1">
        <f t="array" ref="DJ13">INDEX(AU102:AU117,Control!$B$2)/100</f>
        <v>5.0259769595662987E-2</v>
      </c>
      <c r="DK13" s="17" cm="1">
        <f t="array" ref="DK13">INDEX(AV102:AV117,Control!$B$2)/100</f>
        <v>5.2518635644906247E-2</v>
      </c>
      <c r="DL13" s="17" cm="1">
        <f t="array" ref="DL13">INDEX(AW102:AW117,Control!$B$2)/100</f>
        <v>5.0824486107973799E-2</v>
      </c>
      <c r="DM13" s="17" cm="1">
        <f t="array" ref="DM13">INDEX(AX102:AX117,Control!$B$2)/100</f>
        <v>4.9695053083352161E-2</v>
      </c>
      <c r="DN13" s="17" cm="1">
        <f t="array" ref="DN13">INDEX(AY102:AY117,Control!$B$2)/100</f>
        <v>4.9695053083352161E-2</v>
      </c>
      <c r="DO13" s="17" cm="1">
        <f t="array" ref="DO13">INDEX(AZ102:AZ117,Control!$B$2)/100</f>
        <v>5.4212785181838717E-2</v>
      </c>
      <c r="DP13" s="17" cm="1">
        <f t="array" ref="DP13">INDEX(BA102:BA117,Control!$B$2)/100</f>
        <v>5.4777501694149536E-2</v>
      </c>
      <c r="DQ13" s="17" cm="1">
        <f t="array" ref="DQ13">INDEX(BB102:BB117,Control!$B$2)/100</f>
        <v>5.4212785181838717E-2</v>
      </c>
      <c r="DR13" s="17" cm="1">
        <f t="array" ref="DR13">INDEX(BC102:BC117,Control!$B$2)/100</f>
        <v>5.3648068669527899E-2</v>
      </c>
      <c r="DS13" s="17" cm="1">
        <f t="array" ref="DS13">INDEX(BD102:BD117,Control!$B$2)/100</f>
        <v>5.4777501694149536E-2</v>
      </c>
      <c r="DT13" s="17" cm="1">
        <f t="array" ref="DT13">INDEX(BE102:BE117,Control!$B$2)/100</f>
        <v>5.5342218206460354E-2</v>
      </c>
      <c r="DU13" s="17" cm="1">
        <f t="array" ref="DU13">INDEX(BF102:BF117,Control!$B$2)/100</f>
        <v>5.5342218206460354E-2</v>
      </c>
      <c r="DV13" s="17" cm="1">
        <f t="array" ref="DV13">INDEX(BG102:BG117,Control!$B$2)/100</f>
        <v>5.8165800768014454E-2</v>
      </c>
      <c r="DW13" s="17" cm="1">
        <f t="array" ref="DW13">INDEX(BH102:BH117,Control!$B$2)/100</f>
        <v>5.8165800768014454E-2</v>
      </c>
      <c r="DX13" s="17" cm="1">
        <f t="array" ref="DX13">INDEX(BI102:BI117,Control!$B$2)/100</f>
        <v>5.9295233792636098E-2</v>
      </c>
      <c r="DY13" s="17" cm="1">
        <f t="array" ref="DY13">INDEX(BJ102:BJ117,Control!$B$2)/100</f>
        <v>5.5342218206460354E-2</v>
      </c>
      <c r="DZ13" s="17" cm="1">
        <f t="array" ref="DZ13">INDEX(BK102:BK117,Control!$B$2)/100</f>
        <v>5.5342218206460354E-2</v>
      </c>
      <c r="EA13" s="17" cm="1">
        <f t="array" ref="EA13">INDEX(BL102:BL117,Control!$B$2)/100</f>
        <v>5.7036367743392817E-2</v>
      </c>
      <c r="EB13" s="17" cm="1">
        <f t="array" ref="EB13">INDEX(BM102:BM117,Control!$B$2)/100</f>
        <v>5.4777501694149536E-2</v>
      </c>
      <c r="EC13" s="17" cm="1">
        <f t="array" ref="EC13">INDEX(BN102:BN117,Control!$B$2)/100</f>
        <v>5.5342218206460354E-2</v>
      </c>
    </row>
    <row r="14" spans="1:134" x14ac:dyDescent="0.25">
      <c r="A14" s="14" t="s">
        <v>9</v>
      </c>
      <c r="B14" s="6">
        <v>4490</v>
      </c>
      <c r="C14" s="6">
        <v>4635</v>
      </c>
      <c r="D14" s="6">
        <v>4630</v>
      </c>
      <c r="E14" s="6">
        <v>7310</v>
      </c>
      <c r="F14" s="6">
        <v>8795</v>
      </c>
      <c r="G14" s="6">
        <v>8290</v>
      </c>
      <c r="H14" s="6">
        <v>8500</v>
      </c>
      <c r="I14" s="6">
        <v>8630</v>
      </c>
      <c r="J14" s="6">
        <v>8460</v>
      </c>
      <c r="K14" s="6">
        <v>8100</v>
      </c>
      <c r="L14" s="6">
        <v>8275</v>
      </c>
      <c r="M14" s="6">
        <v>8230</v>
      </c>
      <c r="N14" s="6">
        <v>7920</v>
      </c>
      <c r="O14" s="6">
        <v>8095</v>
      </c>
      <c r="P14" s="6">
        <v>7915</v>
      </c>
      <c r="Q14" s="6">
        <v>7835</v>
      </c>
      <c r="R14" s="6">
        <v>7455</v>
      </c>
      <c r="S14" s="6">
        <v>7010</v>
      </c>
      <c r="T14" s="6">
        <v>6840</v>
      </c>
      <c r="U14" s="6">
        <v>6545</v>
      </c>
      <c r="V14" s="6">
        <v>6245</v>
      </c>
      <c r="W14" s="6">
        <v>6090</v>
      </c>
      <c r="X14" s="6">
        <v>5930</v>
      </c>
      <c r="Y14" s="6">
        <v>5860</v>
      </c>
      <c r="Z14" s="6">
        <v>5825</v>
      </c>
      <c r="AA14" s="6">
        <v>5790</v>
      </c>
      <c r="AB14" s="6">
        <v>5500</v>
      </c>
      <c r="AC14" s="6">
        <v>5155</v>
      </c>
      <c r="AD14" s="6">
        <v>4990</v>
      </c>
      <c r="AE14" s="6">
        <v>4765</v>
      </c>
      <c r="AF14" s="6">
        <v>4655</v>
      </c>
      <c r="AG14" s="6">
        <v>4585</v>
      </c>
      <c r="AH14" s="6">
        <v>4590</v>
      </c>
      <c r="AI14" s="6">
        <v>4540</v>
      </c>
      <c r="AJ14" s="6">
        <v>4595</v>
      </c>
      <c r="AK14" s="6">
        <v>4640</v>
      </c>
      <c r="AL14" s="6">
        <v>4590</v>
      </c>
      <c r="AM14" s="6">
        <v>4625</v>
      </c>
      <c r="AN14" s="6">
        <v>4660</v>
      </c>
      <c r="AO14" s="6">
        <v>4735</v>
      </c>
      <c r="AP14" s="6">
        <v>4540</v>
      </c>
      <c r="AQ14" s="6">
        <v>4555</v>
      </c>
      <c r="AR14" s="6">
        <v>4520</v>
      </c>
      <c r="AS14" s="6">
        <v>4450</v>
      </c>
      <c r="AT14" s="6">
        <v>4305</v>
      </c>
      <c r="AU14" s="6">
        <v>4335</v>
      </c>
      <c r="AV14" s="6">
        <v>4435</v>
      </c>
      <c r="AW14" s="6">
        <v>4530</v>
      </c>
      <c r="AX14" s="6">
        <v>4565</v>
      </c>
      <c r="AY14" s="6">
        <v>4640</v>
      </c>
      <c r="AZ14" s="6">
        <v>4560</v>
      </c>
      <c r="BA14" s="6">
        <v>4415</v>
      </c>
      <c r="BB14" s="6">
        <v>4315</v>
      </c>
      <c r="BC14" s="6">
        <v>4260</v>
      </c>
      <c r="BD14" s="6">
        <v>4605</v>
      </c>
      <c r="BE14" s="6">
        <v>4545</v>
      </c>
      <c r="BF14" s="6">
        <v>4525</v>
      </c>
      <c r="BG14" s="6">
        <v>4580</v>
      </c>
      <c r="BH14" s="6">
        <v>4545</v>
      </c>
      <c r="BI14" s="6">
        <v>4600</v>
      </c>
      <c r="BJ14" s="6">
        <v>4480</v>
      </c>
      <c r="BK14" s="6">
        <v>4595</v>
      </c>
      <c r="BL14" s="6">
        <v>4570</v>
      </c>
      <c r="BM14" s="6">
        <v>4465</v>
      </c>
      <c r="BN14" s="6">
        <v>4520</v>
      </c>
      <c r="BP14" s="14" t="s">
        <v>55</v>
      </c>
      <c r="BQ14" s="17" cm="1">
        <f t="array" ref="BQ14">INDEX(B121:B136,Control!$B$2)/100</f>
        <v>2.7451264934939292E-2</v>
      </c>
      <c r="BR14" s="17" cm="1">
        <f t="array" ref="BR14">INDEX(C121:C136,Control!$B$2)/100</f>
        <v>2.8660571760267019E-2</v>
      </c>
      <c r="BS14" s="17" cm="1">
        <f t="array" ref="BS14">INDEX(D121:D136,Control!$B$2)/100</f>
        <v>2.8660571760267019E-2</v>
      </c>
      <c r="BT14" s="17" cm="1">
        <f t="array" ref="BT14">INDEX(E121:E136,Control!$B$2)/100</f>
        <v>5.4418807139747498E-2</v>
      </c>
      <c r="BU14" s="17" cm="1">
        <f t="array" ref="BU14">INDEX(F121:F136,Control!$B$2)/100</f>
        <v>6.5786291297828078E-2</v>
      </c>
      <c r="BV14" s="17" cm="1">
        <f t="array" ref="BV14">INDEX(G121:G136,Control!$B$2)/100</f>
        <v>6.0344410583853335E-2</v>
      </c>
      <c r="BW14" s="17" cm="1">
        <f t="array" ref="BW14">INDEX(H121:H136,Control!$B$2)/100</f>
        <v>6.2279301504377688E-2</v>
      </c>
      <c r="BX14" s="17" cm="1">
        <f t="array" ref="BX14">INDEX(I121:I136,Control!$B$2)/100</f>
        <v>6.4576984472500362E-2</v>
      </c>
      <c r="BY14" s="17" cm="1">
        <f t="array" ref="BY14">INDEX(J121:J136,Control!$B$2)/100</f>
        <v>6.3246746964639874E-2</v>
      </c>
      <c r="BZ14" s="17" cm="1">
        <f t="array" ref="BZ14">INDEX(K121:K136,Control!$B$2)/100</f>
        <v>5.9497895806123927E-2</v>
      </c>
      <c r="CA14" s="17" cm="1">
        <f t="array" ref="CA14">INDEX(L121:L136,Control!$B$2)/100</f>
        <v>5.9256034441058383E-2</v>
      </c>
      <c r="CB14" s="17" cm="1">
        <f t="array" ref="CB14">INDEX(M121:M136,Control!$B$2)/100</f>
        <v>5.8167658298263439E-2</v>
      </c>
      <c r="CC14" s="17" cm="1">
        <f t="array" ref="CC14">INDEX(N121:N136,Control!$B$2)/100</f>
        <v>5.691212767487E-2</v>
      </c>
      <c r="CD14" s="17" cm="1">
        <f t="array" ref="CD14">INDEX(O121:O136,Control!$B$2)/100</f>
        <v>5.990750281565263E-2</v>
      </c>
      <c r="CE14" s="17" cm="1">
        <f t="array" ref="CE14">INDEX(P121:P136,Control!$B$2)/100</f>
        <v>5.8709352759339577E-2</v>
      </c>
      <c r="CF14" s="17" cm="1">
        <f t="array" ref="CF14">INDEX(Q121:Q136,Control!$B$2)/100</f>
        <v>5.7631017708657833E-2</v>
      </c>
      <c r="CG14" s="17" cm="1">
        <f t="array" ref="CG14">INDEX(R121:R136,Control!$B$2)/100</f>
        <v>5.3677122522824756E-2</v>
      </c>
      <c r="CH14" s="17" cm="1">
        <f t="array" ref="CH14">INDEX(S121:S136,Control!$B$2)/100</f>
        <v>4.9723227336991679E-2</v>
      </c>
      <c r="CI14" s="17" cm="1">
        <f t="array" ref="CI14">INDEX(T121:T136,Control!$B$2)/100</f>
        <v>4.9723227336991679E-2</v>
      </c>
      <c r="CJ14" s="17" cm="1">
        <f t="array" ref="CJ14">INDEX(U121:U136,Control!$B$2)/100</f>
        <v>4.7326927224365579E-2</v>
      </c>
      <c r="CK14" s="17" cm="1">
        <f t="array" ref="CK14">INDEX(V121:V136,Control!$B$2)/100</f>
        <v>4.6368407179315139E-2</v>
      </c>
      <c r="CL14" s="17" cm="1">
        <f t="array" ref="CL14">INDEX(W121:W136,Control!$B$2)/100</f>
        <v>4.4930627111739473E-2</v>
      </c>
      <c r="CM14" s="17" cm="1">
        <f t="array" ref="CM14">INDEX(X121:X136,Control!$B$2)/100</f>
        <v>4.3972107066689033E-2</v>
      </c>
      <c r="CN14" s="17" cm="1">
        <f t="array" ref="CN14">INDEX(Y121:Y136,Control!$B$2)/100</f>
        <v>4.2294696987850759E-2</v>
      </c>
      <c r="CO14" s="17" cm="1">
        <f t="array" ref="CO14">INDEX(Z121:Z136,Control!$B$2)/100</f>
        <v>4.0456869459167877E-2</v>
      </c>
      <c r="CP14" s="17" cm="1">
        <f t="array" ref="CP14">INDEX(AA121:AA136,Control!$B$2)/100</f>
        <v>4.0808668324030205E-2</v>
      </c>
      <c r="CQ14" s="17" cm="1">
        <f t="array" ref="CQ14">INDEX(AB121:AB136,Control!$B$2)/100</f>
        <v>3.8932407711431118E-2</v>
      </c>
      <c r="CR14" s="17" cm="1">
        <f t="array" ref="CR14">INDEX(AC121:AC136,Control!$B$2)/100</f>
        <v>3.6821614522257143E-2</v>
      </c>
      <c r="CS14" s="17" cm="1">
        <f t="array" ref="CS14">INDEX(AD121:AD136,Control!$B$2)/100</f>
        <v>3.5179886486232936E-2</v>
      </c>
      <c r="CT14" s="17" cm="1">
        <f t="array" ref="CT14">INDEX(AE121:AE136,Control!$B$2)/100</f>
        <v>3.447628875650828E-2</v>
      </c>
      <c r="CU14" s="17" cm="1">
        <f t="array" ref="CU14">INDEX(AF121:AF136,Control!$B$2)/100</f>
        <v>3.2717294432196634E-2</v>
      </c>
      <c r="CV14" s="17" cm="1">
        <f t="array" ref="CV14">INDEX(AG121:AG136,Control!$B$2)/100</f>
        <v>3.2013696702471971E-2</v>
      </c>
      <c r="CW14" s="17" cm="1">
        <f t="array" ref="CW14">INDEX(AH121:AH136,Control!$B$2)/100</f>
        <v>3.2365495567334306E-2</v>
      </c>
      <c r="CX14" s="17" cm="1">
        <f t="array" ref="CX14">INDEX(AI121:AI136,Control!$B$2)/100</f>
        <v>3.0841033819597543E-2</v>
      </c>
      <c r="CY14" s="17" cm="1">
        <f t="array" ref="CY14">INDEX(AJ121:AJ136,Control!$B$2)/100</f>
        <v>3.189643041418453E-2</v>
      </c>
      <c r="CZ14" s="17" cm="1">
        <f t="array" ref="CZ14">INDEX(AK121:AK136,Control!$B$2)/100</f>
        <v>3.1544631549322202E-2</v>
      </c>
      <c r="DA14" s="17" cm="1">
        <f t="array" ref="DA14">INDEX(AL121:AL136,Control!$B$2)/100</f>
        <v>3.1831146605818594E-2</v>
      </c>
      <c r="DB14" s="17" cm="1">
        <f t="array" ref="DB14">INDEX(AM121:AM136,Control!$B$2)/100</f>
        <v>3.1602966343411296E-2</v>
      </c>
      <c r="DC14" s="17" cm="1">
        <f t="array" ref="DC14">INDEX(AN121:AN136,Control!$B$2)/100</f>
        <v>3.2287507130633199E-2</v>
      </c>
      <c r="DD14" s="17" cm="1">
        <f t="array" ref="DD14">INDEX(AO121:AO136,Control!$B$2)/100</f>
        <v>3.2857957786651452E-2</v>
      </c>
      <c r="DE14" s="17" cm="1">
        <f t="array" ref="DE14">INDEX(AP121:AP136,Control!$B$2)/100</f>
        <v>3.2173416999429549E-2</v>
      </c>
      <c r="DF14" s="17" cm="1">
        <f t="array" ref="DF14">INDEX(AQ121:AQ136,Control!$B$2)/100</f>
        <v>3.2287507130633199E-2</v>
      </c>
      <c r="DG14" s="17" cm="1">
        <f t="array" ref="DG14">INDEX(AR121:AR136,Control!$B$2)/100</f>
        <v>3.2857957786651452E-2</v>
      </c>
      <c r="DH14" s="17" cm="1">
        <f t="array" ref="DH14">INDEX(AS121:AS136,Control!$B$2)/100</f>
        <v>3.2287507130633199E-2</v>
      </c>
      <c r="DI14" s="17" cm="1">
        <f t="array" ref="DI14">INDEX(AT121:AT136,Control!$B$2)/100</f>
        <v>3.3086138049058758E-2</v>
      </c>
      <c r="DJ14" s="17" cm="1">
        <f t="array" ref="DJ14">INDEX(AU121:AU136,Control!$B$2)/100</f>
        <v>3.3086138049058758E-2</v>
      </c>
      <c r="DK14" s="17" cm="1">
        <f t="array" ref="DK14">INDEX(AV121:AV136,Control!$B$2)/100</f>
        <v>3.2972047917855109E-2</v>
      </c>
      <c r="DL14" s="17" cm="1">
        <f t="array" ref="DL14">INDEX(AW121:AW136,Control!$B$2)/100</f>
        <v>3.3200228180262407E-2</v>
      </c>
      <c r="DM14" s="17" cm="1">
        <f t="array" ref="DM14">INDEX(AX121:AX136,Control!$B$2)/100</f>
        <v>3.2857957786651452E-2</v>
      </c>
      <c r="DN14" s="17" cm="1">
        <f t="array" ref="DN14">INDEX(AY121:AY136,Control!$B$2)/100</f>
        <v>3.468339988590987E-2</v>
      </c>
      <c r="DO14" s="17" cm="1">
        <f t="array" ref="DO14">INDEX(AZ121:AZ136,Control!$B$2)/100</f>
        <v>3.4112949229891616E-2</v>
      </c>
      <c r="DP14" s="17" cm="1">
        <f t="array" ref="DP14">INDEX(BA121:BA136,Control!$B$2)/100</f>
        <v>3.3428408442669706E-2</v>
      </c>
      <c r="DQ14" s="17" cm="1">
        <f t="array" ref="DQ14">INDEX(BB121:BB136,Control!$B$2)/100</f>
        <v>3.3770678836280661E-2</v>
      </c>
      <c r="DR14" s="17" cm="1">
        <f t="array" ref="DR14">INDEX(BC121:BC136,Control!$B$2)/100</f>
        <v>3.3314318311466057E-2</v>
      </c>
      <c r="DS14" s="17" cm="1">
        <f t="array" ref="DS14">INDEX(BD121:BD136,Control!$B$2)/100</f>
        <v>3.650884198516828E-2</v>
      </c>
      <c r="DT14" s="17" cm="1">
        <f t="array" ref="DT14">INDEX(BE121:BE136,Control!$B$2)/100</f>
        <v>3.5482030804335422E-2</v>
      </c>
      <c r="DU14" s="17" cm="1">
        <f t="array" ref="DU14">INDEX(BF121:BF136,Control!$B$2)/100</f>
        <v>3.5710211066742728E-2</v>
      </c>
      <c r="DV14" s="17" cm="1">
        <f t="array" ref="DV14">INDEX(BG121:BG136,Control!$B$2)/100</f>
        <v>3.5596120935539079E-2</v>
      </c>
      <c r="DW14" s="17" cm="1">
        <f t="array" ref="DW14">INDEX(BH121:BH136,Control!$B$2)/100</f>
        <v>3.468339988590987E-2</v>
      </c>
      <c r="DX14" s="17" cm="1">
        <f t="array" ref="DX14">INDEX(BI121:BI136,Control!$B$2)/100</f>
        <v>3.4455219623502564E-2</v>
      </c>
      <c r="DY14" s="17" cm="1">
        <f t="array" ref="DY14">INDEX(BJ121:BJ136,Control!$B$2)/100</f>
        <v>3.4227039361095266E-2</v>
      </c>
      <c r="DZ14" s="17" cm="1">
        <f t="array" ref="DZ14">INDEX(BK121:BK136,Control!$B$2)/100</f>
        <v>3.5824301197946377E-2</v>
      </c>
      <c r="EA14" s="17" cm="1">
        <f t="array" ref="EA14">INDEX(BL121:BL136,Control!$B$2)/100</f>
        <v>3.4911580148317169E-2</v>
      </c>
      <c r="EB14" s="17" cm="1">
        <f t="array" ref="EB14">INDEX(BM121:BM136,Control!$B$2)/100</f>
        <v>3.3998859098687967E-2</v>
      </c>
      <c r="EC14" s="17" cm="1">
        <f t="array" ref="EC14">INDEX(BN121:BN136,Control!$B$2)/100</f>
        <v>3.4569309754706221E-2</v>
      </c>
    </row>
    <row r="15" spans="1:134" x14ac:dyDescent="0.25">
      <c r="A15" s="14" t="s">
        <v>46</v>
      </c>
      <c r="B15" s="6">
        <v>1205</v>
      </c>
      <c r="C15" s="6">
        <v>1265</v>
      </c>
      <c r="D15" s="6">
        <v>1295</v>
      </c>
      <c r="E15" s="6">
        <v>2540</v>
      </c>
      <c r="F15" s="6">
        <v>3560</v>
      </c>
      <c r="G15" s="6">
        <v>3290</v>
      </c>
      <c r="H15" s="6">
        <v>3400</v>
      </c>
      <c r="I15" s="6">
        <v>3480</v>
      </c>
      <c r="J15" s="6">
        <v>3540</v>
      </c>
      <c r="K15" s="6">
        <v>3335</v>
      </c>
      <c r="L15" s="6">
        <v>3295</v>
      </c>
      <c r="M15" s="6">
        <v>3305</v>
      </c>
      <c r="N15" s="6">
        <v>3175</v>
      </c>
      <c r="O15" s="6">
        <v>3375</v>
      </c>
      <c r="P15" s="6">
        <v>3325</v>
      </c>
      <c r="Q15" s="6">
        <v>3285</v>
      </c>
      <c r="R15" s="6">
        <v>3040</v>
      </c>
      <c r="S15" s="6">
        <v>2740</v>
      </c>
      <c r="T15" s="6">
        <v>2705</v>
      </c>
      <c r="U15" s="6">
        <v>2600</v>
      </c>
      <c r="V15" s="6">
        <v>2420</v>
      </c>
      <c r="W15" s="6">
        <v>2255</v>
      </c>
      <c r="X15" s="6">
        <v>2155</v>
      </c>
      <c r="Y15" s="6">
        <v>2015</v>
      </c>
      <c r="Z15" s="6">
        <v>1945</v>
      </c>
      <c r="AA15" s="6">
        <v>1925</v>
      </c>
      <c r="AB15" s="6">
        <v>1825</v>
      </c>
      <c r="AC15" s="6">
        <v>1735</v>
      </c>
      <c r="AD15" s="6">
        <v>1730</v>
      </c>
      <c r="AE15" s="6">
        <v>1660</v>
      </c>
      <c r="AF15" s="6">
        <v>1615</v>
      </c>
      <c r="AG15" s="6">
        <v>1595</v>
      </c>
      <c r="AH15" s="6">
        <v>1570</v>
      </c>
      <c r="AI15" s="6">
        <v>1615</v>
      </c>
      <c r="AJ15" s="6">
        <v>1650</v>
      </c>
      <c r="AK15" s="6">
        <v>1665</v>
      </c>
      <c r="AL15" s="6">
        <v>1635</v>
      </c>
      <c r="AM15" s="6">
        <v>1630</v>
      </c>
      <c r="AN15" s="6">
        <v>1695</v>
      </c>
      <c r="AO15" s="6">
        <v>1765</v>
      </c>
      <c r="AP15" s="6">
        <v>1675</v>
      </c>
      <c r="AQ15" s="6">
        <v>1675</v>
      </c>
      <c r="AR15" s="6">
        <v>1750</v>
      </c>
      <c r="AS15" s="6">
        <v>1730</v>
      </c>
      <c r="AT15" s="6">
        <v>1720</v>
      </c>
      <c r="AU15" s="6">
        <v>1735</v>
      </c>
      <c r="AV15" s="6">
        <v>1765</v>
      </c>
      <c r="AW15" s="6">
        <v>1775</v>
      </c>
      <c r="AX15" s="6">
        <v>1760</v>
      </c>
      <c r="AY15" s="6">
        <v>1830</v>
      </c>
      <c r="AZ15" s="6">
        <v>1815</v>
      </c>
      <c r="BA15" s="6">
        <v>1760</v>
      </c>
      <c r="BB15" s="6">
        <v>1770</v>
      </c>
      <c r="BC15" s="6">
        <v>1730</v>
      </c>
      <c r="BD15" s="6">
        <v>1870</v>
      </c>
      <c r="BE15" s="6">
        <v>1845</v>
      </c>
      <c r="BF15" s="6">
        <v>1885</v>
      </c>
      <c r="BG15" s="6">
        <v>1900</v>
      </c>
      <c r="BH15" s="6">
        <v>1845</v>
      </c>
      <c r="BI15" s="6">
        <v>1845</v>
      </c>
      <c r="BJ15" s="6">
        <v>1865</v>
      </c>
      <c r="BK15" s="6">
        <v>1955</v>
      </c>
      <c r="BL15" s="6">
        <v>1950</v>
      </c>
      <c r="BM15" s="6">
        <v>1945</v>
      </c>
      <c r="BN15" s="6">
        <v>1965</v>
      </c>
      <c r="BP15" s="14" t="s">
        <v>56</v>
      </c>
      <c r="BQ15" s="17" cm="1">
        <f t="array" ref="BQ15">INDEX(B140:B155,Control!$B$2)/100</f>
        <v>1.9601126589023368E-2</v>
      </c>
      <c r="BR15" s="17" cm="1">
        <f t="array" ref="BR15">INDEX(C140:C155,Control!$B$2)/100</f>
        <v>1.9981730988810231E-2</v>
      </c>
      <c r="BS15" s="17" cm="1">
        <f t="array" ref="BS15">INDEX(D140:D155,Control!$B$2)/100</f>
        <v>2.0933241988277385E-2</v>
      </c>
      <c r="BT15" s="17" cm="1">
        <f t="array" ref="BT15">INDEX(E140:E155,Control!$B$2)/100</f>
        <v>3.5967115779858415E-2</v>
      </c>
      <c r="BU15" s="17" cm="1">
        <f t="array" ref="BU15">INDEX(F140:F155,Control!$B$2)/100</f>
        <v>4.4911319174849668E-2</v>
      </c>
      <c r="BV15" s="17" cm="1">
        <f t="array" ref="BV15">INDEX(G140:G155,Control!$B$2)/100</f>
        <v>4.1105275176981045E-2</v>
      </c>
      <c r="BW15" s="17" cm="1">
        <f t="array" ref="BW15">INDEX(H140:H155,Control!$B$2)/100</f>
        <v>4.2817994976021921E-2</v>
      </c>
      <c r="BX15" s="17" cm="1">
        <f t="array" ref="BX15">INDEX(I140:I155,Control!$B$2)/100</f>
        <v>4.5482225774529955E-2</v>
      </c>
      <c r="BY15" s="17" cm="1">
        <f t="array" ref="BY15">INDEX(J140:J155,Control!$B$2)/100</f>
        <v>4.5101621374743092E-2</v>
      </c>
      <c r="BZ15" s="17" cm="1">
        <f t="array" ref="BZ15">INDEX(K140:K155,Control!$B$2)/100</f>
        <v>4.3769505975489079E-2</v>
      </c>
      <c r="CA15" s="17" cm="1">
        <f t="array" ref="CA15">INDEX(L140:L155,Control!$B$2)/100</f>
        <v>4.5482225774529955E-2</v>
      </c>
      <c r="CB15" s="17" cm="1">
        <f t="array" ref="CB15">INDEX(M140:M155,Control!$B$2)/100</f>
        <v>4.5482225774529955E-2</v>
      </c>
      <c r="CC15" s="17" cm="1">
        <f t="array" ref="CC15">INDEX(N140:N155,Control!$B$2)/100</f>
        <v>4.2717581070539717E-2</v>
      </c>
      <c r="CD15" s="17" cm="1">
        <f t="array" ref="CD15">INDEX(O140:O155,Control!$B$2)/100</f>
        <v>4.4574867204041455E-2</v>
      </c>
      <c r="CE15" s="17" cm="1">
        <f t="array" ref="CE15">INDEX(P140:P155,Control!$B$2)/100</f>
        <v>4.3460495523940421E-2</v>
      </c>
      <c r="CF15" s="17" cm="1">
        <f t="array" ref="CF15">INDEX(Q140:Q155,Control!$B$2)/100</f>
        <v>4.1974666617139035E-2</v>
      </c>
      <c r="CG15" s="17" cm="1">
        <f t="array" ref="CG15">INDEX(R140:R155,Control!$B$2)/100</f>
        <v>3.9188737416886443E-2</v>
      </c>
      <c r="CH15" s="17" cm="1">
        <f t="array" ref="CH15">INDEX(S140:S155,Control!$B$2)/100</f>
        <v>3.6217079603283679E-2</v>
      </c>
      <c r="CI15" s="17" cm="1">
        <f t="array" ref="CI15">INDEX(T140:T155,Control!$B$2)/100</f>
        <v>3.4916979309832473E-2</v>
      </c>
      <c r="CJ15" s="17" cm="1">
        <f t="array" ref="CJ15">INDEX(U140:U155,Control!$B$2)/100</f>
        <v>3.3616879016381267E-2</v>
      </c>
      <c r="CK15" s="17" cm="1">
        <f t="array" ref="CK15">INDEX(V140:V155,Control!$B$2)/100</f>
        <v>3.287396456298057E-2</v>
      </c>
      <c r="CL15" s="17" cm="1">
        <f t="array" ref="CL15">INDEX(W140:W155,Control!$B$2)/100</f>
        <v>3.0273763976078154E-2</v>
      </c>
      <c r="CM15" s="17" cm="1">
        <f t="array" ref="CM15">INDEX(X140:X155,Control!$B$2)/100</f>
        <v>2.9345120909327293E-2</v>
      </c>
      <c r="CN15" s="17" cm="1">
        <f t="array" ref="CN15">INDEX(Y140:Y155,Control!$B$2)/100</f>
        <v>2.8973663682626945E-2</v>
      </c>
      <c r="CO15" s="17" cm="1">
        <f t="array" ref="CO15">INDEX(Z140:Z155,Control!$B$2)/100</f>
        <v>2.7765679442508712E-2</v>
      </c>
      <c r="CP15" s="17" cm="1">
        <f t="array" ref="CP15">INDEX(AA140:AA155,Control!$B$2)/100</f>
        <v>2.7402729384436705E-2</v>
      </c>
      <c r="CQ15" s="17" cm="1">
        <f t="array" ref="CQ15">INDEX(AB140:AB155,Control!$B$2)/100</f>
        <v>2.558797909407666E-2</v>
      </c>
      <c r="CR15" s="17" cm="1">
        <f t="array" ref="CR15">INDEX(AC140:AC155,Control!$B$2)/100</f>
        <v>2.4136178861788617E-2</v>
      </c>
      <c r="CS15" s="17" cm="1">
        <f t="array" ref="CS15">INDEX(AD140:AD155,Control!$B$2)/100</f>
        <v>2.3410278745644598E-2</v>
      </c>
      <c r="CT15" s="17" cm="1">
        <f t="array" ref="CT15">INDEX(AE140:AE155,Control!$B$2)/100</f>
        <v>2.1414053426248549E-2</v>
      </c>
      <c r="CU15" s="17" cm="1">
        <f t="array" ref="CU15">INDEX(AF140:AF155,Control!$B$2)/100</f>
        <v>2.0143728222996517E-2</v>
      </c>
      <c r="CV15" s="17" cm="1">
        <f t="array" ref="CV15">INDEX(AG140:AG155,Control!$B$2)/100</f>
        <v>2.0325203252032516E-2</v>
      </c>
      <c r="CW15" s="17" cm="1">
        <f t="array" ref="CW15">INDEX(AH140:AH155,Control!$B$2)/100</f>
        <v>1.95993031358885E-2</v>
      </c>
      <c r="CX15" s="17" cm="1">
        <f t="array" ref="CX15">INDEX(AI140:AI155,Control!$B$2)/100</f>
        <v>1.996225319396051E-2</v>
      </c>
      <c r="CY15" s="17" cm="1">
        <f t="array" ref="CY15">INDEX(AJ140:AJ155,Control!$B$2)/100</f>
        <v>1.8873403019744484E-2</v>
      </c>
      <c r="CZ15" s="17" cm="1">
        <f t="array" ref="CZ15">INDEX(AK140:AK155,Control!$B$2)/100</f>
        <v>1.95993031358885E-2</v>
      </c>
      <c r="DA15" s="17" cm="1">
        <f t="array" ref="DA15">INDEX(AL140:AL155,Control!$B$2)/100</f>
        <v>1.9863283347052719E-2</v>
      </c>
      <c r="DB15" s="17" cm="1">
        <f t="array" ref="DB15">INDEX(AM140:AM155,Control!$B$2)/100</f>
        <v>2.0042231845674816E-2</v>
      </c>
      <c r="DC15" s="17" cm="1">
        <f t="array" ref="DC15">INDEX(AN140:AN155,Control!$B$2)/100</f>
        <v>2.0221180344296916E-2</v>
      </c>
      <c r="DD15" s="17" cm="1">
        <f t="array" ref="DD15">INDEX(AO140:AO155,Control!$B$2)/100</f>
        <v>2.0936974338785296E-2</v>
      </c>
      <c r="DE15" s="17" cm="1">
        <f t="array" ref="DE15">INDEX(AP140:AP155,Control!$B$2)/100</f>
        <v>1.9684334848430622E-2</v>
      </c>
      <c r="DF15" s="17" cm="1">
        <f t="array" ref="DF15">INDEX(AQ140:AQ155,Control!$B$2)/100</f>
        <v>2.0400128842919009E-2</v>
      </c>
      <c r="DG15" s="17" cm="1">
        <f t="array" ref="DG15">INDEX(AR140:AR155,Control!$B$2)/100</f>
        <v>2.0042231845674816E-2</v>
      </c>
      <c r="DH15" s="17" cm="1">
        <f t="array" ref="DH15">INDEX(AS140:AS155,Control!$B$2)/100</f>
        <v>1.9505386349808525E-2</v>
      </c>
      <c r="DI15" s="17" cm="1">
        <f t="array" ref="DI15">INDEX(AT140:AT155,Control!$B$2)/100</f>
        <v>1.9147489352564332E-2</v>
      </c>
      <c r="DJ15" s="17" cm="1">
        <f t="array" ref="DJ15">INDEX(AU140:AU155,Control!$B$2)/100</f>
        <v>1.8968540853942235E-2</v>
      </c>
      <c r="DK15" s="17" cm="1">
        <f t="array" ref="DK15">INDEX(AV140:AV155,Control!$B$2)/100</f>
        <v>2.0042231845674816E-2</v>
      </c>
      <c r="DL15" s="17" cm="1">
        <f t="array" ref="DL15">INDEX(AW140:AW155,Control!$B$2)/100</f>
        <v>1.9684334848430622E-2</v>
      </c>
      <c r="DM15" s="17" cm="1">
        <f t="array" ref="DM15">INDEX(AX140:AX155,Control!$B$2)/100</f>
        <v>1.9863283347052719E-2</v>
      </c>
      <c r="DN15" s="17" cm="1">
        <f t="array" ref="DN15">INDEX(AY140:AY155,Control!$B$2)/100</f>
        <v>2.0936974338785296E-2</v>
      </c>
      <c r="DO15" s="17" cm="1">
        <f t="array" ref="DO15">INDEX(AZ140:AZ155,Control!$B$2)/100</f>
        <v>2.1294871336029492E-2</v>
      </c>
      <c r="DP15" s="17" cm="1">
        <f t="array" ref="DP15">INDEX(BA140:BA155,Control!$B$2)/100</f>
        <v>2.0579077341541106E-2</v>
      </c>
      <c r="DQ15" s="17" cm="1">
        <f t="array" ref="DQ15">INDEX(BB140:BB155,Control!$B$2)/100</f>
        <v>2.1115922837407396E-2</v>
      </c>
      <c r="DR15" s="17" cm="1">
        <f t="array" ref="DR15">INDEX(BC140:BC155,Control!$B$2)/100</f>
        <v>2.0579077341541106E-2</v>
      </c>
      <c r="DS15" s="17" cm="1">
        <f t="array" ref="DS15">INDEX(BD140:BD155,Control!$B$2)/100</f>
        <v>2.2368562327762066E-2</v>
      </c>
      <c r="DT15" s="17" cm="1">
        <f t="array" ref="DT15">INDEX(BE140:BE155,Control!$B$2)/100</f>
        <v>2.1652768333273686E-2</v>
      </c>
      <c r="DU15" s="17" cm="1">
        <f t="array" ref="DU15">INDEX(BF140:BF155,Control!$B$2)/100</f>
        <v>2.1473819834651586E-2</v>
      </c>
      <c r="DV15" s="17" cm="1">
        <f t="array" ref="DV15">INDEX(BG140:BG155,Control!$B$2)/100</f>
        <v>2.1294871336029492E-2</v>
      </c>
      <c r="DW15" s="17" cm="1">
        <f t="array" ref="DW15">INDEX(BH140:BH155,Control!$B$2)/100</f>
        <v>2.0758025840163202E-2</v>
      </c>
      <c r="DX15" s="17" cm="1">
        <f t="array" ref="DX15">INDEX(BI140:BI155,Control!$B$2)/100</f>
        <v>2.2010665330517876E-2</v>
      </c>
      <c r="DY15" s="17" cm="1">
        <f t="array" ref="DY15">INDEX(BJ140:BJ155,Control!$B$2)/100</f>
        <v>2.2189613829139972E-2</v>
      </c>
      <c r="DZ15" s="17" cm="1">
        <f t="array" ref="DZ15">INDEX(BK140:BK155,Control!$B$2)/100</f>
        <v>2.2368562327762066E-2</v>
      </c>
      <c r="EA15" s="17" cm="1">
        <f t="array" ref="EA15">INDEX(BL140:BL155,Control!$B$2)/100</f>
        <v>2.2368562327762066E-2</v>
      </c>
      <c r="EB15" s="17" cm="1">
        <f t="array" ref="EB15">INDEX(BM140:BM155,Control!$B$2)/100</f>
        <v>2.1831716831895779E-2</v>
      </c>
      <c r="EC15" s="17" cm="1">
        <f t="array" ref="EC15">INDEX(BN140:BN155,Control!$B$2)/100</f>
        <v>2.1115922837407396E-2</v>
      </c>
    </row>
    <row r="16" spans="1:134" x14ac:dyDescent="0.25">
      <c r="A16" s="14" t="s">
        <v>11</v>
      </c>
      <c r="B16" s="6">
        <v>1090</v>
      </c>
      <c r="C16" s="6">
        <v>1135</v>
      </c>
      <c r="D16" s="6">
        <v>1130</v>
      </c>
      <c r="E16" s="6">
        <v>2325</v>
      </c>
      <c r="F16" s="6">
        <v>3315</v>
      </c>
      <c r="G16" s="6">
        <v>3040</v>
      </c>
      <c r="H16" s="6">
        <v>3185</v>
      </c>
      <c r="I16" s="6">
        <v>3325</v>
      </c>
      <c r="J16" s="6">
        <v>3245</v>
      </c>
      <c r="K16" s="6">
        <v>3065</v>
      </c>
      <c r="L16" s="6">
        <v>3080</v>
      </c>
      <c r="M16" s="6">
        <v>3120</v>
      </c>
      <c r="N16" s="6">
        <v>3065</v>
      </c>
      <c r="O16" s="6">
        <v>3265</v>
      </c>
      <c r="P16" s="6">
        <v>3255</v>
      </c>
      <c r="Q16" s="6">
        <v>3125</v>
      </c>
      <c r="R16" s="6">
        <v>2820</v>
      </c>
      <c r="S16" s="6">
        <v>2545</v>
      </c>
      <c r="T16" s="6">
        <v>2505</v>
      </c>
      <c r="U16" s="6">
        <v>2400</v>
      </c>
      <c r="V16" s="6">
        <v>2265</v>
      </c>
      <c r="W16" s="6">
        <v>2155</v>
      </c>
      <c r="X16" s="6">
        <v>2075</v>
      </c>
      <c r="Y16" s="6">
        <v>1990</v>
      </c>
      <c r="Z16" s="6">
        <v>1925</v>
      </c>
      <c r="AA16" s="6">
        <v>1895</v>
      </c>
      <c r="AB16" s="6">
        <v>1860</v>
      </c>
      <c r="AC16" s="6">
        <v>1725</v>
      </c>
      <c r="AD16" s="6">
        <v>1665</v>
      </c>
      <c r="AE16" s="6">
        <v>1635</v>
      </c>
      <c r="AF16" s="6">
        <v>1615</v>
      </c>
      <c r="AG16" s="6">
        <v>1610</v>
      </c>
      <c r="AH16" s="6">
        <v>1630</v>
      </c>
      <c r="AI16" s="6">
        <v>1580</v>
      </c>
      <c r="AJ16" s="6">
        <v>1565</v>
      </c>
      <c r="AK16" s="6">
        <v>1565</v>
      </c>
      <c r="AL16" s="6">
        <v>1540</v>
      </c>
      <c r="AM16" s="6">
        <v>1560</v>
      </c>
      <c r="AN16" s="6">
        <v>1595</v>
      </c>
      <c r="AO16" s="6">
        <v>1645</v>
      </c>
      <c r="AP16" s="6">
        <v>1635</v>
      </c>
      <c r="AQ16" s="6">
        <v>1660</v>
      </c>
      <c r="AR16" s="6">
        <v>1645</v>
      </c>
      <c r="AS16" s="6">
        <v>1675</v>
      </c>
      <c r="AT16" s="6">
        <v>1645</v>
      </c>
      <c r="AU16" s="6">
        <v>1635</v>
      </c>
      <c r="AV16" s="6">
        <v>1610</v>
      </c>
      <c r="AW16" s="6">
        <v>1630</v>
      </c>
      <c r="AX16" s="6">
        <v>1595</v>
      </c>
      <c r="AY16" s="6">
        <v>1665</v>
      </c>
      <c r="AZ16" s="6">
        <v>1655</v>
      </c>
      <c r="BA16" s="6">
        <v>1650</v>
      </c>
      <c r="BB16" s="6">
        <v>1665</v>
      </c>
      <c r="BC16" s="6">
        <v>1655</v>
      </c>
      <c r="BD16" s="6">
        <v>1765</v>
      </c>
      <c r="BE16" s="6">
        <v>1765</v>
      </c>
      <c r="BF16" s="6">
        <v>1850</v>
      </c>
      <c r="BG16" s="6">
        <v>1865</v>
      </c>
      <c r="BH16" s="6">
        <v>1880</v>
      </c>
      <c r="BI16" s="6">
        <v>1820</v>
      </c>
      <c r="BJ16" s="6">
        <v>1795</v>
      </c>
      <c r="BK16" s="6">
        <v>1825</v>
      </c>
      <c r="BL16" s="6">
        <v>1805</v>
      </c>
      <c r="BM16" s="6">
        <v>1720</v>
      </c>
      <c r="BN16" s="6">
        <v>1755</v>
      </c>
    </row>
    <row r="17" spans="1:71" x14ac:dyDescent="0.25">
      <c r="A17" s="14" t="s">
        <v>41</v>
      </c>
      <c r="B17" s="6">
        <v>26275</v>
      </c>
      <c r="C17" s="6">
        <v>27030</v>
      </c>
      <c r="D17" s="6">
        <v>27110</v>
      </c>
      <c r="E17" s="6">
        <v>48245</v>
      </c>
      <c r="F17" s="6">
        <v>60045</v>
      </c>
      <c r="G17" s="6">
        <v>56595</v>
      </c>
      <c r="H17" s="6">
        <v>57930</v>
      </c>
      <c r="I17" s="6">
        <v>59165</v>
      </c>
      <c r="J17" s="6">
        <v>58450</v>
      </c>
      <c r="K17" s="6">
        <v>55865</v>
      </c>
      <c r="L17" s="6">
        <v>56360</v>
      </c>
      <c r="M17" s="6">
        <v>56460</v>
      </c>
      <c r="N17" s="6">
        <v>55185</v>
      </c>
      <c r="O17" s="6">
        <v>57650</v>
      </c>
      <c r="P17" s="6">
        <v>56950</v>
      </c>
      <c r="Q17" s="6">
        <v>55845</v>
      </c>
      <c r="R17" s="6">
        <v>51960</v>
      </c>
      <c r="S17" s="6">
        <v>47850</v>
      </c>
      <c r="T17" s="6">
        <v>46810</v>
      </c>
      <c r="U17" s="6">
        <v>44735</v>
      </c>
      <c r="V17" s="6">
        <v>42710</v>
      </c>
      <c r="W17" s="6">
        <v>41010</v>
      </c>
      <c r="X17" s="6">
        <v>39740</v>
      </c>
      <c r="Y17" s="6">
        <v>38365</v>
      </c>
      <c r="Z17" s="6">
        <v>37655</v>
      </c>
      <c r="AA17" s="6">
        <v>37570</v>
      </c>
      <c r="AB17" s="6">
        <v>35965</v>
      </c>
      <c r="AC17" s="6">
        <v>33870</v>
      </c>
      <c r="AD17" s="6">
        <v>32510</v>
      </c>
      <c r="AE17" s="6">
        <v>31340</v>
      </c>
      <c r="AF17" s="6">
        <v>30535</v>
      </c>
      <c r="AG17" s="6">
        <v>30445</v>
      </c>
      <c r="AH17" s="6">
        <v>30270</v>
      </c>
      <c r="AI17" s="6">
        <v>30245</v>
      </c>
      <c r="AJ17" s="6">
        <v>30520</v>
      </c>
      <c r="AK17" s="6">
        <v>30960</v>
      </c>
      <c r="AL17" s="6">
        <v>30960</v>
      </c>
      <c r="AM17" s="6">
        <v>31230</v>
      </c>
      <c r="AN17" s="6">
        <v>31755</v>
      </c>
      <c r="AO17" s="6">
        <v>32260</v>
      </c>
      <c r="AP17" s="6">
        <v>31275</v>
      </c>
      <c r="AQ17" s="6">
        <v>31285</v>
      </c>
      <c r="AR17" s="6">
        <v>31420</v>
      </c>
      <c r="AS17" s="6">
        <v>31045</v>
      </c>
      <c r="AT17" s="6">
        <v>31105</v>
      </c>
      <c r="AU17" s="6">
        <v>31420</v>
      </c>
      <c r="AV17" s="6">
        <v>31685</v>
      </c>
      <c r="AW17" s="6">
        <v>32150</v>
      </c>
      <c r="AX17" s="6">
        <v>32375</v>
      </c>
      <c r="AY17" s="6">
        <v>33355</v>
      </c>
      <c r="AZ17" s="6">
        <v>33185</v>
      </c>
      <c r="BA17" s="6">
        <v>32475</v>
      </c>
      <c r="BB17" s="6">
        <v>32245</v>
      </c>
      <c r="BC17" s="6">
        <v>32050</v>
      </c>
      <c r="BD17" s="6">
        <v>34410</v>
      </c>
      <c r="BE17" s="6">
        <v>33965</v>
      </c>
      <c r="BF17" s="6">
        <v>34110</v>
      </c>
      <c r="BG17" s="6">
        <v>34040</v>
      </c>
      <c r="BH17" s="6">
        <v>33295</v>
      </c>
      <c r="BI17" s="6">
        <v>33170</v>
      </c>
      <c r="BJ17" s="6">
        <v>32845</v>
      </c>
      <c r="BK17" s="6">
        <v>33730</v>
      </c>
      <c r="BL17" s="6">
        <v>33615</v>
      </c>
      <c r="BM17" s="6">
        <v>32760</v>
      </c>
      <c r="BN17" s="6">
        <v>33215</v>
      </c>
    </row>
    <row r="18" spans="1:71" x14ac:dyDescent="0.25">
      <c r="A18" s="14" t="s">
        <v>24</v>
      </c>
      <c r="B18" s="6">
        <v>5630</v>
      </c>
      <c r="C18" s="6">
        <v>5765</v>
      </c>
      <c r="D18" s="6">
        <v>5800</v>
      </c>
      <c r="E18" s="6">
        <v>9310</v>
      </c>
      <c r="F18" s="6">
        <v>12325</v>
      </c>
      <c r="G18" s="6">
        <v>11525</v>
      </c>
      <c r="H18" s="6">
        <v>11885</v>
      </c>
      <c r="I18" s="6">
        <v>12250</v>
      </c>
      <c r="J18" s="6">
        <v>12015</v>
      </c>
      <c r="K18" s="6">
        <v>11595</v>
      </c>
      <c r="L18" s="6">
        <v>11695</v>
      </c>
      <c r="M18" s="6">
        <v>11695</v>
      </c>
      <c r="N18" s="6">
        <v>11475</v>
      </c>
      <c r="O18" s="6">
        <v>12025</v>
      </c>
      <c r="P18" s="6">
        <v>12165</v>
      </c>
      <c r="Q18" s="6">
        <v>12030</v>
      </c>
      <c r="R18" s="6">
        <v>11425</v>
      </c>
      <c r="S18" s="6">
        <v>10705</v>
      </c>
      <c r="T18" s="6">
        <v>10430</v>
      </c>
      <c r="U18" s="6">
        <v>10055</v>
      </c>
      <c r="V18" s="6">
        <v>9505</v>
      </c>
      <c r="W18" s="6">
        <v>9230</v>
      </c>
      <c r="X18" s="6">
        <v>8860</v>
      </c>
      <c r="Y18" s="6">
        <v>8625</v>
      </c>
      <c r="Z18" s="6">
        <v>8315</v>
      </c>
      <c r="AA18" s="6">
        <v>8305</v>
      </c>
      <c r="AB18" s="6">
        <v>7990</v>
      </c>
      <c r="AC18" s="6">
        <v>7575</v>
      </c>
      <c r="AD18" s="6">
        <v>7235</v>
      </c>
      <c r="AE18" s="6">
        <v>6835</v>
      </c>
      <c r="AF18" s="6">
        <v>6655</v>
      </c>
      <c r="AG18" s="6">
        <v>6545</v>
      </c>
      <c r="AH18" s="6">
        <v>6560</v>
      </c>
      <c r="AI18" s="6">
        <v>6410</v>
      </c>
      <c r="AJ18" s="6">
        <v>6485</v>
      </c>
      <c r="AK18" s="6">
        <v>6485</v>
      </c>
      <c r="AL18" s="6">
        <v>6565</v>
      </c>
      <c r="AM18" s="6">
        <v>6615</v>
      </c>
      <c r="AN18" s="6">
        <v>6655</v>
      </c>
      <c r="AO18" s="6">
        <v>6780</v>
      </c>
      <c r="AP18" s="6">
        <v>6610</v>
      </c>
      <c r="AQ18" s="6">
        <v>6755</v>
      </c>
      <c r="AR18" s="6">
        <v>6785</v>
      </c>
      <c r="AS18" s="6">
        <v>6760</v>
      </c>
      <c r="AT18" s="6">
        <v>6755</v>
      </c>
      <c r="AU18" s="6">
        <v>6720</v>
      </c>
      <c r="AV18" s="6">
        <v>6790</v>
      </c>
      <c r="AW18" s="6">
        <v>6770</v>
      </c>
      <c r="AX18" s="6">
        <v>6790</v>
      </c>
      <c r="AY18" s="6">
        <v>6965</v>
      </c>
      <c r="AZ18" s="6">
        <v>7090</v>
      </c>
      <c r="BA18" s="6">
        <v>6940</v>
      </c>
      <c r="BB18" s="6">
        <v>7065</v>
      </c>
      <c r="BC18" s="6">
        <v>7050</v>
      </c>
      <c r="BD18" s="6">
        <v>7625</v>
      </c>
      <c r="BE18" s="6">
        <v>7560</v>
      </c>
      <c r="BF18" s="6">
        <v>7525</v>
      </c>
      <c r="BG18" s="6">
        <v>7535</v>
      </c>
      <c r="BH18" s="6">
        <v>7410</v>
      </c>
      <c r="BI18" s="6">
        <v>7425</v>
      </c>
      <c r="BJ18" s="6">
        <v>7325</v>
      </c>
      <c r="BK18" s="6">
        <v>7565</v>
      </c>
      <c r="BL18" s="6">
        <v>7630</v>
      </c>
      <c r="BM18" s="6">
        <v>7495</v>
      </c>
      <c r="BN18" s="6">
        <v>7565</v>
      </c>
    </row>
    <row r="19" spans="1:71" x14ac:dyDescent="0.25">
      <c r="A19" s="14" t="s">
        <v>52</v>
      </c>
      <c r="B19" s="6">
        <v>115330</v>
      </c>
      <c r="C19" s="6">
        <v>119620</v>
      </c>
      <c r="D19" s="6">
        <v>120930</v>
      </c>
      <c r="E19" s="6">
        <v>219285</v>
      </c>
      <c r="F19" s="6">
        <v>300540</v>
      </c>
      <c r="G19" s="6">
        <v>284595</v>
      </c>
      <c r="H19" s="6">
        <v>292815</v>
      </c>
      <c r="I19" s="6">
        <v>300975</v>
      </c>
      <c r="J19" s="6">
        <v>298050</v>
      </c>
      <c r="K19" s="6">
        <v>285145</v>
      </c>
      <c r="L19" s="6">
        <v>289985</v>
      </c>
      <c r="M19" s="6">
        <v>288820</v>
      </c>
      <c r="N19" s="6">
        <v>285175</v>
      </c>
      <c r="O19" s="6">
        <v>300435</v>
      </c>
      <c r="P19" s="6">
        <v>299550</v>
      </c>
      <c r="Q19" s="6">
        <v>293270</v>
      </c>
      <c r="R19" s="6">
        <v>270110</v>
      </c>
      <c r="S19" s="6">
        <v>246810</v>
      </c>
      <c r="T19" s="6">
        <v>240785</v>
      </c>
      <c r="U19" s="6">
        <v>229695</v>
      </c>
      <c r="V19" s="6">
        <v>216375</v>
      </c>
      <c r="W19" s="6">
        <v>208830</v>
      </c>
      <c r="X19" s="6">
        <v>201050</v>
      </c>
      <c r="Y19" s="6">
        <v>194330</v>
      </c>
      <c r="Z19" s="6">
        <v>190275</v>
      </c>
      <c r="AA19" s="6">
        <v>189650</v>
      </c>
      <c r="AB19" s="6">
        <v>182640</v>
      </c>
      <c r="AC19" s="6">
        <v>173085</v>
      </c>
      <c r="AD19" s="6">
        <v>166720</v>
      </c>
      <c r="AE19" s="6">
        <v>163055</v>
      </c>
      <c r="AF19" s="6">
        <v>160335</v>
      </c>
      <c r="AG19" s="6">
        <v>160345</v>
      </c>
      <c r="AH19" s="6">
        <v>159990</v>
      </c>
      <c r="AI19" s="6">
        <v>158910</v>
      </c>
      <c r="AJ19" s="6">
        <v>159805</v>
      </c>
      <c r="AK19" s="6">
        <v>161015</v>
      </c>
      <c r="AL19" s="6">
        <v>160020</v>
      </c>
      <c r="AM19" s="6">
        <v>161775</v>
      </c>
      <c r="AN19" s="6">
        <v>163540</v>
      </c>
      <c r="AO19" s="6">
        <v>165005</v>
      </c>
      <c r="AP19" s="6">
        <v>159795</v>
      </c>
      <c r="AQ19" s="6">
        <v>161325</v>
      </c>
      <c r="AR19" s="6">
        <v>161655</v>
      </c>
      <c r="AS19" s="6">
        <v>160875</v>
      </c>
      <c r="AT19" s="6">
        <v>161450</v>
      </c>
      <c r="AU19" s="6">
        <v>162235</v>
      </c>
      <c r="AV19" s="6">
        <v>163505</v>
      </c>
      <c r="AW19" s="6">
        <v>165150</v>
      </c>
      <c r="AX19" s="6">
        <v>166975</v>
      </c>
      <c r="AY19" s="6">
        <v>172200</v>
      </c>
      <c r="AZ19" s="6">
        <v>172200</v>
      </c>
      <c r="BA19" s="6">
        <v>170210</v>
      </c>
      <c r="BB19" s="6">
        <v>170540</v>
      </c>
      <c r="BC19" s="6">
        <v>172520</v>
      </c>
      <c r="BD19" s="6">
        <v>184925</v>
      </c>
      <c r="BE19" s="6">
        <v>184635</v>
      </c>
      <c r="BF19" s="6">
        <v>185465</v>
      </c>
      <c r="BG19" s="6">
        <v>184680</v>
      </c>
      <c r="BH19" s="6">
        <v>181825</v>
      </c>
      <c r="BI19" s="6">
        <v>180170</v>
      </c>
      <c r="BJ19" s="6">
        <v>180910</v>
      </c>
      <c r="BK19" s="6">
        <v>187270</v>
      </c>
      <c r="BL19" s="6">
        <v>187090</v>
      </c>
      <c r="BM19" s="6">
        <v>183375</v>
      </c>
      <c r="BN19" s="6">
        <v>185675</v>
      </c>
    </row>
    <row r="20" spans="1:71" x14ac:dyDescent="0.25">
      <c r="A20" s="14" t="s">
        <v>42</v>
      </c>
      <c r="B20" s="6">
        <v>1014875</v>
      </c>
      <c r="C20" s="6">
        <v>1050875</v>
      </c>
      <c r="D20" s="6">
        <v>1063505</v>
      </c>
      <c r="E20" s="6">
        <v>1764725</v>
      </c>
      <c r="F20" s="6">
        <v>2264855</v>
      </c>
      <c r="G20" s="6">
        <v>2200615</v>
      </c>
      <c r="H20" s="6">
        <v>2241155</v>
      </c>
      <c r="I20" s="6">
        <v>2282005</v>
      </c>
      <c r="J20" s="6">
        <v>2262510</v>
      </c>
      <c r="K20" s="6">
        <v>2188335</v>
      </c>
      <c r="L20" s="6">
        <v>2225600</v>
      </c>
      <c r="M20" s="6">
        <v>2216785</v>
      </c>
      <c r="N20" s="6">
        <v>2189260</v>
      </c>
      <c r="O20" s="6">
        <v>2295430</v>
      </c>
      <c r="P20" s="6">
        <v>2294110</v>
      </c>
      <c r="Q20" s="6">
        <v>2255825</v>
      </c>
      <c r="R20" s="6">
        <v>2113170</v>
      </c>
      <c r="S20" s="6">
        <v>1961300</v>
      </c>
      <c r="T20" s="6">
        <v>1915360</v>
      </c>
      <c r="U20" s="6">
        <v>1838805</v>
      </c>
      <c r="V20" s="6">
        <v>1745650</v>
      </c>
      <c r="W20" s="6">
        <v>1682990</v>
      </c>
      <c r="X20" s="6">
        <v>1617805</v>
      </c>
      <c r="Y20" s="6">
        <v>1560280</v>
      </c>
      <c r="Z20" s="6">
        <v>1526305</v>
      </c>
      <c r="AA20" s="6">
        <v>1526960</v>
      </c>
      <c r="AB20" s="6">
        <v>1477445</v>
      </c>
      <c r="AC20" s="6">
        <v>1405800</v>
      </c>
      <c r="AD20" s="6">
        <v>1364815</v>
      </c>
      <c r="AE20" s="6">
        <v>1335760</v>
      </c>
      <c r="AF20" s="6">
        <v>1311605</v>
      </c>
      <c r="AG20" s="6">
        <v>1307840</v>
      </c>
      <c r="AH20" s="6">
        <v>1302410</v>
      </c>
      <c r="AI20" s="6">
        <v>1285635</v>
      </c>
      <c r="AJ20" s="6">
        <v>1298065</v>
      </c>
      <c r="AK20" s="6">
        <v>1307230</v>
      </c>
      <c r="AL20" s="6">
        <v>1296625</v>
      </c>
      <c r="AM20" s="6">
        <v>1317065</v>
      </c>
      <c r="AN20" s="6">
        <v>1343645</v>
      </c>
      <c r="AO20" s="6">
        <v>1365680</v>
      </c>
      <c r="AP20" s="6">
        <v>1320975</v>
      </c>
      <c r="AQ20" s="6">
        <v>1328495</v>
      </c>
      <c r="AR20" s="6">
        <v>1336080</v>
      </c>
      <c r="AS20" s="6">
        <v>1323000</v>
      </c>
      <c r="AT20" s="6">
        <v>1321305</v>
      </c>
      <c r="AU20" s="6">
        <v>1323745</v>
      </c>
      <c r="AV20" s="6">
        <v>1332875</v>
      </c>
      <c r="AW20" s="6">
        <v>1341150</v>
      </c>
      <c r="AX20" s="6">
        <v>1350895</v>
      </c>
      <c r="AY20" s="6">
        <v>1388605</v>
      </c>
      <c r="AZ20" s="6">
        <v>1399085</v>
      </c>
      <c r="BA20" s="6">
        <v>1387390</v>
      </c>
      <c r="BB20" s="6">
        <v>1399125</v>
      </c>
      <c r="BC20" s="6">
        <v>1429560</v>
      </c>
      <c r="BD20" s="6">
        <v>1552255</v>
      </c>
      <c r="BE20" s="6">
        <v>1546345</v>
      </c>
      <c r="BF20" s="6">
        <v>1546695</v>
      </c>
      <c r="BG20" s="6">
        <v>1536235</v>
      </c>
      <c r="BH20" s="6">
        <v>1511445</v>
      </c>
      <c r="BI20" s="6">
        <v>1491080</v>
      </c>
      <c r="BJ20" s="6">
        <v>1487450</v>
      </c>
      <c r="BK20" s="6">
        <v>1534215</v>
      </c>
      <c r="BL20" s="6">
        <v>1529420</v>
      </c>
      <c r="BM20" s="6">
        <v>1500215</v>
      </c>
      <c r="BN20" s="6">
        <v>1524415</v>
      </c>
    </row>
    <row r="23" spans="1:71" x14ac:dyDescent="0.25">
      <c r="B23" s="4">
        <v>43831</v>
      </c>
      <c r="C23" s="4">
        <v>43862</v>
      </c>
      <c r="D23" s="4">
        <v>43891</v>
      </c>
      <c r="E23" s="4">
        <v>43922</v>
      </c>
      <c r="F23" s="4">
        <v>43952</v>
      </c>
      <c r="G23" s="4">
        <v>43983</v>
      </c>
      <c r="H23" s="4">
        <v>44013</v>
      </c>
      <c r="I23" s="4">
        <v>44044</v>
      </c>
      <c r="J23" s="4">
        <v>44075</v>
      </c>
      <c r="K23" s="4">
        <v>44105</v>
      </c>
      <c r="L23" s="4">
        <v>44136</v>
      </c>
      <c r="M23" s="4">
        <v>44166</v>
      </c>
      <c r="N23" s="4">
        <v>44197</v>
      </c>
      <c r="O23" s="4">
        <v>44228</v>
      </c>
      <c r="P23" s="4">
        <v>44256</v>
      </c>
      <c r="Q23" s="4">
        <v>44287</v>
      </c>
      <c r="R23" s="4">
        <v>44317</v>
      </c>
      <c r="S23" s="4">
        <v>44348</v>
      </c>
      <c r="T23" s="4">
        <v>44378</v>
      </c>
      <c r="U23" s="4">
        <v>44409</v>
      </c>
      <c r="V23" s="163">
        <v>44440</v>
      </c>
      <c r="W23" s="163">
        <v>44470</v>
      </c>
      <c r="X23" s="163">
        <v>44501</v>
      </c>
      <c r="Y23" s="163">
        <v>44531</v>
      </c>
      <c r="Z23" s="163">
        <v>44562</v>
      </c>
      <c r="AA23" s="163">
        <v>44593</v>
      </c>
      <c r="AB23" s="163">
        <v>44621</v>
      </c>
      <c r="AC23" s="163">
        <v>44652</v>
      </c>
      <c r="AD23" s="163">
        <v>44682</v>
      </c>
      <c r="AE23" s="163">
        <v>44713</v>
      </c>
      <c r="AF23" s="163">
        <v>44743</v>
      </c>
      <c r="AG23" s="163">
        <v>44774</v>
      </c>
      <c r="AH23" s="163">
        <v>44805</v>
      </c>
      <c r="AI23" s="163">
        <v>44835</v>
      </c>
      <c r="AJ23" s="163">
        <v>44866</v>
      </c>
      <c r="AK23" s="163">
        <v>44896</v>
      </c>
      <c r="AL23" s="163">
        <v>44927</v>
      </c>
      <c r="AM23" s="163">
        <v>44958</v>
      </c>
      <c r="AN23" s="163">
        <v>44986</v>
      </c>
      <c r="AO23" s="163">
        <v>45017</v>
      </c>
      <c r="AP23" s="163">
        <v>45047</v>
      </c>
      <c r="AQ23" s="163">
        <v>45078</v>
      </c>
      <c r="AR23" s="163">
        <v>45108</v>
      </c>
      <c r="AS23" s="163">
        <v>45139</v>
      </c>
      <c r="AT23" s="163">
        <v>45170</v>
      </c>
      <c r="AU23" s="163">
        <v>45200</v>
      </c>
      <c r="AV23" s="163">
        <v>45231</v>
      </c>
      <c r="AW23" s="163">
        <v>45261</v>
      </c>
      <c r="AX23" s="163">
        <v>45292</v>
      </c>
      <c r="AY23" s="163">
        <v>45323</v>
      </c>
      <c r="AZ23" s="163">
        <v>45352</v>
      </c>
      <c r="BA23" s="163">
        <v>45383</v>
      </c>
      <c r="BB23" s="163">
        <v>45413</v>
      </c>
      <c r="BC23" s="163">
        <v>45444</v>
      </c>
      <c r="BD23" s="163">
        <v>45474</v>
      </c>
      <c r="BE23" s="163">
        <v>45505</v>
      </c>
      <c r="BF23" s="163">
        <v>45536</v>
      </c>
      <c r="BG23" s="163">
        <v>45566</v>
      </c>
      <c r="BH23" s="163">
        <v>45597</v>
      </c>
      <c r="BI23" s="163">
        <v>45627</v>
      </c>
      <c r="BJ23" s="163">
        <v>45658</v>
      </c>
      <c r="BK23" s="163">
        <v>45689</v>
      </c>
      <c r="BL23" s="163">
        <v>45717</v>
      </c>
      <c r="BM23" s="163">
        <v>45748</v>
      </c>
      <c r="BN23" s="163">
        <v>45778</v>
      </c>
      <c r="BP23" s="24">
        <f>D44</f>
        <v>43891</v>
      </c>
      <c r="BQ23" s="14" t="s">
        <v>53</v>
      </c>
      <c r="BR23" s="14" t="s">
        <v>55</v>
      </c>
      <c r="BS23" s="14" t="s">
        <v>56</v>
      </c>
    </row>
    <row r="24" spans="1:71" x14ac:dyDescent="0.25">
      <c r="A24" s="14" t="s">
        <v>0</v>
      </c>
      <c r="B24" s="16">
        <v>2.6</v>
      </c>
      <c r="C24" s="16">
        <v>2.7</v>
      </c>
      <c r="D24" s="16">
        <v>2.8</v>
      </c>
      <c r="E24" s="16">
        <v>5</v>
      </c>
      <c r="F24" s="16">
        <v>6.2</v>
      </c>
      <c r="G24" s="16">
        <v>5.8</v>
      </c>
      <c r="H24" s="16">
        <v>6</v>
      </c>
      <c r="I24" s="16">
        <v>6.2</v>
      </c>
      <c r="J24" s="16">
        <v>6</v>
      </c>
      <c r="K24" s="16">
        <v>5.8</v>
      </c>
      <c r="L24" s="16">
        <v>5.8</v>
      </c>
      <c r="M24" s="16">
        <v>5.7</v>
      </c>
      <c r="N24" s="16">
        <v>5.6</v>
      </c>
      <c r="O24" s="16">
        <v>5.8</v>
      </c>
      <c r="P24" s="16">
        <v>5.7</v>
      </c>
      <c r="Q24" s="16">
        <v>5.5</v>
      </c>
      <c r="R24" s="16">
        <v>5.0999999999999996</v>
      </c>
      <c r="S24" s="16">
        <v>4.7</v>
      </c>
      <c r="T24" s="16">
        <v>4.5999999999999996</v>
      </c>
      <c r="U24" s="16">
        <v>4.4000000000000004</v>
      </c>
      <c r="V24" s="16">
        <v>4.2</v>
      </c>
      <c r="W24" s="16">
        <v>4</v>
      </c>
      <c r="X24" s="16">
        <v>3.9</v>
      </c>
      <c r="Y24" s="16">
        <v>3.8</v>
      </c>
      <c r="Z24" s="16">
        <v>3.7</v>
      </c>
      <c r="AA24" s="16">
        <v>3.7</v>
      </c>
      <c r="AB24" s="16">
        <v>3.5</v>
      </c>
      <c r="AC24" s="16">
        <v>3.3</v>
      </c>
      <c r="AD24" s="16">
        <v>3.2</v>
      </c>
      <c r="AE24" s="16">
        <v>3</v>
      </c>
      <c r="AF24" s="16">
        <v>2.9</v>
      </c>
      <c r="AG24" s="16">
        <v>2.9</v>
      </c>
      <c r="AH24" s="16">
        <v>2.9</v>
      </c>
      <c r="AI24" s="16">
        <v>2.8</v>
      </c>
      <c r="AJ24" s="16">
        <v>2.8</v>
      </c>
      <c r="AK24" s="16">
        <v>2.8</v>
      </c>
      <c r="AL24" s="16">
        <v>2.8</v>
      </c>
      <c r="AM24" s="16">
        <v>2.8</v>
      </c>
      <c r="AN24" s="16">
        <v>2.9</v>
      </c>
      <c r="AO24" s="16">
        <v>3</v>
      </c>
      <c r="AP24" s="16">
        <v>2.9</v>
      </c>
      <c r="AQ24" s="16">
        <v>2.9</v>
      </c>
      <c r="AR24" s="16">
        <v>2.9</v>
      </c>
      <c r="AS24" s="16">
        <v>2.9</v>
      </c>
      <c r="AT24" s="16">
        <v>2.9</v>
      </c>
      <c r="AU24" s="16">
        <v>2.9</v>
      </c>
      <c r="AV24" s="16">
        <v>2.9</v>
      </c>
      <c r="AW24" s="16">
        <v>2.9</v>
      </c>
      <c r="AX24" s="16">
        <v>2.9</v>
      </c>
      <c r="AY24" s="16">
        <v>3</v>
      </c>
      <c r="AZ24" s="16">
        <v>3.1</v>
      </c>
      <c r="BA24" s="16">
        <v>3</v>
      </c>
      <c r="BB24" s="16">
        <v>3</v>
      </c>
      <c r="BC24" s="16">
        <v>3</v>
      </c>
      <c r="BD24" s="16">
        <v>3.2</v>
      </c>
      <c r="BE24" s="16">
        <v>3.2</v>
      </c>
      <c r="BF24" s="16">
        <v>3.2</v>
      </c>
      <c r="BG24" s="16">
        <v>3.2</v>
      </c>
      <c r="BH24" s="16">
        <v>3.1</v>
      </c>
      <c r="BI24" s="16">
        <v>3.2</v>
      </c>
      <c r="BJ24" s="16">
        <v>3.1</v>
      </c>
      <c r="BK24" s="16">
        <v>3.2</v>
      </c>
      <c r="BL24" s="16">
        <v>3.2</v>
      </c>
      <c r="BM24" s="16">
        <v>3.1</v>
      </c>
      <c r="BN24" s="16">
        <v>3.1</v>
      </c>
      <c r="BO24" s="15">
        <v>3</v>
      </c>
      <c r="BP24" s="14" t="s">
        <v>0</v>
      </c>
      <c r="BQ24" s="6">
        <f t="shared" ref="BQ24:BQ39" si="21">D45</f>
        <v>475</v>
      </c>
      <c r="BR24" s="6">
        <f t="shared" ref="BR24:BR39" si="22">D64</f>
        <v>1185</v>
      </c>
      <c r="BS24" s="6">
        <f t="shared" ref="BS24:BS39" si="23">D83</f>
        <v>550</v>
      </c>
    </row>
    <row r="25" spans="1:71" x14ac:dyDescent="0.25">
      <c r="A25" s="14" t="s">
        <v>1</v>
      </c>
      <c r="B25" s="16">
        <v>2.4</v>
      </c>
      <c r="C25" s="16">
        <v>2.4</v>
      </c>
      <c r="D25" s="16">
        <v>2.5</v>
      </c>
      <c r="E25" s="16">
        <v>4.7</v>
      </c>
      <c r="F25" s="16">
        <v>5.6</v>
      </c>
      <c r="G25" s="16">
        <v>5.3</v>
      </c>
      <c r="H25" s="16">
        <v>5.5</v>
      </c>
      <c r="I25" s="16">
        <v>5.6</v>
      </c>
      <c r="J25" s="16">
        <v>5.5</v>
      </c>
      <c r="K25" s="16">
        <v>5.2</v>
      </c>
      <c r="L25" s="16">
        <v>5.2</v>
      </c>
      <c r="M25" s="16">
        <v>5.2</v>
      </c>
      <c r="N25" s="16">
        <v>5.2</v>
      </c>
      <c r="O25" s="16">
        <v>5.4</v>
      </c>
      <c r="P25" s="16">
        <v>5.3</v>
      </c>
      <c r="Q25" s="16">
        <v>5.2</v>
      </c>
      <c r="R25" s="16">
        <v>4.8</v>
      </c>
      <c r="S25" s="16">
        <v>4.4000000000000004</v>
      </c>
      <c r="T25" s="16">
        <v>4.3</v>
      </c>
      <c r="U25" s="16">
        <v>4.0999999999999996</v>
      </c>
      <c r="V25" s="16">
        <v>3.9</v>
      </c>
      <c r="W25" s="16">
        <v>3.8</v>
      </c>
      <c r="X25" s="16">
        <v>3.8</v>
      </c>
      <c r="Y25" s="16">
        <v>3.6</v>
      </c>
      <c r="Z25" s="16">
        <v>3.6</v>
      </c>
      <c r="AA25" s="16">
        <v>3.6</v>
      </c>
      <c r="AB25" s="16">
        <v>3.5</v>
      </c>
      <c r="AC25" s="16">
        <v>3.3</v>
      </c>
      <c r="AD25" s="16">
        <v>3.1</v>
      </c>
      <c r="AE25" s="16">
        <v>3</v>
      </c>
      <c r="AF25" s="16">
        <v>2.9</v>
      </c>
      <c r="AG25" s="16">
        <v>2.9</v>
      </c>
      <c r="AH25" s="16">
        <v>2.9</v>
      </c>
      <c r="AI25" s="16">
        <v>3</v>
      </c>
      <c r="AJ25" s="16">
        <v>3</v>
      </c>
      <c r="AK25" s="16">
        <v>3.1</v>
      </c>
      <c r="AL25" s="16">
        <v>3.1</v>
      </c>
      <c r="AM25" s="16">
        <v>3.1</v>
      </c>
      <c r="AN25" s="16">
        <v>3.2</v>
      </c>
      <c r="AO25" s="16">
        <v>3.2</v>
      </c>
      <c r="AP25" s="16">
        <v>3.2</v>
      </c>
      <c r="AQ25" s="16">
        <v>3.2</v>
      </c>
      <c r="AR25" s="16">
        <v>3.1</v>
      </c>
      <c r="AS25" s="16">
        <v>3.1</v>
      </c>
      <c r="AT25" s="16">
        <v>3.1</v>
      </c>
      <c r="AU25" s="16">
        <v>3.1</v>
      </c>
      <c r="AV25" s="16">
        <v>3.2</v>
      </c>
      <c r="AW25" s="16">
        <v>3.3</v>
      </c>
      <c r="AX25" s="16">
        <v>3.3</v>
      </c>
      <c r="AY25" s="16">
        <v>3.4</v>
      </c>
      <c r="AZ25" s="16">
        <v>3.4</v>
      </c>
      <c r="BA25" s="16">
        <v>3.3</v>
      </c>
      <c r="BB25" s="16">
        <v>3.3</v>
      </c>
      <c r="BC25" s="16">
        <v>3.2</v>
      </c>
      <c r="BD25" s="16">
        <v>3.5</v>
      </c>
      <c r="BE25" s="16">
        <v>3.4</v>
      </c>
      <c r="BF25" s="16">
        <v>3.3</v>
      </c>
      <c r="BG25" s="16">
        <v>3.5</v>
      </c>
      <c r="BH25" s="16">
        <v>3.3</v>
      </c>
      <c r="BI25" s="16">
        <v>3.3</v>
      </c>
      <c r="BJ25" s="16">
        <v>3.3</v>
      </c>
      <c r="BK25" s="16">
        <v>3.4</v>
      </c>
      <c r="BL25" s="16">
        <v>3.4</v>
      </c>
      <c r="BM25" s="16">
        <v>3.3</v>
      </c>
      <c r="BN25" s="16">
        <v>3.4</v>
      </c>
      <c r="BO25" s="15">
        <v>3.2</v>
      </c>
      <c r="BP25" s="14" t="s">
        <v>1</v>
      </c>
      <c r="BQ25" s="6">
        <f t="shared" si="21"/>
        <v>580</v>
      </c>
      <c r="BR25" s="6">
        <f t="shared" si="22"/>
        <v>1225</v>
      </c>
      <c r="BS25" s="6">
        <f t="shared" si="23"/>
        <v>600</v>
      </c>
    </row>
    <row r="26" spans="1:71" x14ac:dyDescent="0.25">
      <c r="A26" s="14" t="s">
        <v>2</v>
      </c>
      <c r="B26" s="16">
        <v>2.1</v>
      </c>
      <c r="C26" s="16">
        <v>2.2000000000000002</v>
      </c>
      <c r="D26" s="16">
        <v>2.2000000000000002</v>
      </c>
      <c r="E26" s="16">
        <v>4.2</v>
      </c>
      <c r="F26" s="16">
        <v>5.6</v>
      </c>
      <c r="G26" s="16">
        <v>5.3</v>
      </c>
      <c r="H26" s="16">
        <v>5.4</v>
      </c>
      <c r="I26" s="16">
        <v>5.5</v>
      </c>
      <c r="J26" s="16">
        <v>5.4</v>
      </c>
      <c r="K26" s="16">
        <v>5.0999999999999996</v>
      </c>
      <c r="L26" s="16">
        <v>5.2</v>
      </c>
      <c r="M26" s="16">
        <v>5.3</v>
      </c>
      <c r="N26" s="16">
        <v>5.0999999999999996</v>
      </c>
      <c r="O26" s="16">
        <v>5.4</v>
      </c>
      <c r="P26" s="16">
        <v>5.4</v>
      </c>
      <c r="Q26" s="16">
        <v>5.3</v>
      </c>
      <c r="R26" s="16">
        <v>4.9000000000000004</v>
      </c>
      <c r="S26" s="16">
        <v>4.5</v>
      </c>
      <c r="T26" s="16">
        <v>4.4000000000000004</v>
      </c>
      <c r="U26" s="16">
        <v>4.0999999999999996</v>
      </c>
      <c r="V26" s="16">
        <v>3.9</v>
      </c>
      <c r="W26" s="16">
        <v>3.6</v>
      </c>
      <c r="X26" s="16">
        <v>3.4</v>
      </c>
      <c r="Y26" s="16">
        <v>3.3</v>
      </c>
      <c r="Z26" s="16">
        <v>3.2</v>
      </c>
      <c r="AA26" s="16">
        <v>3.2</v>
      </c>
      <c r="AB26" s="16">
        <v>3</v>
      </c>
      <c r="AC26" s="16">
        <v>2.9</v>
      </c>
      <c r="AD26" s="16">
        <v>2.8</v>
      </c>
      <c r="AE26" s="16">
        <v>2.8</v>
      </c>
      <c r="AF26" s="16">
        <v>2.7</v>
      </c>
      <c r="AG26" s="16">
        <v>2.7</v>
      </c>
      <c r="AH26" s="16">
        <v>2.7</v>
      </c>
      <c r="AI26" s="16">
        <v>2.8</v>
      </c>
      <c r="AJ26" s="16">
        <v>2.8</v>
      </c>
      <c r="AK26" s="16">
        <v>2.8</v>
      </c>
      <c r="AL26" s="16">
        <v>2.7</v>
      </c>
      <c r="AM26" s="16">
        <v>2.8</v>
      </c>
      <c r="AN26" s="16">
        <v>2.8</v>
      </c>
      <c r="AO26" s="16">
        <v>2.9</v>
      </c>
      <c r="AP26" s="16">
        <v>2.9</v>
      </c>
      <c r="AQ26" s="16">
        <v>2.9</v>
      </c>
      <c r="AR26" s="16">
        <v>2.9</v>
      </c>
      <c r="AS26" s="16">
        <v>2.8</v>
      </c>
      <c r="AT26" s="16">
        <v>2.9</v>
      </c>
      <c r="AU26" s="16">
        <v>2.9</v>
      </c>
      <c r="AV26" s="16">
        <v>2.9</v>
      </c>
      <c r="AW26" s="16">
        <v>2.9</v>
      </c>
      <c r="AX26" s="16">
        <v>2.9</v>
      </c>
      <c r="AY26" s="16">
        <v>3</v>
      </c>
      <c r="AZ26" s="16">
        <v>3</v>
      </c>
      <c r="BA26" s="16">
        <v>2.9</v>
      </c>
      <c r="BB26" s="16">
        <v>3</v>
      </c>
      <c r="BC26" s="16">
        <v>3.1</v>
      </c>
      <c r="BD26" s="16">
        <v>3.3</v>
      </c>
      <c r="BE26" s="16">
        <v>3.3</v>
      </c>
      <c r="BF26" s="16">
        <v>3.3</v>
      </c>
      <c r="BG26" s="16">
        <v>3.1</v>
      </c>
      <c r="BH26" s="16">
        <v>3.1</v>
      </c>
      <c r="BI26" s="16">
        <v>3.1</v>
      </c>
      <c r="BJ26" s="16">
        <v>3</v>
      </c>
      <c r="BK26" s="16">
        <v>3.1</v>
      </c>
      <c r="BL26" s="16">
        <v>3.1</v>
      </c>
      <c r="BM26" s="16">
        <v>3</v>
      </c>
      <c r="BN26" s="16">
        <v>3.2</v>
      </c>
      <c r="BO26" s="15">
        <v>2.9</v>
      </c>
      <c r="BP26" s="14" t="s">
        <v>2</v>
      </c>
      <c r="BQ26" s="6">
        <f t="shared" si="21"/>
        <v>315</v>
      </c>
      <c r="BR26" s="6">
        <f t="shared" si="22"/>
        <v>965</v>
      </c>
      <c r="BS26" s="6">
        <f t="shared" si="23"/>
        <v>320</v>
      </c>
    </row>
    <row r="27" spans="1:71" x14ac:dyDescent="0.25">
      <c r="A27" s="14" t="s">
        <v>3</v>
      </c>
      <c r="B27" s="16">
        <v>3.6</v>
      </c>
      <c r="C27" s="16">
        <v>3.7</v>
      </c>
      <c r="D27" s="16">
        <v>3.8</v>
      </c>
      <c r="E27" s="16">
        <v>6.4</v>
      </c>
      <c r="F27" s="16">
        <v>7.1</v>
      </c>
      <c r="G27" s="16">
        <v>6.8</v>
      </c>
      <c r="H27" s="16">
        <v>6.9</v>
      </c>
      <c r="I27" s="16">
        <v>7</v>
      </c>
      <c r="J27" s="16">
        <v>6.9</v>
      </c>
      <c r="K27" s="16">
        <v>6.7</v>
      </c>
      <c r="L27" s="16">
        <v>6.7</v>
      </c>
      <c r="M27" s="16">
        <v>6.7</v>
      </c>
      <c r="N27" s="16">
        <v>6.5</v>
      </c>
      <c r="O27" s="16">
        <v>6.7</v>
      </c>
      <c r="P27" s="16">
        <v>6.6</v>
      </c>
      <c r="Q27" s="16">
        <v>6.4</v>
      </c>
      <c r="R27" s="16">
        <v>6</v>
      </c>
      <c r="S27" s="16">
        <v>5.5</v>
      </c>
      <c r="T27" s="16">
        <v>5.4</v>
      </c>
      <c r="U27" s="16">
        <v>5.0999999999999996</v>
      </c>
      <c r="V27" s="16">
        <v>4.9000000000000004</v>
      </c>
      <c r="W27" s="16">
        <v>4.8</v>
      </c>
      <c r="X27" s="16">
        <v>4.7</v>
      </c>
      <c r="Y27" s="16">
        <v>4.5</v>
      </c>
      <c r="Z27" s="16">
        <v>4.5</v>
      </c>
      <c r="AA27" s="16">
        <v>4.5</v>
      </c>
      <c r="AB27" s="16">
        <v>4.3</v>
      </c>
      <c r="AC27" s="16">
        <v>4.0999999999999996</v>
      </c>
      <c r="AD27" s="16">
        <v>3.9</v>
      </c>
      <c r="AE27" s="16">
        <v>3.7</v>
      </c>
      <c r="AF27" s="16">
        <v>3.6</v>
      </c>
      <c r="AG27" s="16">
        <v>3.6</v>
      </c>
      <c r="AH27" s="16">
        <v>3.6</v>
      </c>
      <c r="AI27" s="16">
        <v>3.6</v>
      </c>
      <c r="AJ27" s="16">
        <v>3.7</v>
      </c>
      <c r="AK27" s="16">
        <v>3.8</v>
      </c>
      <c r="AL27" s="16">
        <v>3.8</v>
      </c>
      <c r="AM27" s="16">
        <v>3.8</v>
      </c>
      <c r="AN27" s="16">
        <v>3.9</v>
      </c>
      <c r="AO27" s="16">
        <v>3.8</v>
      </c>
      <c r="AP27" s="16">
        <v>3.8</v>
      </c>
      <c r="AQ27" s="16">
        <v>3.7</v>
      </c>
      <c r="AR27" s="16">
        <v>3.8</v>
      </c>
      <c r="AS27" s="16">
        <v>3.8</v>
      </c>
      <c r="AT27" s="16">
        <v>3.7</v>
      </c>
      <c r="AU27" s="16">
        <v>3.7</v>
      </c>
      <c r="AV27" s="16">
        <v>3.8</v>
      </c>
      <c r="AW27" s="16">
        <v>3.9</v>
      </c>
      <c r="AX27" s="16">
        <v>3.9</v>
      </c>
      <c r="AY27" s="16">
        <v>4</v>
      </c>
      <c r="AZ27" s="16">
        <v>4</v>
      </c>
      <c r="BA27" s="16">
        <v>3.8</v>
      </c>
      <c r="BB27" s="16">
        <v>3.8</v>
      </c>
      <c r="BC27" s="16">
        <v>3.8</v>
      </c>
      <c r="BD27" s="16">
        <v>3.9</v>
      </c>
      <c r="BE27" s="16">
        <v>3.8</v>
      </c>
      <c r="BF27" s="16">
        <v>3.9</v>
      </c>
      <c r="BG27" s="16">
        <v>3.8</v>
      </c>
      <c r="BH27" s="16">
        <v>3.7</v>
      </c>
      <c r="BI27" s="16">
        <v>3.6</v>
      </c>
      <c r="BJ27" s="16">
        <v>3.5</v>
      </c>
      <c r="BK27" s="16">
        <v>3.6</v>
      </c>
      <c r="BL27" s="16">
        <v>3.6</v>
      </c>
      <c r="BM27" s="16">
        <v>3.4</v>
      </c>
      <c r="BN27" s="16">
        <v>3.5</v>
      </c>
      <c r="BO27" s="15">
        <v>3.8</v>
      </c>
      <c r="BP27" s="14" t="s">
        <v>3</v>
      </c>
      <c r="BQ27" s="6">
        <f t="shared" si="21"/>
        <v>540</v>
      </c>
      <c r="BR27" s="6">
        <f t="shared" si="22"/>
        <v>1370</v>
      </c>
      <c r="BS27" s="6">
        <f t="shared" si="23"/>
        <v>660</v>
      </c>
    </row>
    <row r="28" spans="1:71" x14ac:dyDescent="0.25">
      <c r="A28" s="14" t="s">
        <v>7</v>
      </c>
      <c r="B28" s="16">
        <v>3.8</v>
      </c>
      <c r="C28" s="16">
        <v>3.9</v>
      </c>
      <c r="D28" s="16">
        <v>3.8</v>
      </c>
      <c r="E28" s="16">
        <v>6.7</v>
      </c>
      <c r="F28" s="16">
        <v>7.7</v>
      </c>
      <c r="G28" s="16">
        <v>7.3</v>
      </c>
      <c r="H28" s="16">
        <v>7.5</v>
      </c>
      <c r="I28" s="16">
        <v>7.7</v>
      </c>
      <c r="J28" s="16">
        <v>7.7</v>
      </c>
      <c r="K28" s="16">
        <v>7.4</v>
      </c>
      <c r="L28" s="16">
        <v>7.5</v>
      </c>
      <c r="M28" s="16">
        <v>7.6</v>
      </c>
      <c r="N28" s="16">
        <v>7.4</v>
      </c>
      <c r="O28" s="16">
        <v>7.6</v>
      </c>
      <c r="P28" s="16">
        <v>7.4</v>
      </c>
      <c r="Q28" s="16">
        <v>7.3</v>
      </c>
      <c r="R28" s="16">
        <v>6.8</v>
      </c>
      <c r="S28" s="16">
        <v>6.2</v>
      </c>
      <c r="T28" s="16">
        <v>6.1</v>
      </c>
      <c r="U28" s="16">
        <v>5.7</v>
      </c>
      <c r="V28" s="16">
        <v>5.5</v>
      </c>
      <c r="W28" s="16">
        <v>5.5</v>
      </c>
      <c r="X28" s="16">
        <v>5.3</v>
      </c>
      <c r="Y28" s="16">
        <v>5.2</v>
      </c>
      <c r="Z28" s="16">
        <v>5.0999999999999996</v>
      </c>
      <c r="AA28" s="16">
        <v>5.0999999999999996</v>
      </c>
      <c r="AB28" s="16">
        <v>4.8</v>
      </c>
      <c r="AC28" s="16">
        <v>4.5</v>
      </c>
      <c r="AD28" s="16">
        <v>4.3</v>
      </c>
      <c r="AE28" s="16">
        <v>4.0999999999999996</v>
      </c>
      <c r="AF28" s="16">
        <v>4.0999999999999996</v>
      </c>
      <c r="AG28" s="16">
        <v>4</v>
      </c>
      <c r="AH28" s="16">
        <v>4</v>
      </c>
      <c r="AI28" s="16">
        <v>3.9</v>
      </c>
      <c r="AJ28" s="16">
        <v>4</v>
      </c>
      <c r="AK28" s="16">
        <v>4</v>
      </c>
      <c r="AL28" s="16">
        <v>4</v>
      </c>
      <c r="AM28" s="16">
        <v>4</v>
      </c>
      <c r="AN28" s="16">
        <v>4</v>
      </c>
      <c r="AO28" s="16">
        <v>4</v>
      </c>
      <c r="AP28" s="16">
        <v>3.8</v>
      </c>
      <c r="AQ28" s="16">
        <v>3.8</v>
      </c>
      <c r="AR28" s="16">
        <v>3.8</v>
      </c>
      <c r="AS28" s="16">
        <v>3.8</v>
      </c>
      <c r="AT28" s="16">
        <v>3.8</v>
      </c>
      <c r="AU28" s="16">
        <v>3.9</v>
      </c>
      <c r="AV28" s="16">
        <v>3.9</v>
      </c>
      <c r="AW28" s="16">
        <v>4</v>
      </c>
      <c r="AX28" s="16">
        <v>4.0999999999999996</v>
      </c>
      <c r="AY28" s="16">
        <v>4.3</v>
      </c>
      <c r="AZ28" s="16">
        <v>4.2</v>
      </c>
      <c r="BA28" s="16">
        <v>4</v>
      </c>
      <c r="BB28" s="16">
        <v>3.9</v>
      </c>
      <c r="BC28" s="16">
        <v>3.9</v>
      </c>
      <c r="BD28" s="16">
        <v>4.2</v>
      </c>
      <c r="BE28" s="16">
        <v>4.2</v>
      </c>
      <c r="BF28" s="16">
        <v>4.0999999999999996</v>
      </c>
      <c r="BG28" s="16">
        <v>4.2</v>
      </c>
      <c r="BH28" s="16">
        <v>4.0999999999999996</v>
      </c>
      <c r="BI28" s="16">
        <v>4.0999999999999996</v>
      </c>
      <c r="BJ28" s="16">
        <v>4</v>
      </c>
      <c r="BK28" s="16">
        <v>4.2</v>
      </c>
      <c r="BL28" s="16">
        <v>4.0999999999999996</v>
      </c>
      <c r="BM28" s="16">
        <v>4.0999999999999996</v>
      </c>
      <c r="BN28" s="16">
        <v>4</v>
      </c>
      <c r="BO28" s="15">
        <v>3.9</v>
      </c>
      <c r="BP28" s="14" t="s">
        <v>7</v>
      </c>
      <c r="BQ28" s="6">
        <f t="shared" si="21"/>
        <v>480</v>
      </c>
      <c r="BR28" s="6">
        <f t="shared" si="22"/>
        <v>1230</v>
      </c>
      <c r="BS28" s="6">
        <f t="shared" si="23"/>
        <v>705</v>
      </c>
    </row>
    <row r="29" spans="1:71" x14ac:dyDescent="0.25">
      <c r="A29" s="14" t="s">
        <v>4</v>
      </c>
      <c r="B29" s="16">
        <v>3.4</v>
      </c>
      <c r="C29" s="16">
        <v>3.5</v>
      </c>
      <c r="D29" s="16">
        <v>3.5</v>
      </c>
      <c r="E29" s="16">
        <v>5.7</v>
      </c>
      <c r="F29" s="16">
        <v>7.4</v>
      </c>
      <c r="G29" s="16">
        <v>7.2</v>
      </c>
      <c r="H29" s="16">
        <v>7.2</v>
      </c>
      <c r="I29" s="16">
        <v>7.4</v>
      </c>
      <c r="J29" s="16">
        <v>7.4</v>
      </c>
      <c r="K29" s="16">
        <v>7.2</v>
      </c>
      <c r="L29" s="16">
        <v>7.2</v>
      </c>
      <c r="M29" s="16">
        <v>7.2</v>
      </c>
      <c r="N29" s="16">
        <v>7.1</v>
      </c>
      <c r="O29" s="16">
        <v>7.4</v>
      </c>
      <c r="P29" s="16">
        <v>7.5</v>
      </c>
      <c r="Q29" s="16">
        <v>7.4</v>
      </c>
      <c r="R29" s="16">
        <v>6.9</v>
      </c>
      <c r="S29" s="16">
        <v>6.4</v>
      </c>
      <c r="T29" s="16">
        <v>6.2</v>
      </c>
      <c r="U29" s="16">
        <v>5.9</v>
      </c>
      <c r="V29" s="16">
        <v>5.6</v>
      </c>
      <c r="W29" s="16">
        <v>5.3</v>
      </c>
      <c r="X29" s="16">
        <v>5</v>
      </c>
      <c r="Y29" s="16">
        <v>4.9000000000000004</v>
      </c>
      <c r="Z29" s="16">
        <v>4.8</v>
      </c>
      <c r="AA29" s="16">
        <v>4.7</v>
      </c>
      <c r="AB29" s="16">
        <v>4.5</v>
      </c>
      <c r="AC29" s="16">
        <v>4.3</v>
      </c>
      <c r="AD29" s="16">
        <v>4.0999999999999996</v>
      </c>
      <c r="AE29" s="16">
        <v>4</v>
      </c>
      <c r="AF29" s="16">
        <v>3.9</v>
      </c>
      <c r="AG29" s="16">
        <v>4</v>
      </c>
      <c r="AH29" s="16">
        <v>3.9</v>
      </c>
      <c r="AI29" s="16">
        <v>3.9</v>
      </c>
      <c r="AJ29" s="16">
        <v>3.9</v>
      </c>
      <c r="AK29" s="16">
        <v>4</v>
      </c>
      <c r="AL29" s="16">
        <v>4.0999999999999996</v>
      </c>
      <c r="AM29" s="16">
        <v>4.0999999999999996</v>
      </c>
      <c r="AN29" s="16">
        <v>4.3</v>
      </c>
      <c r="AO29" s="16">
        <v>4.4000000000000004</v>
      </c>
      <c r="AP29" s="16">
        <v>4.3</v>
      </c>
      <c r="AQ29" s="16">
        <v>4.2</v>
      </c>
      <c r="AR29" s="16">
        <v>4.3</v>
      </c>
      <c r="AS29" s="16">
        <v>4.2</v>
      </c>
      <c r="AT29" s="16">
        <v>4.3</v>
      </c>
      <c r="AU29" s="16">
        <v>4.2</v>
      </c>
      <c r="AV29" s="16">
        <v>4.3</v>
      </c>
      <c r="AW29" s="16">
        <v>4.2</v>
      </c>
      <c r="AX29" s="16">
        <v>4.3</v>
      </c>
      <c r="AY29" s="16">
        <v>4.5</v>
      </c>
      <c r="AZ29" s="16">
        <v>4.5</v>
      </c>
      <c r="BA29" s="16">
        <v>4.5</v>
      </c>
      <c r="BB29" s="16">
        <v>4.4000000000000004</v>
      </c>
      <c r="BC29" s="16">
        <v>4.4000000000000004</v>
      </c>
      <c r="BD29" s="16">
        <v>4.8</v>
      </c>
      <c r="BE29" s="16">
        <v>4.7</v>
      </c>
      <c r="BF29" s="16">
        <v>4.8</v>
      </c>
      <c r="BG29" s="16">
        <v>4.8</v>
      </c>
      <c r="BH29" s="16">
        <v>4.5</v>
      </c>
      <c r="BI29" s="16">
        <v>4.5</v>
      </c>
      <c r="BJ29" s="16">
        <v>4.5</v>
      </c>
      <c r="BK29" s="16">
        <v>4.5999999999999996</v>
      </c>
      <c r="BL29" s="16">
        <v>4.5</v>
      </c>
      <c r="BM29" s="16">
        <v>4.5999999999999996</v>
      </c>
      <c r="BN29" s="16">
        <v>4.5999999999999996</v>
      </c>
      <c r="BO29" s="15">
        <v>4.3</v>
      </c>
      <c r="BP29" s="14" t="s">
        <v>4</v>
      </c>
      <c r="BQ29" s="6">
        <f t="shared" si="21"/>
        <v>455</v>
      </c>
      <c r="BR29" s="6">
        <f t="shared" si="22"/>
        <v>1255</v>
      </c>
      <c r="BS29" s="6">
        <f t="shared" si="23"/>
        <v>585</v>
      </c>
    </row>
    <row r="30" spans="1:71" x14ac:dyDescent="0.25">
      <c r="A30" s="14" t="s">
        <v>5</v>
      </c>
      <c r="B30" s="16">
        <v>2</v>
      </c>
      <c r="C30" s="16">
        <v>2.1</v>
      </c>
      <c r="D30" s="16">
        <v>2.1</v>
      </c>
      <c r="E30" s="16">
        <v>4</v>
      </c>
      <c r="F30" s="16">
        <v>5.4</v>
      </c>
      <c r="G30" s="16">
        <v>5</v>
      </c>
      <c r="H30" s="16">
        <v>5.0999999999999996</v>
      </c>
      <c r="I30" s="16">
        <v>5.2</v>
      </c>
      <c r="J30" s="16">
        <v>5.0999999999999996</v>
      </c>
      <c r="K30" s="16">
        <v>4.8</v>
      </c>
      <c r="L30" s="16">
        <v>4.9000000000000004</v>
      </c>
      <c r="M30" s="16">
        <v>4.9000000000000004</v>
      </c>
      <c r="N30" s="16">
        <v>4.7</v>
      </c>
      <c r="O30" s="16">
        <v>5</v>
      </c>
      <c r="P30" s="16">
        <v>5</v>
      </c>
      <c r="Q30" s="16">
        <v>4.9000000000000004</v>
      </c>
      <c r="R30" s="16">
        <v>4.5999999999999996</v>
      </c>
      <c r="S30" s="16">
        <v>4.2</v>
      </c>
      <c r="T30" s="16">
        <v>4.0999999999999996</v>
      </c>
      <c r="U30" s="16">
        <v>4.0999999999999996</v>
      </c>
      <c r="V30" s="16">
        <v>3.9</v>
      </c>
      <c r="W30" s="16">
        <v>3.7</v>
      </c>
      <c r="X30" s="16">
        <v>3.6</v>
      </c>
      <c r="Y30" s="16">
        <v>3.5</v>
      </c>
      <c r="Z30" s="16">
        <v>3.4</v>
      </c>
      <c r="AA30" s="16">
        <v>3.4</v>
      </c>
      <c r="AB30" s="16">
        <v>3.2</v>
      </c>
      <c r="AC30" s="16">
        <v>3</v>
      </c>
      <c r="AD30" s="16">
        <v>2.8</v>
      </c>
      <c r="AE30" s="16">
        <v>2.8</v>
      </c>
      <c r="AF30" s="16">
        <v>2.7</v>
      </c>
      <c r="AG30" s="16">
        <v>2.7</v>
      </c>
      <c r="AH30" s="16">
        <v>2.6</v>
      </c>
      <c r="AI30" s="16">
        <v>2.7</v>
      </c>
      <c r="AJ30" s="16">
        <v>2.7</v>
      </c>
      <c r="AK30" s="16">
        <v>2.7</v>
      </c>
      <c r="AL30" s="16">
        <v>2.7</v>
      </c>
      <c r="AM30" s="16">
        <v>2.7</v>
      </c>
      <c r="AN30" s="16">
        <v>2.7</v>
      </c>
      <c r="AO30" s="16">
        <v>2.8</v>
      </c>
      <c r="AP30" s="16">
        <v>2.7</v>
      </c>
      <c r="AQ30" s="16">
        <v>2.8</v>
      </c>
      <c r="AR30" s="16">
        <v>2.8</v>
      </c>
      <c r="AS30" s="16">
        <v>2.8</v>
      </c>
      <c r="AT30" s="16">
        <v>2.8</v>
      </c>
      <c r="AU30" s="16">
        <v>2.9</v>
      </c>
      <c r="AV30" s="16">
        <v>2.9</v>
      </c>
      <c r="AW30" s="16">
        <v>2.9</v>
      </c>
      <c r="AX30" s="16">
        <v>3</v>
      </c>
      <c r="AY30" s="16">
        <v>3.1</v>
      </c>
      <c r="AZ30" s="16">
        <v>3.1</v>
      </c>
      <c r="BA30" s="16">
        <v>3.1</v>
      </c>
      <c r="BB30" s="16">
        <v>3</v>
      </c>
      <c r="BC30" s="16">
        <v>3.1</v>
      </c>
      <c r="BD30" s="16">
        <v>3.3</v>
      </c>
      <c r="BE30" s="16">
        <v>3.2</v>
      </c>
      <c r="BF30" s="16">
        <v>3.3</v>
      </c>
      <c r="BG30" s="16">
        <v>3.3</v>
      </c>
      <c r="BH30" s="16">
        <v>3.2</v>
      </c>
      <c r="BI30" s="16">
        <v>3.2</v>
      </c>
      <c r="BJ30" s="16">
        <v>3.1</v>
      </c>
      <c r="BK30" s="16">
        <v>3.2</v>
      </c>
      <c r="BL30" s="16">
        <v>3.2</v>
      </c>
      <c r="BM30" s="16">
        <v>3.2</v>
      </c>
      <c r="BN30" s="16">
        <v>3.3</v>
      </c>
      <c r="BO30" s="15">
        <v>3</v>
      </c>
      <c r="BP30" s="14" t="s">
        <v>5</v>
      </c>
      <c r="BQ30" s="6">
        <f t="shared" si="21"/>
        <v>435</v>
      </c>
      <c r="BR30" s="6">
        <f t="shared" si="22"/>
        <v>1275</v>
      </c>
      <c r="BS30" s="6">
        <f t="shared" si="23"/>
        <v>535</v>
      </c>
    </row>
    <row r="31" spans="1:71" x14ac:dyDescent="0.25">
      <c r="A31" s="14" t="s">
        <v>6</v>
      </c>
      <c r="B31" s="16">
        <v>1.3</v>
      </c>
      <c r="C31" s="16">
        <v>1.4</v>
      </c>
      <c r="D31" s="16">
        <v>1.4</v>
      </c>
      <c r="E31" s="16">
        <v>3.1</v>
      </c>
      <c r="F31" s="16">
        <v>4.3</v>
      </c>
      <c r="G31" s="16">
        <v>4</v>
      </c>
      <c r="H31" s="16">
        <v>4.0999999999999996</v>
      </c>
      <c r="I31" s="16">
        <v>4.2</v>
      </c>
      <c r="J31" s="16">
        <v>4.2</v>
      </c>
      <c r="K31" s="16">
        <v>4</v>
      </c>
      <c r="L31" s="16">
        <v>4.0999999999999996</v>
      </c>
      <c r="M31" s="16">
        <v>4.0999999999999996</v>
      </c>
      <c r="N31" s="16">
        <v>3.9</v>
      </c>
      <c r="O31" s="16">
        <v>4.2</v>
      </c>
      <c r="P31" s="16">
        <v>4.0999999999999996</v>
      </c>
      <c r="Q31" s="16">
        <v>4.0999999999999996</v>
      </c>
      <c r="R31" s="16">
        <v>3.7</v>
      </c>
      <c r="S31" s="16">
        <v>3.3</v>
      </c>
      <c r="T31" s="16">
        <v>3.3</v>
      </c>
      <c r="U31" s="16">
        <v>3.1</v>
      </c>
      <c r="V31" s="16">
        <v>2.9</v>
      </c>
      <c r="W31" s="16">
        <v>2.7</v>
      </c>
      <c r="X31" s="16">
        <v>2.6</v>
      </c>
      <c r="Y31" s="16">
        <v>2.5</v>
      </c>
      <c r="Z31" s="16">
        <v>2.4</v>
      </c>
      <c r="AA31" s="16">
        <v>2.2999999999999998</v>
      </c>
      <c r="AB31" s="16">
        <v>2.2000000000000002</v>
      </c>
      <c r="AC31" s="16">
        <v>2.1</v>
      </c>
      <c r="AD31" s="16">
        <v>2</v>
      </c>
      <c r="AE31" s="16">
        <v>2</v>
      </c>
      <c r="AF31" s="16">
        <v>2</v>
      </c>
      <c r="AG31" s="16">
        <v>2</v>
      </c>
      <c r="AH31" s="16">
        <v>1.9</v>
      </c>
      <c r="AI31" s="16">
        <v>2</v>
      </c>
      <c r="AJ31" s="16">
        <v>2</v>
      </c>
      <c r="AK31" s="16">
        <v>2</v>
      </c>
      <c r="AL31" s="16">
        <v>2</v>
      </c>
      <c r="AM31" s="16">
        <v>2</v>
      </c>
      <c r="AN31" s="16">
        <v>2</v>
      </c>
      <c r="AO31" s="16">
        <v>2.1</v>
      </c>
      <c r="AP31" s="16">
        <v>2</v>
      </c>
      <c r="AQ31" s="16">
        <v>2</v>
      </c>
      <c r="AR31" s="16">
        <v>2</v>
      </c>
      <c r="AS31" s="16">
        <v>1.9</v>
      </c>
      <c r="AT31" s="16">
        <v>2</v>
      </c>
      <c r="AU31" s="16">
        <v>2.1</v>
      </c>
      <c r="AV31" s="16">
        <v>2.1</v>
      </c>
      <c r="AW31" s="16">
        <v>2.1</v>
      </c>
      <c r="AX31" s="16">
        <v>2.1</v>
      </c>
      <c r="AY31" s="16">
        <v>2.1</v>
      </c>
      <c r="AZ31" s="16">
        <v>2.1</v>
      </c>
      <c r="BA31" s="16">
        <v>2.1</v>
      </c>
      <c r="BB31" s="16">
        <v>2</v>
      </c>
      <c r="BC31" s="16">
        <v>2.1</v>
      </c>
      <c r="BD31" s="16">
        <v>2.2000000000000002</v>
      </c>
      <c r="BE31" s="16">
        <v>2.2000000000000002</v>
      </c>
      <c r="BF31" s="16">
        <v>2.2000000000000002</v>
      </c>
      <c r="BG31" s="16">
        <v>2.2000000000000002</v>
      </c>
      <c r="BH31" s="16">
        <v>2.1</v>
      </c>
      <c r="BI31" s="16">
        <v>2.1</v>
      </c>
      <c r="BJ31" s="16">
        <v>2.2000000000000002</v>
      </c>
      <c r="BK31" s="16">
        <v>2.2000000000000002</v>
      </c>
      <c r="BL31" s="16">
        <v>2.2999999999999998</v>
      </c>
      <c r="BM31" s="16">
        <v>2.1</v>
      </c>
      <c r="BN31" s="16">
        <v>2.1</v>
      </c>
      <c r="BO31" s="15">
        <v>2</v>
      </c>
      <c r="BP31" s="14" t="s">
        <v>6</v>
      </c>
      <c r="BQ31" s="6">
        <f t="shared" si="21"/>
        <v>180</v>
      </c>
      <c r="BR31" s="6">
        <f t="shared" si="22"/>
        <v>540</v>
      </c>
      <c r="BS31" s="6">
        <f t="shared" si="23"/>
        <v>265</v>
      </c>
    </row>
    <row r="32" spans="1:71" x14ac:dyDescent="0.25">
      <c r="A32" s="14" t="s">
        <v>8</v>
      </c>
      <c r="B32" s="16">
        <v>3.5</v>
      </c>
      <c r="C32" s="16">
        <v>3.5</v>
      </c>
      <c r="D32" s="16">
        <v>3.6</v>
      </c>
      <c r="E32" s="16">
        <v>6</v>
      </c>
      <c r="F32" s="16">
        <v>6.9</v>
      </c>
      <c r="G32" s="16">
        <v>6.6</v>
      </c>
      <c r="H32" s="16">
        <v>6.6</v>
      </c>
      <c r="I32" s="16">
        <v>6.6</v>
      </c>
      <c r="J32" s="16">
        <v>6.6</v>
      </c>
      <c r="K32" s="16">
        <v>6.3</v>
      </c>
      <c r="L32" s="16">
        <v>6.4</v>
      </c>
      <c r="M32" s="16">
        <v>6.4</v>
      </c>
      <c r="N32" s="16">
        <v>6.2</v>
      </c>
      <c r="O32" s="16">
        <v>6.4</v>
      </c>
      <c r="P32" s="16">
        <v>6.4</v>
      </c>
      <c r="Q32" s="16">
        <v>6.3</v>
      </c>
      <c r="R32" s="16">
        <v>5.9</v>
      </c>
      <c r="S32" s="16">
        <v>5.5</v>
      </c>
      <c r="T32" s="16">
        <v>5.4</v>
      </c>
      <c r="U32" s="16">
        <v>5.2</v>
      </c>
      <c r="V32" s="16">
        <v>5.0999999999999996</v>
      </c>
      <c r="W32" s="16">
        <v>4.8</v>
      </c>
      <c r="X32" s="16">
        <v>4.7</v>
      </c>
      <c r="Y32" s="16">
        <v>4.5</v>
      </c>
      <c r="Z32" s="16">
        <v>4.4000000000000004</v>
      </c>
      <c r="AA32" s="16">
        <v>4.4000000000000004</v>
      </c>
      <c r="AB32" s="16">
        <v>4.2</v>
      </c>
      <c r="AC32" s="16">
        <v>4</v>
      </c>
      <c r="AD32" s="16">
        <v>3.8</v>
      </c>
      <c r="AE32" s="16">
        <v>3.6</v>
      </c>
      <c r="AF32" s="16">
        <v>3.5</v>
      </c>
      <c r="AG32" s="16">
        <v>3.5</v>
      </c>
      <c r="AH32" s="16">
        <v>3.5</v>
      </c>
      <c r="AI32" s="16">
        <v>3.5</v>
      </c>
      <c r="AJ32" s="16">
        <v>3.5</v>
      </c>
      <c r="AK32" s="16">
        <v>3.6</v>
      </c>
      <c r="AL32" s="16">
        <v>3.6</v>
      </c>
      <c r="AM32" s="16">
        <v>3.7</v>
      </c>
      <c r="AN32" s="16">
        <v>3.6</v>
      </c>
      <c r="AO32" s="16">
        <v>3.6</v>
      </c>
      <c r="AP32" s="16">
        <v>3.5</v>
      </c>
      <c r="AQ32" s="16">
        <v>3.4</v>
      </c>
      <c r="AR32" s="16">
        <v>3.5</v>
      </c>
      <c r="AS32" s="16">
        <v>3.4</v>
      </c>
      <c r="AT32" s="16">
        <v>3.4</v>
      </c>
      <c r="AU32" s="16">
        <v>3.5</v>
      </c>
      <c r="AV32" s="16">
        <v>3.6</v>
      </c>
      <c r="AW32" s="16">
        <v>3.6</v>
      </c>
      <c r="AX32" s="16">
        <v>3.7</v>
      </c>
      <c r="AY32" s="16">
        <v>3.7</v>
      </c>
      <c r="AZ32" s="16">
        <v>3.7</v>
      </c>
      <c r="BA32" s="16">
        <v>3.6</v>
      </c>
      <c r="BB32" s="16">
        <v>3.6</v>
      </c>
      <c r="BC32" s="16">
        <v>3.5</v>
      </c>
      <c r="BD32" s="16">
        <v>3.8</v>
      </c>
      <c r="BE32" s="16">
        <v>3.8</v>
      </c>
      <c r="BF32" s="16">
        <v>3.7</v>
      </c>
      <c r="BG32" s="16">
        <v>3.7</v>
      </c>
      <c r="BH32" s="16">
        <v>3.7</v>
      </c>
      <c r="BI32" s="16">
        <v>3.6</v>
      </c>
      <c r="BJ32" s="16">
        <v>3.6</v>
      </c>
      <c r="BK32" s="16">
        <v>3.7</v>
      </c>
      <c r="BL32" s="16">
        <v>3.6</v>
      </c>
      <c r="BM32" s="16">
        <v>3.5</v>
      </c>
      <c r="BN32" s="16">
        <v>3.6</v>
      </c>
      <c r="BO32" s="15">
        <v>3.6</v>
      </c>
      <c r="BP32" s="14" t="s">
        <v>8</v>
      </c>
      <c r="BQ32" s="6">
        <f t="shared" si="21"/>
        <v>775</v>
      </c>
      <c r="BR32" s="6">
        <f t="shared" si="22"/>
        <v>1700</v>
      </c>
      <c r="BS32" s="6">
        <f t="shared" si="23"/>
        <v>800</v>
      </c>
    </row>
    <row r="33" spans="1:71" x14ac:dyDescent="0.25">
      <c r="A33" s="14" t="s">
        <v>9</v>
      </c>
      <c r="B33" s="16">
        <v>5.5</v>
      </c>
      <c r="C33" s="16">
        <v>5.7</v>
      </c>
      <c r="D33" s="16">
        <v>5.7</v>
      </c>
      <c r="E33" s="16">
        <v>9</v>
      </c>
      <c r="F33" s="16">
        <v>10.8</v>
      </c>
      <c r="G33" s="16">
        <v>10.199999999999999</v>
      </c>
      <c r="H33" s="16">
        <v>10.4</v>
      </c>
      <c r="I33" s="16">
        <v>10.6</v>
      </c>
      <c r="J33" s="16">
        <v>10.4</v>
      </c>
      <c r="K33" s="16">
        <v>9.9</v>
      </c>
      <c r="L33" s="16">
        <v>10.199999999999999</v>
      </c>
      <c r="M33" s="16">
        <v>10.1</v>
      </c>
      <c r="N33" s="16">
        <v>9.6</v>
      </c>
      <c r="O33" s="16">
        <v>9.9</v>
      </c>
      <c r="P33" s="16">
        <v>9.6</v>
      </c>
      <c r="Q33" s="16">
        <v>9.5</v>
      </c>
      <c r="R33" s="16">
        <v>9.1</v>
      </c>
      <c r="S33" s="16">
        <v>8.5</v>
      </c>
      <c r="T33" s="16">
        <v>8.3000000000000007</v>
      </c>
      <c r="U33" s="16">
        <v>8</v>
      </c>
      <c r="V33" s="16">
        <v>7.6</v>
      </c>
      <c r="W33" s="16">
        <v>7.4</v>
      </c>
      <c r="X33" s="16">
        <v>7.2</v>
      </c>
      <c r="Y33" s="16">
        <v>7.1</v>
      </c>
      <c r="Z33" s="16">
        <v>7.1</v>
      </c>
      <c r="AA33" s="16">
        <v>7.1</v>
      </c>
      <c r="AB33" s="16">
        <v>6.7</v>
      </c>
      <c r="AC33" s="16">
        <v>6.3</v>
      </c>
      <c r="AD33" s="16">
        <v>6.1</v>
      </c>
      <c r="AE33" s="16">
        <v>5.8</v>
      </c>
      <c r="AF33" s="16">
        <v>5.7</v>
      </c>
      <c r="AG33" s="16">
        <v>5.6</v>
      </c>
      <c r="AH33" s="16">
        <v>5.6</v>
      </c>
      <c r="AI33" s="16">
        <v>5.6</v>
      </c>
      <c r="AJ33" s="16">
        <v>5.6</v>
      </c>
      <c r="AK33" s="16">
        <v>5.7</v>
      </c>
      <c r="AL33" s="16">
        <v>5.6</v>
      </c>
      <c r="AM33" s="16">
        <v>5.7</v>
      </c>
      <c r="AN33" s="16">
        <v>5.7</v>
      </c>
      <c r="AO33" s="16">
        <v>5.8</v>
      </c>
      <c r="AP33" s="16">
        <v>5.6</v>
      </c>
      <c r="AQ33" s="16">
        <v>5.6</v>
      </c>
      <c r="AR33" s="16">
        <v>5.5</v>
      </c>
      <c r="AS33" s="16">
        <v>5.5</v>
      </c>
      <c r="AT33" s="16">
        <v>5.3</v>
      </c>
      <c r="AU33" s="16">
        <v>5.3</v>
      </c>
      <c r="AV33" s="16">
        <v>5.4</v>
      </c>
      <c r="AW33" s="16">
        <v>5.6</v>
      </c>
      <c r="AX33" s="16">
        <v>5.6</v>
      </c>
      <c r="AY33" s="16">
        <v>5.7</v>
      </c>
      <c r="AZ33" s="16">
        <v>5.6</v>
      </c>
      <c r="BA33" s="16">
        <v>5.4</v>
      </c>
      <c r="BB33" s="16">
        <v>5.3</v>
      </c>
      <c r="BC33" s="16">
        <v>5.2</v>
      </c>
      <c r="BD33" s="16">
        <v>5.6</v>
      </c>
      <c r="BE33" s="16">
        <v>5.6</v>
      </c>
      <c r="BF33" s="16">
        <v>5.5</v>
      </c>
      <c r="BG33" s="16">
        <v>5.6</v>
      </c>
      <c r="BH33" s="16">
        <v>5.6</v>
      </c>
      <c r="BI33" s="16">
        <v>5.6</v>
      </c>
      <c r="BJ33" s="16">
        <v>5.5</v>
      </c>
      <c r="BK33" s="16">
        <v>5.6</v>
      </c>
      <c r="BL33" s="16">
        <v>5.6</v>
      </c>
      <c r="BM33" s="16">
        <v>5.5</v>
      </c>
      <c r="BN33" s="16">
        <v>5.5</v>
      </c>
      <c r="BO33" s="15">
        <v>5.3</v>
      </c>
      <c r="BP33" s="14" t="s">
        <v>9</v>
      </c>
      <c r="BQ33" s="6">
        <f t="shared" si="21"/>
        <v>960</v>
      </c>
      <c r="BR33" s="6">
        <f t="shared" si="22"/>
        <v>2500</v>
      </c>
      <c r="BS33" s="6">
        <f t="shared" si="23"/>
        <v>1165</v>
      </c>
    </row>
    <row r="34" spans="1:71" x14ac:dyDescent="0.25">
      <c r="A34" s="14" t="s">
        <v>46</v>
      </c>
      <c r="B34" s="16">
        <v>1.5</v>
      </c>
      <c r="C34" s="16">
        <v>1.6</v>
      </c>
      <c r="D34" s="16">
        <v>1.6</v>
      </c>
      <c r="E34" s="16">
        <v>3.2</v>
      </c>
      <c r="F34" s="16">
        <v>4.4000000000000004</v>
      </c>
      <c r="G34" s="16">
        <v>4.0999999999999996</v>
      </c>
      <c r="H34" s="16">
        <v>4.2</v>
      </c>
      <c r="I34" s="16">
        <v>4.3</v>
      </c>
      <c r="J34" s="16">
        <v>4.4000000000000004</v>
      </c>
      <c r="K34" s="16">
        <v>4.2</v>
      </c>
      <c r="L34" s="16">
        <v>4.0999999999999996</v>
      </c>
      <c r="M34" s="16">
        <v>4.0999999999999996</v>
      </c>
      <c r="N34" s="16">
        <v>4</v>
      </c>
      <c r="O34" s="16">
        <v>4.2</v>
      </c>
      <c r="P34" s="16">
        <v>4.0999999999999996</v>
      </c>
      <c r="Q34" s="16">
        <v>4.0999999999999996</v>
      </c>
      <c r="R34" s="16">
        <v>3.8</v>
      </c>
      <c r="S34" s="16">
        <v>3.4</v>
      </c>
      <c r="T34" s="16">
        <v>3.4</v>
      </c>
      <c r="U34" s="16">
        <v>3.2</v>
      </c>
      <c r="V34" s="16">
        <v>3</v>
      </c>
      <c r="W34" s="16">
        <v>2.8</v>
      </c>
      <c r="X34" s="16">
        <v>2.7</v>
      </c>
      <c r="Y34" s="16">
        <v>2.5</v>
      </c>
      <c r="Z34" s="16">
        <v>2.4</v>
      </c>
      <c r="AA34" s="16">
        <v>2.4</v>
      </c>
      <c r="AB34" s="16">
        <v>2.2999999999999998</v>
      </c>
      <c r="AC34" s="16">
        <v>2.1</v>
      </c>
      <c r="AD34" s="16">
        <v>2.1</v>
      </c>
      <c r="AE34" s="16">
        <v>2</v>
      </c>
      <c r="AF34" s="16">
        <v>2</v>
      </c>
      <c r="AG34" s="16">
        <v>2</v>
      </c>
      <c r="AH34" s="16">
        <v>1.9</v>
      </c>
      <c r="AI34" s="16">
        <v>2</v>
      </c>
      <c r="AJ34" s="16">
        <v>2</v>
      </c>
      <c r="AK34" s="16">
        <v>2.1</v>
      </c>
      <c r="AL34" s="16">
        <v>2</v>
      </c>
      <c r="AM34" s="16">
        <v>2</v>
      </c>
      <c r="AN34" s="16">
        <v>2.1</v>
      </c>
      <c r="AO34" s="16">
        <v>2.2000000000000002</v>
      </c>
      <c r="AP34" s="16">
        <v>2</v>
      </c>
      <c r="AQ34" s="16">
        <v>2</v>
      </c>
      <c r="AR34" s="16">
        <v>2.1</v>
      </c>
      <c r="AS34" s="16">
        <v>2.1</v>
      </c>
      <c r="AT34" s="16">
        <v>2.1</v>
      </c>
      <c r="AU34" s="16">
        <v>2.1</v>
      </c>
      <c r="AV34" s="16">
        <v>2.2000000000000002</v>
      </c>
      <c r="AW34" s="16">
        <v>2.2000000000000002</v>
      </c>
      <c r="AX34" s="16">
        <v>2.1</v>
      </c>
      <c r="AY34" s="16">
        <v>2.2000000000000002</v>
      </c>
      <c r="AZ34" s="16">
        <v>2.2000000000000002</v>
      </c>
      <c r="BA34" s="16">
        <v>2.1</v>
      </c>
      <c r="BB34" s="16">
        <v>2.2000000000000002</v>
      </c>
      <c r="BC34" s="16">
        <v>2.1</v>
      </c>
      <c r="BD34" s="16">
        <v>2.2999999999999998</v>
      </c>
      <c r="BE34" s="16">
        <v>2.2000000000000002</v>
      </c>
      <c r="BF34" s="16">
        <v>2.2999999999999998</v>
      </c>
      <c r="BG34" s="16">
        <v>2.2999999999999998</v>
      </c>
      <c r="BH34" s="16">
        <v>2.2999999999999998</v>
      </c>
      <c r="BI34" s="16">
        <v>2.2000000000000002</v>
      </c>
      <c r="BJ34" s="16">
        <v>2.2999999999999998</v>
      </c>
      <c r="BK34" s="16">
        <v>2.4</v>
      </c>
      <c r="BL34" s="16">
        <v>2.4</v>
      </c>
      <c r="BM34" s="16">
        <v>2.4</v>
      </c>
      <c r="BN34" s="16">
        <v>2.4</v>
      </c>
      <c r="BO34" s="15">
        <v>2.2000000000000002</v>
      </c>
      <c r="BP34" s="14" t="s">
        <v>46</v>
      </c>
      <c r="BQ34" s="6">
        <f t="shared" si="21"/>
        <v>280</v>
      </c>
      <c r="BR34" s="6">
        <f t="shared" si="22"/>
        <v>680</v>
      </c>
      <c r="BS34" s="6">
        <f t="shared" si="23"/>
        <v>330</v>
      </c>
    </row>
    <row r="35" spans="1:71" x14ac:dyDescent="0.25">
      <c r="A35" s="14" t="s">
        <v>11</v>
      </c>
      <c r="B35" s="16">
        <v>1.6</v>
      </c>
      <c r="C35" s="16">
        <v>1.6</v>
      </c>
      <c r="D35" s="16">
        <v>1.6</v>
      </c>
      <c r="E35" s="16">
        <v>3.3</v>
      </c>
      <c r="F35" s="16">
        <v>4.7</v>
      </c>
      <c r="G35" s="16">
        <v>4.3</v>
      </c>
      <c r="H35" s="16">
        <v>4.5</v>
      </c>
      <c r="I35" s="16">
        <v>4.7</v>
      </c>
      <c r="J35" s="16">
        <v>4.5999999999999996</v>
      </c>
      <c r="K35" s="16">
        <v>4.4000000000000004</v>
      </c>
      <c r="L35" s="16">
        <v>4.4000000000000004</v>
      </c>
      <c r="M35" s="16">
        <v>4.4000000000000004</v>
      </c>
      <c r="N35" s="16">
        <v>4.4000000000000004</v>
      </c>
      <c r="O35" s="16">
        <v>4.5999999999999996</v>
      </c>
      <c r="P35" s="16">
        <v>4.5999999999999996</v>
      </c>
      <c r="Q35" s="16">
        <v>4.4000000000000004</v>
      </c>
      <c r="R35" s="16">
        <v>4</v>
      </c>
      <c r="S35" s="16">
        <v>3.6</v>
      </c>
      <c r="T35" s="16">
        <v>3.6</v>
      </c>
      <c r="U35" s="16">
        <v>3.4</v>
      </c>
      <c r="V35" s="16">
        <v>3.2</v>
      </c>
      <c r="W35" s="16">
        <v>3.1</v>
      </c>
      <c r="X35" s="16">
        <v>3</v>
      </c>
      <c r="Y35" s="16">
        <v>2.8</v>
      </c>
      <c r="Z35" s="16">
        <v>2.8</v>
      </c>
      <c r="AA35" s="16">
        <v>2.7</v>
      </c>
      <c r="AB35" s="16">
        <v>2.7</v>
      </c>
      <c r="AC35" s="16">
        <v>2.5</v>
      </c>
      <c r="AD35" s="16">
        <v>2.4</v>
      </c>
      <c r="AE35" s="16">
        <v>2.2999999999999998</v>
      </c>
      <c r="AF35" s="16">
        <v>2.2999999999999998</v>
      </c>
      <c r="AG35" s="16">
        <v>2.2999999999999998</v>
      </c>
      <c r="AH35" s="16">
        <v>2.2999999999999998</v>
      </c>
      <c r="AI35" s="16">
        <v>2.2999999999999998</v>
      </c>
      <c r="AJ35" s="16">
        <v>2.2000000000000002</v>
      </c>
      <c r="AK35" s="16">
        <v>2.2000000000000002</v>
      </c>
      <c r="AL35" s="16">
        <v>2.2000000000000002</v>
      </c>
      <c r="AM35" s="16">
        <v>2.2000000000000002</v>
      </c>
      <c r="AN35" s="16">
        <v>2.2999999999999998</v>
      </c>
      <c r="AO35" s="16">
        <v>2.2999999999999998</v>
      </c>
      <c r="AP35" s="16">
        <v>2.2999999999999998</v>
      </c>
      <c r="AQ35" s="16">
        <v>2.4</v>
      </c>
      <c r="AR35" s="16">
        <v>2.2999999999999998</v>
      </c>
      <c r="AS35" s="16">
        <v>2.4</v>
      </c>
      <c r="AT35" s="16">
        <v>2.2999999999999998</v>
      </c>
      <c r="AU35" s="16">
        <v>2.2999999999999998</v>
      </c>
      <c r="AV35" s="16">
        <v>2.2999999999999998</v>
      </c>
      <c r="AW35" s="16">
        <v>2.2999999999999998</v>
      </c>
      <c r="AX35" s="16">
        <v>2.2999999999999998</v>
      </c>
      <c r="AY35" s="16">
        <v>2.4</v>
      </c>
      <c r="AZ35" s="16">
        <v>2.4</v>
      </c>
      <c r="BA35" s="16">
        <v>2.2999999999999998</v>
      </c>
      <c r="BB35" s="16">
        <v>2.4</v>
      </c>
      <c r="BC35" s="16">
        <v>2.4</v>
      </c>
      <c r="BD35" s="16">
        <v>2.5</v>
      </c>
      <c r="BE35" s="16">
        <v>2.5</v>
      </c>
      <c r="BF35" s="16">
        <v>2.6</v>
      </c>
      <c r="BG35" s="16">
        <v>2.7</v>
      </c>
      <c r="BH35" s="16">
        <v>2.7</v>
      </c>
      <c r="BI35" s="16">
        <v>2.6</v>
      </c>
      <c r="BJ35" s="16">
        <v>2.6</v>
      </c>
      <c r="BK35" s="16">
        <v>2.6</v>
      </c>
      <c r="BL35" s="16">
        <v>2.6</v>
      </c>
      <c r="BM35" s="16">
        <v>2.5</v>
      </c>
      <c r="BN35" s="16">
        <v>2.5</v>
      </c>
      <c r="BO35" s="15">
        <v>2.4</v>
      </c>
      <c r="BP35" s="14" t="s">
        <v>11</v>
      </c>
      <c r="BQ35" s="6">
        <f t="shared" si="21"/>
        <v>200</v>
      </c>
      <c r="BR35" s="6">
        <f t="shared" si="22"/>
        <v>615</v>
      </c>
      <c r="BS35" s="6">
        <f t="shared" si="23"/>
        <v>315</v>
      </c>
    </row>
    <row r="36" spans="1:71" x14ac:dyDescent="0.25">
      <c r="A36" s="14" t="s">
        <v>41</v>
      </c>
      <c r="B36" s="16">
        <v>2.8</v>
      </c>
      <c r="C36" s="16">
        <v>2.8</v>
      </c>
      <c r="D36" s="16">
        <v>2.8</v>
      </c>
      <c r="E36" s="16">
        <v>5.0999999999999996</v>
      </c>
      <c r="F36" s="16">
        <v>6.3</v>
      </c>
      <c r="G36" s="16">
        <v>5.9</v>
      </c>
      <c r="H36" s="16">
        <v>6.1</v>
      </c>
      <c r="I36" s="16">
        <v>6.2</v>
      </c>
      <c r="J36" s="16">
        <v>6.1</v>
      </c>
      <c r="K36" s="16">
        <v>5.9</v>
      </c>
      <c r="L36" s="16">
        <v>5.9</v>
      </c>
      <c r="M36" s="16">
        <v>5.9</v>
      </c>
      <c r="N36" s="16">
        <v>5.8</v>
      </c>
      <c r="O36" s="16">
        <v>6</v>
      </c>
      <c r="P36" s="16">
        <v>5.9</v>
      </c>
      <c r="Q36" s="16">
        <v>5.8</v>
      </c>
      <c r="R36" s="16">
        <v>5.4</v>
      </c>
      <c r="S36" s="16">
        <v>5</v>
      </c>
      <c r="T36" s="16">
        <v>4.9000000000000004</v>
      </c>
      <c r="U36" s="16">
        <v>4.7</v>
      </c>
      <c r="V36" s="16">
        <v>4.5</v>
      </c>
      <c r="W36" s="16">
        <v>4.3</v>
      </c>
      <c r="X36" s="16">
        <v>4.0999999999999996</v>
      </c>
      <c r="Y36" s="16">
        <v>4</v>
      </c>
      <c r="Z36" s="16">
        <v>3.9</v>
      </c>
      <c r="AA36" s="16">
        <v>3.9</v>
      </c>
      <c r="AB36" s="16">
        <v>3.7</v>
      </c>
      <c r="AC36" s="16">
        <v>3.5</v>
      </c>
      <c r="AD36" s="16">
        <v>3.4</v>
      </c>
      <c r="AE36" s="16">
        <v>3.3</v>
      </c>
      <c r="AF36" s="16">
        <v>3.2</v>
      </c>
      <c r="AG36" s="16">
        <v>3.2</v>
      </c>
      <c r="AH36" s="16">
        <v>3.1</v>
      </c>
      <c r="AI36" s="16">
        <v>3.1</v>
      </c>
      <c r="AJ36" s="16">
        <v>3.2</v>
      </c>
      <c r="AK36" s="16">
        <v>3.2</v>
      </c>
      <c r="AL36" s="16">
        <v>3.2</v>
      </c>
      <c r="AM36" s="16">
        <v>3.2</v>
      </c>
      <c r="AN36" s="16">
        <v>3.3</v>
      </c>
      <c r="AO36" s="16">
        <v>3.3</v>
      </c>
      <c r="AP36" s="16">
        <v>3.2</v>
      </c>
      <c r="AQ36" s="16">
        <v>3.2</v>
      </c>
      <c r="AR36" s="16">
        <v>3.2</v>
      </c>
      <c r="AS36" s="16">
        <v>3.2</v>
      </c>
      <c r="AT36" s="16">
        <v>3.2</v>
      </c>
      <c r="AU36" s="16">
        <v>3.2</v>
      </c>
      <c r="AV36" s="16">
        <v>3.3</v>
      </c>
      <c r="AW36" s="16">
        <v>3.3</v>
      </c>
      <c r="AX36" s="16">
        <v>3.3</v>
      </c>
      <c r="AY36" s="16">
        <v>3.4</v>
      </c>
      <c r="AZ36" s="16">
        <v>3.4</v>
      </c>
      <c r="BA36" s="16">
        <v>3.3</v>
      </c>
      <c r="BB36" s="16">
        <v>3.3</v>
      </c>
      <c r="BC36" s="16">
        <v>3.3</v>
      </c>
      <c r="BD36" s="16">
        <v>3.5</v>
      </c>
      <c r="BE36" s="16">
        <v>3.5</v>
      </c>
      <c r="BF36" s="16">
        <v>3.5</v>
      </c>
      <c r="BG36" s="16">
        <v>3.5</v>
      </c>
      <c r="BH36" s="16">
        <v>3.4</v>
      </c>
      <c r="BI36" s="16">
        <v>3.4</v>
      </c>
      <c r="BJ36" s="16">
        <v>3.4</v>
      </c>
      <c r="BK36" s="16">
        <v>3.5</v>
      </c>
      <c r="BL36" s="16">
        <v>3.5</v>
      </c>
      <c r="BM36" s="16">
        <v>3.4</v>
      </c>
      <c r="BN36" s="16">
        <v>3.4</v>
      </c>
      <c r="BO36" s="15">
        <v>3.3</v>
      </c>
      <c r="BP36" s="14" t="s">
        <v>41</v>
      </c>
      <c r="BQ36" s="6">
        <f t="shared" si="21"/>
        <v>5675</v>
      </c>
      <c r="BR36" s="6">
        <f t="shared" si="22"/>
        <v>14530</v>
      </c>
      <c r="BS36" s="6">
        <f t="shared" si="23"/>
        <v>6830</v>
      </c>
    </row>
    <row r="37" spans="1:71" x14ac:dyDescent="0.25">
      <c r="A37" s="14" t="s">
        <v>24</v>
      </c>
      <c r="B37" s="16">
        <v>3.2</v>
      </c>
      <c r="C37" s="16">
        <v>3.3</v>
      </c>
      <c r="D37" s="16">
        <v>3.3</v>
      </c>
      <c r="E37" s="16">
        <v>5.3</v>
      </c>
      <c r="F37" s="16">
        <v>7</v>
      </c>
      <c r="G37" s="16">
        <v>6.5</v>
      </c>
      <c r="H37" s="16">
        <v>6.7</v>
      </c>
      <c r="I37" s="16">
        <v>6.9</v>
      </c>
      <c r="J37" s="16">
        <v>6.8</v>
      </c>
      <c r="K37" s="16">
        <v>6.5</v>
      </c>
      <c r="L37" s="16">
        <v>6.6</v>
      </c>
      <c r="M37" s="16">
        <v>6.6</v>
      </c>
      <c r="N37" s="16">
        <v>6.5</v>
      </c>
      <c r="O37" s="16">
        <v>6.8</v>
      </c>
      <c r="P37" s="16">
        <v>6.9</v>
      </c>
      <c r="Q37" s="16">
        <v>6.8</v>
      </c>
      <c r="R37" s="16">
        <v>6.5</v>
      </c>
      <c r="S37" s="16">
        <v>6.1</v>
      </c>
      <c r="T37" s="16">
        <v>5.9</v>
      </c>
      <c r="U37" s="16">
        <v>5.7</v>
      </c>
      <c r="V37" s="16">
        <v>5.4</v>
      </c>
      <c r="W37" s="16">
        <v>5.2</v>
      </c>
      <c r="X37" s="16">
        <v>5</v>
      </c>
      <c r="Y37" s="16">
        <v>4.9000000000000004</v>
      </c>
      <c r="Z37" s="16">
        <v>4.7</v>
      </c>
      <c r="AA37" s="16">
        <v>4.7</v>
      </c>
      <c r="AB37" s="16">
        <v>4.5</v>
      </c>
      <c r="AC37" s="16">
        <v>4.3</v>
      </c>
      <c r="AD37" s="16">
        <v>4.0999999999999996</v>
      </c>
      <c r="AE37" s="16">
        <v>3.8</v>
      </c>
      <c r="AF37" s="16">
        <v>3.7</v>
      </c>
      <c r="AG37" s="16">
        <v>3.7</v>
      </c>
      <c r="AH37" s="16">
        <v>3.7</v>
      </c>
      <c r="AI37" s="16">
        <v>3.6</v>
      </c>
      <c r="AJ37" s="16">
        <v>3.6</v>
      </c>
      <c r="AK37" s="16">
        <v>3.7</v>
      </c>
      <c r="AL37" s="16">
        <v>3.7</v>
      </c>
      <c r="AM37" s="16">
        <v>3.7</v>
      </c>
      <c r="AN37" s="16">
        <v>3.7</v>
      </c>
      <c r="AO37" s="16">
        <v>3.8</v>
      </c>
      <c r="AP37" s="16">
        <v>3.7</v>
      </c>
      <c r="AQ37" s="16">
        <v>3.8</v>
      </c>
      <c r="AR37" s="16">
        <v>3.8</v>
      </c>
      <c r="AS37" s="16">
        <v>3.8</v>
      </c>
      <c r="AT37" s="16">
        <v>3.8</v>
      </c>
      <c r="AU37" s="16">
        <v>3.7</v>
      </c>
      <c r="AV37" s="16">
        <v>3.8</v>
      </c>
      <c r="AW37" s="16">
        <v>3.8</v>
      </c>
      <c r="AX37" s="16">
        <v>3.8</v>
      </c>
      <c r="AY37" s="16">
        <v>3.9</v>
      </c>
      <c r="AZ37" s="16">
        <v>3.9</v>
      </c>
      <c r="BA37" s="16">
        <v>3.9</v>
      </c>
      <c r="BB37" s="16">
        <v>3.9</v>
      </c>
      <c r="BC37" s="16">
        <v>3.9</v>
      </c>
      <c r="BD37" s="16">
        <v>4.2</v>
      </c>
      <c r="BE37" s="16">
        <v>4.2</v>
      </c>
      <c r="BF37" s="16">
        <v>4.2</v>
      </c>
      <c r="BG37" s="16">
        <v>4.2</v>
      </c>
      <c r="BH37" s="16">
        <v>4.0999999999999996</v>
      </c>
      <c r="BI37" s="16">
        <v>4.0999999999999996</v>
      </c>
      <c r="BJ37" s="16">
        <v>4.0999999999999996</v>
      </c>
      <c r="BK37" s="16">
        <v>4.2</v>
      </c>
      <c r="BL37" s="16">
        <v>4.2</v>
      </c>
      <c r="BM37" s="16">
        <v>4.2</v>
      </c>
      <c r="BN37" s="16">
        <v>4.2</v>
      </c>
      <c r="BO37" s="15">
        <v>3.9</v>
      </c>
      <c r="BP37" s="14" t="s">
        <v>24</v>
      </c>
      <c r="BQ37" s="6">
        <f t="shared" si="21"/>
        <v>1220</v>
      </c>
      <c r="BR37" s="6">
        <f t="shared" si="22"/>
        <v>3245</v>
      </c>
      <c r="BS37" s="6">
        <f t="shared" si="23"/>
        <v>1320</v>
      </c>
    </row>
    <row r="38" spans="1:71" x14ac:dyDescent="0.25">
      <c r="A38" s="14" t="s">
        <v>52</v>
      </c>
      <c r="B38" s="16">
        <v>2</v>
      </c>
      <c r="C38" s="16">
        <v>2.1</v>
      </c>
      <c r="D38" s="16">
        <v>2.1</v>
      </c>
      <c r="E38" s="16">
        <v>3.8</v>
      </c>
      <c r="F38" s="16">
        <v>5.3</v>
      </c>
      <c r="G38" s="16">
        <v>5</v>
      </c>
      <c r="H38" s="16">
        <v>5.0999999999999996</v>
      </c>
      <c r="I38" s="16">
        <v>5.3</v>
      </c>
      <c r="J38" s="16">
        <v>5.2</v>
      </c>
      <c r="K38" s="16">
        <v>5</v>
      </c>
      <c r="L38" s="16">
        <v>5.0999999999999996</v>
      </c>
      <c r="M38" s="16">
        <v>5.0999999999999996</v>
      </c>
      <c r="N38" s="16">
        <v>5</v>
      </c>
      <c r="O38" s="16">
        <v>5.2</v>
      </c>
      <c r="P38" s="16">
        <v>5.2</v>
      </c>
      <c r="Q38" s="16">
        <v>5.0999999999999996</v>
      </c>
      <c r="R38" s="16">
        <v>4.7</v>
      </c>
      <c r="S38" s="16">
        <v>4.3</v>
      </c>
      <c r="T38" s="16">
        <v>4.2</v>
      </c>
      <c r="U38" s="16">
        <v>4</v>
      </c>
      <c r="V38" s="16">
        <v>3.8</v>
      </c>
      <c r="W38" s="16">
        <v>3.6</v>
      </c>
      <c r="X38" s="16">
        <v>3.5</v>
      </c>
      <c r="Y38" s="16">
        <v>3.4</v>
      </c>
      <c r="Z38" s="16">
        <v>3.3</v>
      </c>
      <c r="AA38" s="16">
        <v>3.3</v>
      </c>
      <c r="AB38" s="16">
        <v>3.2</v>
      </c>
      <c r="AC38" s="16">
        <v>3</v>
      </c>
      <c r="AD38" s="16">
        <v>2.9</v>
      </c>
      <c r="AE38" s="16">
        <v>2.8</v>
      </c>
      <c r="AF38" s="16">
        <v>2.8</v>
      </c>
      <c r="AG38" s="16">
        <v>2.8</v>
      </c>
      <c r="AH38" s="16">
        <v>2.8</v>
      </c>
      <c r="AI38" s="16">
        <v>2.7</v>
      </c>
      <c r="AJ38" s="16">
        <v>2.8</v>
      </c>
      <c r="AK38" s="16">
        <v>2.8</v>
      </c>
      <c r="AL38" s="16">
        <v>2.7</v>
      </c>
      <c r="AM38" s="16">
        <v>2.8</v>
      </c>
      <c r="AN38" s="16">
        <v>2.8</v>
      </c>
      <c r="AO38" s="16">
        <v>2.8</v>
      </c>
      <c r="AP38" s="16">
        <v>2.7</v>
      </c>
      <c r="AQ38" s="16">
        <v>2.8</v>
      </c>
      <c r="AR38" s="16">
        <v>2.8</v>
      </c>
      <c r="AS38" s="16">
        <v>2.8</v>
      </c>
      <c r="AT38" s="16">
        <v>2.8</v>
      </c>
      <c r="AU38" s="16">
        <v>2.8</v>
      </c>
      <c r="AV38" s="16">
        <v>2.8</v>
      </c>
      <c r="AW38" s="16">
        <v>2.8</v>
      </c>
      <c r="AX38" s="16">
        <v>2.9</v>
      </c>
      <c r="AY38" s="16">
        <v>2.9</v>
      </c>
      <c r="AZ38" s="16">
        <v>2.9</v>
      </c>
      <c r="BA38" s="16">
        <v>2.9</v>
      </c>
      <c r="BB38" s="16">
        <v>2.9</v>
      </c>
      <c r="BC38" s="16">
        <v>3</v>
      </c>
      <c r="BD38" s="16">
        <v>3.2</v>
      </c>
      <c r="BE38" s="16">
        <v>3.2</v>
      </c>
      <c r="BF38" s="16">
        <v>3.2</v>
      </c>
      <c r="BG38" s="16">
        <v>3.2</v>
      </c>
      <c r="BH38" s="16">
        <v>3.1</v>
      </c>
      <c r="BI38" s="16">
        <v>3.1</v>
      </c>
      <c r="BJ38" s="16">
        <v>3.1</v>
      </c>
      <c r="BK38" s="16">
        <v>3.2</v>
      </c>
      <c r="BL38" s="16">
        <v>3.2</v>
      </c>
      <c r="BM38" s="16">
        <v>3.1</v>
      </c>
      <c r="BN38" s="16">
        <v>3.2</v>
      </c>
      <c r="BO38" s="15">
        <v>2.8</v>
      </c>
      <c r="BP38" s="14" t="s">
        <v>52</v>
      </c>
      <c r="BQ38" s="6">
        <f t="shared" si="21"/>
        <v>22095</v>
      </c>
      <c r="BR38" s="6">
        <f t="shared" si="22"/>
        <v>67285</v>
      </c>
      <c r="BS38" s="6">
        <f t="shared" si="23"/>
        <v>31225</v>
      </c>
    </row>
    <row r="39" spans="1:71" x14ac:dyDescent="0.25">
      <c r="A39" s="14" t="s">
        <v>42</v>
      </c>
      <c r="B39" s="16">
        <v>2.9</v>
      </c>
      <c r="C39" s="16">
        <v>3</v>
      </c>
      <c r="D39" s="16">
        <v>3</v>
      </c>
      <c r="E39" s="16">
        <v>5</v>
      </c>
      <c r="F39" s="16">
        <v>6.4</v>
      </c>
      <c r="G39" s="16">
        <v>6.2</v>
      </c>
      <c r="H39" s="16">
        <v>6.3</v>
      </c>
      <c r="I39" s="16">
        <v>6.4</v>
      </c>
      <c r="J39" s="16">
        <v>6.4</v>
      </c>
      <c r="K39" s="16">
        <v>6.2</v>
      </c>
      <c r="L39" s="16">
        <v>6.3</v>
      </c>
      <c r="M39" s="16">
        <v>6.2</v>
      </c>
      <c r="N39" s="16">
        <v>6.1</v>
      </c>
      <c r="O39" s="16">
        <v>6.4</v>
      </c>
      <c r="P39" s="16">
        <v>6.4</v>
      </c>
      <c r="Q39" s="16">
        <v>6.3</v>
      </c>
      <c r="R39" s="16">
        <v>5.9</v>
      </c>
      <c r="S39" s="16">
        <v>5.5</v>
      </c>
      <c r="T39" s="16">
        <v>5.4</v>
      </c>
      <c r="U39" s="16">
        <v>5.2</v>
      </c>
      <c r="V39" s="16">
        <v>4.9000000000000004</v>
      </c>
      <c r="W39" s="16">
        <v>4.7</v>
      </c>
      <c r="X39" s="16">
        <v>4.5</v>
      </c>
      <c r="Y39" s="16">
        <v>4.4000000000000004</v>
      </c>
      <c r="Z39" s="16">
        <v>4.2</v>
      </c>
      <c r="AA39" s="16">
        <v>4.3</v>
      </c>
      <c r="AB39" s="16">
        <v>4.0999999999999996</v>
      </c>
      <c r="AC39" s="16">
        <v>3.9</v>
      </c>
      <c r="AD39" s="16">
        <v>3.8</v>
      </c>
      <c r="AE39" s="16">
        <v>3.7</v>
      </c>
      <c r="AF39" s="16">
        <v>3.7</v>
      </c>
      <c r="AG39" s="16">
        <v>3.6</v>
      </c>
      <c r="AH39" s="16">
        <v>3.6</v>
      </c>
      <c r="AI39" s="16">
        <v>3.6</v>
      </c>
      <c r="AJ39" s="16">
        <v>3.6</v>
      </c>
      <c r="AK39" s="16">
        <v>3.6</v>
      </c>
      <c r="AL39" s="16">
        <v>3.6</v>
      </c>
      <c r="AM39" s="16">
        <v>3.6</v>
      </c>
      <c r="AN39" s="16">
        <v>3.7</v>
      </c>
      <c r="AO39" s="16">
        <v>3.8</v>
      </c>
      <c r="AP39" s="16">
        <v>3.6</v>
      </c>
      <c r="AQ39" s="16">
        <v>3.7</v>
      </c>
      <c r="AR39" s="16">
        <v>3.7</v>
      </c>
      <c r="AS39" s="16">
        <v>3.6</v>
      </c>
      <c r="AT39" s="16">
        <v>3.6</v>
      </c>
      <c r="AU39" s="16">
        <v>3.7</v>
      </c>
      <c r="AV39" s="16">
        <v>3.7</v>
      </c>
      <c r="AW39" s="16">
        <v>3.7</v>
      </c>
      <c r="AX39" s="16">
        <v>3.7</v>
      </c>
      <c r="AY39" s="16">
        <v>3.8</v>
      </c>
      <c r="AZ39" s="16">
        <v>3.9</v>
      </c>
      <c r="BA39" s="16">
        <v>3.8</v>
      </c>
      <c r="BB39" s="16">
        <v>3.9</v>
      </c>
      <c r="BC39" s="16">
        <v>3.9</v>
      </c>
      <c r="BD39" s="16">
        <v>4.3</v>
      </c>
      <c r="BE39" s="16">
        <v>4.3</v>
      </c>
      <c r="BF39" s="16">
        <v>4.3</v>
      </c>
      <c r="BG39" s="16">
        <v>4.2</v>
      </c>
      <c r="BH39" s="16">
        <v>4.2</v>
      </c>
      <c r="BI39" s="16">
        <v>4.0999999999999996</v>
      </c>
      <c r="BJ39" s="16">
        <v>4.0999999999999996</v>
      </c>
      <c r="BK39" s="16">
        <v>4.2</v>
      </c>
      <c r="BL39" s="16">
        <v>4.2</v>
      </c>
      <c r="BM39" s="16">
        <v>4.0999999999999996</v>
      </c>
      <c r="BN39" s="16">
        <v>4.2</v>
      </c>
      <c r="BO39" s="15">
        <v>3.8</v>
      </c>
      <c r="BP39" s="14" t="s">
        <v>42</v>
      </c>
      <c r="BQ39" s="6">
        <f t="shared" si="21"/>
        <v>197730</v>
      </c>
      <c r="BR39" s="6">
        <f t="shared" si="22"/>
        <v>602115</v>
      </c>
      <c r="BS39" s="6">
        <f t="shared" si="23"/>
        <v>261015</v>
      </c>
    </row>
    <row r="44" spans="1:71" ht="15.75" x14ac:dyDescent="0.25">
      <c r="A44" s="7" t="s">
        <v>53</v>
      </c>
      <c r="B44" s="9">
        <v>43831</v>
      </c>
      <c r="C44" s="9">
        <v>43862</v>
      </c>
      <c r="D44" s="9">
        <v>43891</v>
      </c>
      <c r="E44" s="9">
        <v>43922</v>
      </c>
      <c r="F44" s="9">
        <v>43952</v>
      </c>
      <c r="G44" s="9">
        <v>43983</v>
      </c>
      <c r="H44" s="9">
        <v>44013</v>
      </c>
      <c r="I44" s="9">
        <v>44044</v>
      </c>
      <c r="J44" s="9">
        <v>44075</v>
      </c>
      <c r="K44" s="9">
        <v>44105</v>
      </c>
      <c r="L44" s="9">
        <v>44136</v>
      </c>
      <c r="M44" s="9">
        <v>44166</v>
      </c>
      <c r="N44" s="9">
        <v>44197</v>
      </c>
      <c r="O44" s="9">
        <v>44228</v>
      </c>
      <c r="P44" s="9">
        <v>44256</v>
      </c>
      <c r="Q44" s="9">
        <v>44287</v>
      </c>
      <c r="R44" s="4">
        <v>44317</v>
      </c>
      <c r="S44" s="4">
        <v>44348</v>
      </c>
      <c r="T44" s="4">
        <v>44378</v>
      </c>
      <c r="U44" s="4">
        <v>44409</v>
      </c>
      <c r="V44" s="4">
        <v>44440</v>
      </c>
      <c r="W44" s="163">
        <v>44470</v>
      </c>
      <c r="X44" s="163">
        <v>44501</v>
      </c>
      <c r="Y44" s="163">
        <v>44531</v>
      </c>
      <c r="Z44" s="163">
        <v>44562</v>
      </c>
      <c r="AA44" s="163">
        <v>44593</v>
      </c>
      <c r="AB44" s="163">
        <v>44621</v>
      </c>
      <c r="AC44" s="163">
        <v>44652</v>
      </c>
      <c r="AD44" s="163">
        <v>44682</v>
      </c>
      <c r="AE44" s="163">
        <v>44713</v>
      </c>
      <c r="AF44" s="163">
        <v>44743</v>
      </c>
      <c r="AG44" s="163">
        <v>44774</v>
      </c>
      <c r="AH44" s="163">
        <v>44805</v>
      </c>
      <c r="AI44" s="163">
        <v>44835</v>
      </c>
      <c r="AJ44" s="163">
        <v>44866</v>
      </c>
      <c r="AK44" s="163">
        <v>44896</v>
      </c>
      <c r="AL44" s="163">
        <v>44927</v>
      </c>
      <c r="AM44" s="163">
        <v>44958</v>
      </c>
      <c r="AN44" s="163">
        <v>44986</v>
      </c>
      <c r="AO44" s="163">
        <v>45017</v>
      </c>
      <c r="AP44" s="163">
        <v>45047</v>
      </c>
      <c r="AQ44" s="163">
        <v>45078</v>
      </c>
      <c r="AR44" s="163">
        <v>45108</v>
      </c>
      <c r="AS44" s="163">
        <v>45139</v>
      </c>
      <c r="AT44" s="163">
        <v>45170</v>
      </c>
      <c r="AU44" s="163">
        <v>45200</v>
      </c>
      <c r="AV44" s="163">
        <v>45231</v>
      </c>
      <c r="AW44" s="163">
        <v>45261</v>
      </c>
      <c r="AX44" s="163">
        <v>45292</v>
      </c>
      <c r="AY44" s="163">
        <v>45323</v>
      </c>
      <c r="AZ44" s="163">
        <v>45352</v>
      </c>
      <c r="BA44" s="163">
        <v>45383</v>
      </c>
      <c r="BB44" s="163">
        <v>45413</v>
      </c>
      <c r="BC44" s="163">
        <v>45444</v>
      </c>
      <c r="BD44" s="163">
        <v>45474</v>
      </c>
      <c r="BE44" s="163">
        <v>45505</v>
      </c>
      <c r="BF44" s="163">
        <v>45536</v>
      </c>
      <c r="BG44" s="163">
        <v>45566</v>
      </c>
      <c r="BH44" s="163">
        <v>45597</v>
      </c>
      <c r="BI44" s="163">
        <v>45627</v>
      </c>
      <c r="BJ44" s="163">
        <v>45658</v>
      </c>
      <c r="BK44" s="163">
        <v>45689</v>
      </c>
      <c r="BL44" s="163">
        <v>45717</v>
      </c>
      <c r="BM44" s="163">
        <v>45748</v>
      </c>
      <c r="BN44" s="163">
        <v>45778</v>
      </c>
    </row>
    <row r="45" spans="1:71" x14ac:dyDescent="0.25">
      <c r="A45" s="8" t="s">
        <v>0</v>
      </c>
      <c r="B45" s="10">
        <v>450</v>
      </c>
      <c r="C45" s="10">
        <v>470</v>
      </c>
      <c r="D45" s="10">
        <v>475</v>
      </c>
      <c r="E45" s="10">
        <v>795</v>
      </c>
      <c r="F45" s="10">
        <v>1030</v>
      </c>
      <c r="G45" s="10">
        <v>1060</v>
      </c>
      <c r="H45" s="10">
        <v>1055</v>
      </c>
      <c r="I45" s="10">
        <v>1050</v>
      </c>
      <c r="J45" s="10">
        <v>1015</v>
      </c>
      <c r="K45" s="10">
        <v>975</v>
      </c>
      <c r="L45" s="10">
        <v>955</v>
      </c>
      <c r="M45" s="10">
        <v>975</v>
      </c>
      <c r="N45" s="10">
        <v>975</v>
      </c>
      <c r="O45" s="10">
        <v>980</v>
      </c>
      <c r="P45" s="10">
        <v>955</v>
      </c>
      <c r="Q45" s="10">
        <v>910</v>
      </c>
      <c r="R45" s="10">
        <v>865</v>
      </c>
      <c r="S45" s="10">
        <v>775</v>
      </c>
      <c r="T45" s="10">
        <v>705</v>
      </c>
      <c r="U45" s="10">
        <v>660</v>
      </c>
      <c r="V45" s="10">
        <v>605</v>
      </c>
      <c r="W45" s="10">
        <v>575</v>
      </c>
      <c r="X45" s="10">
        <v>550</v>
      </c>
      <c r="Y45" s="10">
        <v>505</v>
      </c>
      <c r="Z45" s="10">
        <v>510</v>
      </c>
      <c r="AA45" s="10">
        <v>520</v>
      </c>
      <c r="AB45" s="10">
        <v>520</v>
      </c>
      <c r="AC45" s="10">
        <v>490</v>
      </c>
      <c r="AD45" s="10">
        <v>465</v>
      </c>
      <c r="AE45" s="10">
        <v>435</v>
      </c>
      <c r="AF45" s="10">
        <v>420</v>
      </c>
      <c r="AG45" s="10">
        <v>425</v>
      </c>
      <c r="AH45" s="10">
        <v>430</v>
      </c>
      <c r="AI45" s="10">
        <v>420</v>
      </c>
      <c r="AJ45" s="10">
        <v>445</v>
      </c>
      <c r="AK45" s="10">
        <v>430</v>
      </c>
      <c r="AL45" s="10">
        <v>435</v>
      </c>
      <c r="AM45" s="10">
        <v>435</v>
      </c>
      <c r="AN45" s="10">
        <v>445</v>
      </c>
      <c r="AO45" s="10">
        <v>455</v>
      </c>
      <c r="AP45" s="10">
        <v>440</v>
      </c>
      <c r="AQ45" s="10">
        <v>430</v>
      </c>
      <c r="AR45" s="10">
        <v>440</v>
      </c>
      <c r="AS45" s="10">
        <v>450</v>
      </c>
      <c r="AT45" s="10">
        <v>450</v>
      </c>
      <c r="AU45" s="10">
        <v>445</v>
      </c>
      <c r="AV45" s="10">
        <v>465</v>
      </c>
      <c r="AW45" s="10">
        <v>450</v>
      </c>
      <c r="AX45" s="10">
        <v>440</v>
      </c>
      <c r="AY45" s="10">
        <v>440</v>
      </c>
      <c r="AZ45" s="10">
        <v>480</v>
      </c>
      <c r="BA45" s="10">
        <v>485</v>
      </c>
      <c r="BB45" s="10">
        <v>480</v>
      </c>
      <c r="BC45" s="10">
        <v>475</v>
      </c>
      <c r="BD45" s="10">
        <v>485</v>
      </c>
      <c r="BE45" s="10">
        <v>490</v>
      </c>
      <c r="BF45" s="10">
        <v>490</v>
      </c>
      <c r="BG45" s="10">
        <v>515</v>
      </c>
      <c r="BH45" s="10">
        <v>515</v>
      </c>
      <c r="BI45" s="10">
        <v>525</v>
      </c>
      <c r="BJ45" s="10">
        <v>490</v>
      </c>
      <c r="BK45" s="10">
        <v>490</v>
      </c>
      <c r="BL45" s="10">
        <v>505</v>
      </c>
      <c r="BM45" s="10">
        <v>485</v>
      </c>
      <c r="BN45" s="10">
        <v>490</v>
      </c>
    </row>
    <row r="46" spans="1:71" x14ac:dyDescent="0.25">
      <c r="A46" s="8" t="s">
        <v>1</v>
      </c>
      <c r="B46" s="10">
        <v>555</v>
      </c>
      <c r="C46" s="10">
        <v>560</v>
      </c>
      <c r="D46" s="10">
        <v>580</v>
      </c>
      <c r="E46" s="10">
        <v>990</v>
      </c>
      <c r="F46" s="10">
        <v>1225</v>
      </c>
      <c r="G46" s="10">
        <v>1270</v>
      </c>
      <c r="H46" s="10">
        <v>1350</v>
      </c>
      <c r="I46" s="10">
        <v>1340</v>
      </c>
      <c r="J46" s="10">
        <v>1340</v>
      </c>
      <c r="K46" s="10">
        <v>1260</v>
      </c>
      <c r="L46" s="10">
        <v>1205</v>
      </c>
      <c r="M46" s="10">
        <v>1185</v>
      </c>
      <c r="N46" s="10">
        <v>1195</v>
      </c>
      <c r="O46" s="10">
        <v>1215</v>
      </c>
      <c r="P46" s="10">
        <v>1190</v>
      </c>
      <c r="Q46" s="10">
        <v>1120</v>
      </c>
      <c r="R46" s="10">
        <v>1030</v>
      </c>
      <c r="S46" s="10">
        <v>970</v>
      </c>
      <c r="T46" s="10">
        <v>900</v>
      </c>
      <c r="U46" s="10">
        <v>865</v>
      </c>
      <c r="V46" s="10">
        <v>805</v>
      </c>
      <c r="W46" s="10">
        <v>765</v>
      </c>
      <c r="X46" s="10">
        <v>765</v>
      </c>
      <c r="Y46" s="10">
        <v>720</v>
      </c>
      <c r="Z46" s="10">
        <v>710</v>
      </c>
      <c r="AA46" s="10">
        <v>700</v>
      </c>
      <c r="AB46" s="10">
        <v>700</v>
      </c>
      <c r="AC46" s="10">
        <v>655</v>
      </c>
      <c r="AD46" s="10">
        <v>615</v>
      </c>
      <c r="AE46" s="10">
        <v>575</v>
      </c>
      <c r="AF46" s="10">
        <v>550</v>
      </c>
      <c r="AG46" s="10">
        <v>565</v>
      </c>
      <c r="AH46" s="10">
        <v>555</v>
      </c>
      <c r="AI46" s="10">
        <v>580</v>
      </c>
      <c r="AJ46" s="10">
        <v>590</v>
      </c>
      <c r="AK46" s="10">
        <v>605</v>
      </c>
      <c r="AL46" s="10">
        <v>610</v>
      </c>
      <c r="AM46" s="10">
        <v>645</v>
      </c>
      <c r="AN46" s="10">
        <v>665</v>
      </c>
      <c r="AO46" s="10">
        <v>660</v>
      </c>
      <c r="AP46" s="10">
        <v>650</v>
      </c>
      <c r="AQ46" s="10">
        <v>680</v>
      </c>
      <c r="AR46" s="10">
        <v>660</v>
      </c>
      <c r="AS46" s="10">
        <v>670</v>
      </c>
      <c r="AT46" s="10">
        <v>680</v>
      </c>
      <c r="AU46" s="10">
        <v>655</v>
      </c>
      <c r="AV46" s="10">
        <v>680</v>
      </c>
      <c r="AW46" s="10">
        <v>675</v>
      </c>
      <c r="AX46" s="10">
        <v>680</v>
      </c>
      <c r="AY46" s="10">
        <v>695</v>
      </c>
      <c r="AZ46" s="10">
        <v>690</v>
      </c>
      <c r="BA46" s="10">
        <v>680</v>
      </c>
      <c r="BB46" s="10">
        <v>685</v>
      </c>
      <c r="BC46" s="10">
        <v>660</v>
      </c>
      <c r="BD46" s="10">
        <v>660</v>
      </c>
      <c r="BE46" s="10">
        <v>675</v>
      </c>
      <c r="BF46" s="10">
        <v>660</v>
      </c>
      <c r="BG46" s="10">
        <v>675</v>
      </c>
      <c r="BH46" s="10">
        <v>690</v>
      </c>
      <c r="BI46" s="10">
        <v>690</v>
      </c>
      <c r="BJ46" s="10">
        <v>705</v>
      </c>
      <c r="BK46" s="10">
        <v>700</v>
      </c>
      <c r="BL46" s="10">
        <v>735</v>
      </c>
      <c r="BM46" s="10">
        <v>735</v>
      </c>
      <c r="BN46" s="10">
        <v>730</v>
      </c>
    </row>
    <row r="47" spans="1:71" x14ac:dyDescent="0.25">
      <c r="A47" s="8" t="s">
        <v>2</v>
      </c>
      <c r="B47" s="10">
        <v>300</v>
      </c>
      <c r="C47" s="10">
        <v>305</v>
      </c>
      <c r="D47" s="10">
        <v>315</v>
      </c>
      <c r="E47" s="10">
        <v>530</v>
      </c>
      <c r="F47" s="10">
        <v>730</v>
      </c>
      <c r="G47" s="10">
        <v>755</v>
      </c>
      <c r="H47" s="10">
        <v>755</v>
      </c>
      <c r="I47" s="10">
        <v>750</v>
      </c>
      <c r="J47" s="10">
        <v>755</v>
      </c>
      <c r="K47" s="10">
        <v>745</v>
      </c>
      <c r="L47" s="10">
        <v>755</v>
      </c>
      <c r="M47" s="10">
        <v>760</v>
      </c>
      <c r="N47" s="10">
        <v>755</v>
      </c>
      <c r="O47" s="10">
        <v>760</v>
      </c>
      <c r="P47" s="10">
        <v>755</v>
      </c>
      <c r="Q47" s="10">
        <v>720</v>
      </c>
      <c r="R47" s="10">
        <v>655</v>
      </c>
      <c r="S47" s="10">
        <v>610</v>
      </c>
      <c r="T47" s="10">
        <v>575</v>
      </c>
      <c r="U47" s="10">
        <v>530</v>
      </c>
      <c r="V47" s="10">
        <v>500</v>
      </c>
      <c r="W47" s="10">
        <v>450</v>
      </c>
      <c r="X47" s="10">
        <v>415</v>
      </c>
      <c r="Y47" s="10">
        <v>395</v>
      </c>
      <c r="Z47" s="10">
        <v>385</v>
      </c>
      <c r="AA47" s="10">
        <v>405</v>
      </c>
      <c r="AB47" s="10">
        <v>385</v>
      </c>
      <c r="AC47" s="10">
        <v>355</v>
      </c>
      <c r="AD47" s="10">
        <v>360</v>
      </c>
      <c r="AE47" s="10">
        <v>350</v>
      </c>
      <c r="AF47" s="10">
        <v>355</v>
      </c>
      <c r="AG47" s="10">
        <v>355</v>
      </c>
      <c r="AH47" s="10">
        <v>350</v>
      </c>
      <c r="AI47" s="10">
        <v>365</v>
      </c>
      <c r="AJ47" s="10">
        <v>360</v>
      </c>
      <c r="AK47" s="10">
        <v>360</v>
      </c>
      <c r="AL47" s="10">
        <v>350</v>
      </c>
      <c r="AM47" s="10">
        <v>375</v>
      </c>
      <c r="AN47" s="10">
        <v>370</v>
      </c>
      <c r="AO47" s="10">
        <v>375</v>
      </c>
      <c r="AP47" s="10">
        <v>375</v>
      </c>
      <c r="AQ47" s="10">
        <v>375</v>
      </c>
      <c r="AR47" s="10">
        <v>390</v>
      </c>
      <c r="AS47" s="10">
        <v>375</v>
      </c>
      <c r="AT47" s="10">
        <v>385</v>
      </c>
      <c r="AU47" s="10">
        <v>390</v>
      </c>
      <c r="AV47" s="10">
        <v>410</v>
      </c>
      <c r="AW47" s="10">
        <v>385</v>
      </c>
      <c r="AX47" s="10">
        <v>400</v>
      </c>
      <c r="AY47" s="10">
        <v>425</v>
      </c>
      <c r="AZ47" s="10">
        <v>430</v>
      </c>
      <c r="BA47" s="10">
        <v>410</v>
      </c>
      <c r="BB47" s="10">
        <v>400</v>
      </c>
      <c r="BC47" s="10">
        <v>395</v>
      </c>
      <c r="BD47" s="10">
        <v>405</v>
      </c>
      <c r="BE47" s="10">
        <v>410</v>
      </c>
      <c r="BF47" s="10">
        <v>425</v>
      </c>
      <c r="BG47" s="10">
        <v>415</v>
      </c>
      <c r="BH47" s="10">
        <v>420</v>
      </c>
      <c r="BI47" s="10">
        <v>425</v>
      </c>
      <c r="BJ47" s="10">
        <v>410</v>
      </c>
      <c r="BK47" s="10">
        <v>415</v>
      </c>
      <c r="BL47" s="10">
        <v>425</v>
      </c>
      <c r="BM47" s="10">
        <v>435</v>
      </c>
      <c r="BN47" s="10">
        <v>445</v>
      </c>
    </row>
    <row r="48" spans="1:71" x14ac:dyDescent="0.25">
      <c r="A48" s="8" t="s">
        <v>3</v>
      </c>
      <c r="B48" s="10">
        <v>490</v>
      </c>
      <c r="C48" s="10">
        <v>515</v>
      </c>
      <c r="D48" s="10">
        <v>540</v>
      </c>
      <c r="E48" s="10">
        <v>890</v>
      </c>
      <c r="F48" s="10">
        <v>1010</v>
      </c>
      <c r="G48" s="10">
        <v>1045</v>
      </c>
      <c r="H48" s="10">
        <v>1065</v>
      </c>
      <c r="I48" s="10">
        <v>1060</v>
      </c>
      <c r="J48" s="10">
        <v>1040</v>
      </c>
      <c r="K48" s="10">
        <v>1020</v>
      </c>
      <c r="L48" s="10">
        <v>985</v>
      </c>
      <c r="M48" s="10">
        <v>995</v>
      </c>
      <c r="N48" s="10">
        <v>950</v>
      </c>
      <c r="O48" s="10">
        <v>940</v>
      </c>
      <c r="P48" s="10">
        <v>915</v>
      </c>
      <c r="Q48" s="10">
        <v>885</v>
      </c>
      <c r="R48" s="10">
        <v>815</v>
      </c>
      <c r="S48" s="10">
        <v>755</v>
      </c>
      <c r="T48" s="10">
        <v>700</v>
      </c>
      <c r="U48" s="10">
        <v>615</v>
      </c>
      <c r="V48" s="10">
        <v>580</v>
      </c>
      <c r="W48" s="10">
        <v>575</v>
      </c>
      <c r="X48" s="10">
        <v>565</v>
      </c>
      <c r="Y48" s="10">
        <v>540</v>
      </c>
      <c r="Z48" s="10">
        <v>520</v>
      </c>
      <c r="AA48" s="10">
        <v>510</v>
      </c>
      <c r="AB48" s="10">
        <v>490</v>
      </c>
      <c r="AC48" s="10">
        <v>445</v>
      </c>
      <c r="AD48" s="10">
        <v>420</v>
      </c>
      <c r="AE48" s="10">
        <v>390</v>
      </c>
      <c r="AF48" s="10">
        <v>390</v>
      </c>
      <c r="AG48" s="10">
        <v>410</v>
      </c>
      <c r="AH48" s="10">
        <v>415</v>
      </c>
      <c r="AI48" s="10">
        <v>445</v>
      </c>
      <c r="AJ48" s="10">
        <v>460</v>
      </c>
      <c r="AK48" s="10">
        <v>475</v>
      </c>
      <c r="AL48" s="10">
        <v>475</v>
      </c>
      <c r="AM48" s="10">
        <v>495</v>
      </c>
      <c r="AN48" s="10">
        <v>525</v>
      </c>
      <c r="AO48" s="10">
        <v>510</v>
      </c>
      <c r="AP48" s="10">
        <v>525</v>
      </c>
      <c r="AQ48" s="10">
        <v>505</v>
      </c>
      <c r="AR48" s="10">
        <v>505</v>
      </c>
      <c r="AS48" s="10">
        <v>510</v>
      </c>
      <c r="AT48" s="10">
        <v>525</v>
      </c>
      <c r="AU48" s="10">
        <v>545</v>
      </c>
      <c r="AV48" s="10">
        <v>545</v>
      </c>
      <c r="AW48" s="10">
        <v>560</v>
      </c>
      <c r="AX48" s="10">
        <v>560</v>
      </c>
      <c r="AY48" s="10">
        <v>585</v>
      </c>
      <c r="AZ48" s="10">
        <v>605</v>
      </c>
      <c r="BA48" s="10">
        <v>565</v>
      </c>
      <c r="BB48" s="10">
        <v>535</v>
      </c>
      <c r="BC48" s="10">
        <v>505</v>
      </c>
      <c r="BD48" s="10">
        <v>510</v>
      </c>
      <c r="BE48" s="10">
        <v>505</v>
      </c>
      <c r="BF48" s="10">
        <v>515</v>
      </c>
      <c r="BG48" s="10">
        <v>525</v>
      </c>
      <c r="BH48" s="10">
        <v>530</v>
      </c>
      <c r="BI48" s="10">
        <v>530</v>
      </c>
      <c r="BJ48" s="10">
        <v>520</v>
      </c>
      <c r="BK48" s="10">
        <v>545</v>
      </c>
      <c r="BL48" s="10">
        <v>550</v>
      </c>
      <c r="BM48" s="10">
        <v>515</v>
      </c>
      <c r="BN48" s="10">
        <v>525</v>
      </c>
    </row>
    <row r="49" spans="1:66" x14ac:dyDescent="0.25">
      <c r="A49" s="8" t="s">
        <v>7</v>
      </c>
      <c r="B49" s="10">
        <v>485</v>
      </c>
      <c r="C49" s="10">
        <v>490</v>
      </c>
      <c r="D49" s="10">
        <v>480</v>
      </c>
      <c r="E49" s="10">
        <v>780</v>
      </c>
      <c r="F49" s="10">
        <v>935</v>
      </c>
      <c r="G49" s="10">
        <v>945</v>
      </c>
      <c r="H49" s="10">
        <v>955</v>
      </c>
      <c r="I49" s="10">
        <v>965</v>
      </c>
      <c r="J49" s="10">
        <v>950</v>
      </c>
      <c r="K49" s="10">
        <v>890</v>
      </c>
      <c r="L49" s="10">
        <v>925</v>
      </c>
      <c r="M49" s="10">
        <v>950</v>
      </c>
      <c r="N49" s="10">
        <v>905</v>
      </c>
      <c r="O49" s="10">
        <v>915</v>
      </c>
      <c r="P49" s="10">
        <v>905</v>
      </c>
      <c r="Q49" s="10">
        <v>860</v>
      </c>
      <c r="R49" s="10">
        <v>815</v>
      </c>
      <c r="S49" s="10">
        <v>730</v>
      </c>
      <c r="T49" s="10">
        <v>670</v>
      </c>
      <c r="U49" s="10">
        <v>615</v>
      </c>
      <c r="V49" s="10">
        <v>620</v>
      </c>
      <c r="W49" s="10">
        <v>620</v>
      </c>
      <c r="X49" s="10">
        <v>625</v>
      </c>
      <c r="Y49" s="10">
        <v>585</v>
      </c>
      <c r="Z49" s="10">
        <v>560</v>
      </c>
      <c r="AA49" s="10">
        <v>550</v>
      </c>
      <c r="AB49" s="10">
        <v>520</v>
      </c>
      <c r="AC49" s="10">
        <v>470</v>
      </c>
      <c r="AD49" s="10">
        <v>445</v>
      </c>
      <c r="AE49" s="10">
        <v>410</v>
      </c>
      <c r="AF49" s="10">
        <v>400</v>
      </c>
      <c r="AG49" s="10">
        <v>410</v>
      </c>
      <c r="AH49" s="10">
        <v>410</v>
      </c>
      <c r="AI49" s="10">
        <v>445</v>
      </c>
      <c r="AJ49" s="10">
        <v>475</v>
      </c>
      <c r="AK49" s="10">
        <v>465</v>
      </c>
      <c r="AL49" s="10">
        <v>465</v>
      </c>
      <c r="AM49" s="10">
        <v>460</v>
      </c>
      <c r="AN49" s="10">
        <v>475</v>
      </c>
      <c r="AO49" s="10">
        <v>480</v>
      </c>
      <c r="AP49" s="10">
        <v>440</v>
      </c>
      <c r="AQ49" s="10">
        <v>445</v>
      </c>
      <c r="AR49" s="10">
        <v>445</v>
      </c>
      <c r="AS49" s="10">
        <v>445</v>
      </c>
      <c r="AT49" s="10">
        <v>460</v>
      </c>
      <c r="AU49" s="10">
        <v>490</v>
      </c>
      <c r="AV49" s="10">
        <v>495</v>
      </c>
      <c r="AW49" s="10">
        <v>495</v>
      </c>
      <c r="AX49" s="10">
        <v>500</v>
      </c>
      <c r="AY49" s="10">
        <v>525</v>
      </c>
      <c r="AZ49" s="10">
        <v>505</v>
      </c>
      <c r="BA49" s="10">
        <v>475</v>
      </c>
      <c r="BB49" s="10">
        <v>455</v>
      </c>
      <c r="BC49" s="10">
        <v>440</v>
      </c>
      <c r="BD49" s="10">
        <v>435</v>
      </c>
      <c r="BE49" s="10">
        <v>430</v>
      </c>
      <c r="BF49" s="10">
        <v>440</v>
      </c>
      <c r="BG49" s="10">
        <v>455</v>
      </c>
      <c r="BH49" s="10">
        <v>500</v>
      </c>
      <c r="BI49" s="10">
        <v>515</v>
      </c>
      <c r="BJ49" s="10">
        <v>505</v>
      </c>
      <c r="BK49" s="10">
        <v>525</v>
      </c>
      <c r="BL49" s="10">
        <v>555</v>
      </c>
      <c r="BM49" s="10">
        <v>515</v>
      </c>
      <c r="BN49" s="10">
        <v>510</v>
      </c>
    </row>
    <row r="50" spans="1:66" x14ac:dyDescent="0.25">
      <c r="A50" s="8" t="s">
        <v>4</v>
      </c>
      <c r="B50" s="10">
        <v>445</v>
      </c>
      <c r="C50" s="10">
        <v>460</v>
      </c>
      <c r="D50" s="10">
        <v>455</v>
      </c>
      <c r="E50" s="10">
        <v>655</v>
      </c>
      <c r="F50" s="10">
        <v>885</v>
      </c>
      <c r="G50" s="10">
        <v>920</v>
      </c>
      <c r="H50" s="10">
        <v>935</v>
      </c>
      <c r="I50" s="10">
        <v>965</v>
      </c>
      <c r="J50" s="10">
        <v>970</v>
      </c>
      <c r="K50" s="10">
        <v>955</v>
      </c>
      <c r="L50" s="10">
        <v>960</v>
      </c>
      <c r="M50" s="10">
        <v>940</v>
      </c>
      <c r="N50" s="10">
        <v>925</v>
      </c>
      <c r="O50" s="10">
        <v>965</v>
      </c>
      <c r="P50" s="10">
        <v>1000</v>
      </c>
      <c r="Q50" s="10">
        <v>995</v>
      </c>
      <c r="R50" s="10">
        <v>920</v>
      </c>
      <c r="S50" s="10">
        <v>865</v>
      </c>
      <c r="T50" s="10">
        <v>795</v>
      </c>
      <c r="U50" s="10">
        <v>735</v>
      </c>
      <c r="V50" s="10">
        <v>675</v>
      </c>
      <c r="W50" s="10">
        <v>660</v>
      </c>
      <c r="X50" s="10">
        <v>620</v>
      </c>
      <c r="Y50" s="10">
        <v>580</v>
      </c>
      <c r="Z50" s="10">
        <v>550</v>
      </c>
      <c r="AA50" s="10">
        <v>550</v>
      </c>
      <c r="AB50" s="10">
        <v>535</v>
      </c>
      <c r="AC50" s="10">
        <v>485</v>
      </c>
      <c r="AD50" s="10">
        <v>475</v>
      </c>
      <c r="AE50" s="10">
        <v>475</v>
      </c>
      <c r="AF50" s="10">
        <v>460</v>
      </c>
      <c r="AG50" s="10">
        <v>475</v>
      </c>
      <c r="AH50" s="10">
        <v>465</v>
      </c>
      <c r="AI50" s="10">
        <v>485</v>
      </c>
      <c r="AJ50" s="10">
        <v>455</v>
      </c>
      <c r="AK50" s="10">
        <v>460</v>
      </c>
      <c r="AL50" s="10">
        <v>455</v>
      </c>
      <c r="AM50" s="10">
        <v>470</v>
      </c>
      <c r="AN50" s="10">
        <v>490</v>
      </c>
      <c r="AO50" s="10">
        <v>510</v>
      </c>
      <c r="AP50" s="10">
        <v>520</v>
      </c>
      <c r="AQ50" s="10">
        <v>520</v>
      </c>
      <c r="AR50" s="10">
        <v>505</v>
      </c>
      <c r="AS50" s="10">
        <v>485</v>
      </c>
      <c r="AT50" s="10">
        <v>505</v>
      </c>
      <c r="AU50" s="10">
        <v>515</v>
      </c>
      <c r="AV50" s="10">
        <v>520</v>
      </c>
      <c r="AW50" s="10">
        <v>490</v>
      </c>
      <c r="AX50" s="10">
        <v>490</v>
      </c>
      <c r="AY50" s="10">
        <v>500</v>
      </c>
      <c r="AZ50" s="10">
        <v>505</v>
      </c>
      <c r="BA50" s="10">
        <v>520</v>
      </c>
      <c r="BB50" s="10">
        <v>505</v>
      </c>
      <c r="BC50" s="10">
        <v>510</v>
      </c>
      <c r="BD50" s="10">
        <v>555</v>
      </c>
      <c r="BE50" s="10">
        <v>555</v>
      </c>
      <c r="BF50" s="10">
        <v>560</v>
      </c>
      <c r="BG50" s="10">
        <v>590</v>
      </c>
      <c r="BH50" s="10">
        <v>600</v>
      </c>
      <c r="BI50" s="10">
        <v>585</v>
      </c>
      <c r="BJ50" s="10">
        <v>605</v>
      </c>
      <c r="BK50" s="10">
        <v>595</v>
      </c>
      <c r="BL50" s="10">
        <v>625</v>
      </c>
      <c r="BM50" s="10">
        <v>625</v>
      </c>
      <c r="BN50" s="10">
        <v>640</v>
      </c>
    </row>
    <row r="51" spans="1:66" x14ac:dyDescent="0.25">
      <c r="A51" s="8" t="s">
        <v>5</v>
      </c>
      <c r="B51" s="10">
        <v>410</v>
      </c>
      <c r="C51" s="10">
        <v>435</v>
      </c>
      <c r="D51" s="10">
        <v>435</v>
      </c>
      <c r="E51" s="10">
        <v>745</v>
      </c>
      <c r="F51" s="10">
        <v>1050</v>
      </c>
      <c r="G51" s="10">
        <v>1050</v>
      </c>
      <c r="H51" s="10">
        <v>1070</v>
      </c>
      <c r="I51" s="10">
        <v>1090</v>
      </c>
      <c r="J51" s="10">
        <v>1075</v>
      </c>
      <c r="K51" s="10">
        <v>1030</v>
      </c>
      <c r="L51" s="10">
        <v>1035</v>
      </c>
      <c r="M51" s="10">
        <v>1025</v>
      </c>
      <c r="N51" s="10">
        <v>1010</v>
      </c>
      <c r="O51" s="10">
        <v>1030</v>
      </c>
      <c r="P51" s="10">
        <v>1045</v>
      </c>
      <c r="Q51" s="10">
        <v>1045</v>
      </c>
      <c r="R51" s="10">
        <v>935</v>
      </c>
      <c r="S51" s="10">
        <v>875</v>
      </c>
      <c r="T51" s="10">
        <v>835</v>
      </c>
      <c r="U51" s="10">
        <v>800</v>
      </c>
      <c r="V51" s="10">
        <v>755</v>
      </c>
      <c r="W51" s="10">
        <v>715</v>
      </c>
      <c r="X51" s="10">
        <v>685</v>
      </c>
      <c r="Y51" s="10">
        <v>630</v>
      </c>
      <c r="Z51" s="10">
        <v>650</v>
      </c>
      <c r="AA51" s="10">
        <v>655</v>
      </c>
      <c r="AB51" s="10">
        <v>640</v>
      </c>
      <c r="AC51" s="10">
        <v>595</v>
      </c>
      <c r="AD51" s="10">
        <v>510</v>
      </c>
      <c r="AE51" s="10">
        <v>510</v>
      </c>
      <c r="AF51" s="10">
        <v>500</v>
      </c>
      <c r="AG51" s="10">
        <v>525</v>
      </c>
      <c r="AH51" s="10">
        <v>525</v>
      </c>
      <c r="AI51" s="10">
        <v>535</v>
      </c>
      <c r="AJ51" s="10">
        <v>555</v>
      </c>
      <c r="AK51" s="10">
        <v>560</v>
      </c>
      <c r="AL51" s="10">
        <v>555</v>
      </c>
      <c r="AM51" s="10">
        <v>545</v>
      </c>
      <c r="AN51" s="10">
        <v>570</v>
      </c>
      <c r="AO51" s="10">
        <v>590</v>
      </c>
      <c r="AP51" s="10">
        <v>565</v>
      </c>
      <c r="AQ51" s="10">
        <v>570</v>
      </c>
      <c r="AR51" s="10">
        <v>565</v>
      </c>
      <c r="AS51" s="10">
        <v>550</v>
      </c>
      <c r="AT51" s="10">
        <v>575</v>
      </c>
      <c r="AU51" s="10">
        <v>605</v>
      </c>
      <c r="AV51" s="10">
        <v>595</v>
      </c>
      <c r="AW51" s="10">
        <v>555</v>
      </c>
      <c r="AX51" s="10">
        <v>590</v>
      </c>
      <c r="AY51" s="10">
        <v>595</v>
      </c>
      <c r="AZ51" s="10">
        <v>635</v>
      </c>
      <c r="BA51" s="10">
        <v>625</v>
      </c>
      <c r="BB51" s="10">
        <v>630</v>
      </c>
      <c r="BC51" s="10">
        <v>645</v>
      </c>
      <c r="BD51" s="10">
        <v>665</v>
      </c>
      <c r="BE51" s="10">
        <v>650</v>
      </c>
      <c r="BF51" s="10">
        <v>675</v>
      </c>
      <c r="BG51" s="10">
        <v>700</v>
      </c>
      <c r="BH51" s="10">
        <v>680</v>
      </c>
      <c r="BI51" s="10">
        <v>685</v>
      </c>
      <c r="BJ51" s="10">
        <v>670</v>
      </c>
      <c r="BK51" s="10">
        <v>680</v>
      </c>
      <c r="BL51" s="10">
        <v>705</v>
      </c>
      <c r="BM51" s="10">
        <v>715</v>
      </c>
      <c r="BN51" s="10">
        <v>705</v>
      </c>
    </row>
    <row r="52" spans="1:66" x14ac:dyDescent="0.25">
      <c r="A52" s="8" t="s">
        <v>6</v>
      </c>
      <c r="B52" s="10">
        <v>165</v>
      </c>
      <c r="C52" s="10">
        <v>170</v>
      </c>
      <c r="D52" s="10">
        <v>180</v>
      </c>
      <c r="E52" s="10">
        <v>345</v>
      </c>
      <c r="F52" s="10">
        <v>545</v>
      </c>
      <c r="G52" s="10">
        <v>560</v>
      </c>
      <c r="H52" s="10">
        <v>570</v>
      </c>
      <c r="I52" s="10">
        <v>570</v>
      </c>
      <c r="J52" s="10">
        <v>590</v>
      </c>
      <c r="K52" s="10">
        <v>580</v>
      </c>
      <c r="L52" s="10">
        <v>580</v>
      </c>
      <c r="M52" s="10">
        <v>575</v>
      </c>
      <c r="N52" s="10">
        <v>555</v>
      </c>
      <c r="O52" s="10">
        <v>580</v>
      </c>
      <c r="P52" s="10">
        <v>570</v>
      </c>
      <c r="Q52" s="10">
        <v>565</v>
      </c>
      <c r="R52" s="10">
        <v>510</v>
      </c>
      <c r="S52" s="10">
        <v>435</v>
      </c>
      <c r="T52" s="10">
        <v>405</v>
      </c>
      <c r="U52" s="10">
        <v>375</v>
      </c>
      <c r="V52" s="10">
        <v>355</v>
      </c>
      <c r="W52" s="10">
        <v>330</v>
      </c>
      <c r="X52" s="10">
        <v>305</v>
      </c>
      <c r="Y52" s="10">
        <v>280</v>
      </c>
      <c r="Z52" s="10">
        <v>260</v>
      </c>
      <c r="AA52" s="10">
        <v>260</v>
      </c>
      <c r="AB52" s="10">
        <v>255</v>
      </c>
      <c r="AC52" s="10">
        <v>240</v>
      </c>
      <c r="AD52" s="10">
        <v>240</v>
      </c>
      <c r="AE52" s="10">
        <v>225</v>
      </c>
      <c r="AF52" s="10">
        <v>235</v>
      </c>
      <c r="AG52" s="10">
        <v>225</v>
      </c>
      <c r="AH52" s="10">
        <v>205</v>
      </c>
      <c r="AI52" s="10">
        <v>210</v>
      </c>
      <c r="AJ52" s="10">
        <v>220</v>
      </c>
      <c r="AK52" s="10">
        <v>230</v>
      </c>
      <c r="AL52" s="10">
        <v>195</v>
      </c>
      <c r="AM52" s="10">
        <v>210</v>
      </c>
      <c r="AN52" s="10">
        <v>195</v>
      </c>
      <c r="AO52" s="10">
        <v>200</v>
      </c>
      <c r="AP52" s="10">
        <v>190</v>
      </c>
      <c r="AQ52" s="10">
        <v>195</v>
      </c>
      <c r="AR52" s="10">
        <v>210</v>
      </c>
      <c r="AS52" s="10">
        <v>205</v>
      </c>
      <c r="AT52" s="10">
        <v>225</v>
      </c>
      <c r="AU52" s="10">
        <v>225</v>
      </c>
      <c r="AV52" s="10">
        <v>215</v>
      </c>
      <c r="AW52" s="10">
        <v>225</v>
      </c>
      <c r="AX52" s="10">
        <v>210</v>
      </c>
      <c r="AY52" s="10">
        <v>220</v>
      </c>
      <c r="AZ52" s="10">
        <v>220</v>
      </c>
      <c r="BA52" s="10">
        <v>220</v>
      </c>
      <c r="BB52" s="10">
        <v>215</v>
      </c>
      <c r="BC52" s="10">
        <v>210</v>
      </c>
      <c r="BD52" s="10">
        <v>210</v>
      </c>
      <c r="BE52" s="10">
        <v>220</v>
      </c>
      <c r="BF52" s="10">
        <v>215</v>
      </c>
      <c r="BG52" s="10">
        <v>220</v>
      </c>
      <c r="BH52" s="10">
        <v>220</v>
      </c>
      <c r="BI52" s="10">
        <v>225</v>
      </c>
      <c r="BJ52" s="10">
        <v>220</v>
      </c>
      <c r="BK52" s="10">
        <v>235</v>
      </c>
      <c r="BL52" s="10">
        <v>235</v>
      </c>
      <c r="BM52" s="10">
        <v>220</v>
      </c>
      <c r="BN52" s="10">
        <v>215</v>
      </c>
    </row>
    <row r="53" spans="1:66" x14ac:dyDescent="0.25">
      <c r="A53" s="8" t="s">
        <v>8</v>
      </c>
      <c r="B53" s="10">
        <v>755</v>
      </c>
      <c r="C53" s="10">
        <v>760</v>
      </c>
      <c r="D53" s="10">
        <v>775</v>
      </c>
      <c r="E53" s="10">
        <v>1160</v>
      </c>
      <c r="F53" s="10">
        <v>1410</v>
      </c>
      <c r="G53" s="10">
        <v>1440</v>
      </c>
      <c r="H53" s="10">
        <v>1410</v>
      </c>
      <c r="I53" s="10">
        <v>1360</v>
      </c>
      <c r="J53" s="10">
        <v>1355</v>
      </c>
      <c r="K53" s="10">
        <v>1355</v>
      </c>
      <c r="L53" s="10">
        <v>1340</v>
      </c>
      <c r="M53" s="10">
        <v>1345</v>
      </c>
      <c r="N53" s="10">
        <v>1335</v>
      </c>
      <c r="O53" s="10">
        <v>1350</v>
      </c>
      <c r="P53" s="10">
        <v>1350</v>
      </c>
      <c r="Q53" s="10">
        <v>1310</v>
      </c>
      <c r="R53" s="10">
        <v>1230</v>
      </c>
      <c r="S53" s="10">
        <v>1125</v>
      </c>
      <c r="T53" s="10">
        <v>1075</v>
      </c>
      <c r="U53" s="10">
        <v>1025</v>
      </c>
      <c r="V53" s="10">
        <v>990</v>
      </c>
      <c r="W53" s="10">
        <v>910</v>
      </c>
      <c r="X53" s="10">
        <v>870</v>
      </c>
      <c r="Y53" s="10">
        <v>800</v>
      </c>
      <c r="Z53" s="10">
        <v>745</v>
      </c>
      <c r="AA53" s="10">
        <v>735</v>
      </c>
      <c r="AB53" s="10">
        <v>715</v>
      </c>
      <c r="AC53" s="10">
        <v>680</v>
      </c>
      <c r="AD53" s="10">
        <v>625</v>
      </c>
      <c r="AE53" s="10">
        <v>590</v>
      </c>
      <c r="AF53" s="10">
        <v>560</v>
      </c>
      <c r="AG53" s="10">
        <v>610</v>
      </c>
      <c r="AH53" s="10">
        <v>615</v>
      </c>
      <c r="AI53" s="10">
        <v>650</v>
      </c>
      <c r="AJ53" s="10">
        <v>665</v>
      </c>
      <c r="AK53" s="10">
        <v>690</v>
      </c>
      <c r="AL53" s="10">
        <v>710</v>
      </c>
      <c r="AM53" s="10">
        <v>725</v>
      </c>
      <c r="AN53" s="10">
        <v>700</v>
      </c>
      <c r="AO53" s="10">
        <v>690</v>
      </c>
      <c r="AP53" s="10">
        <v>680</v>
      </c>
      <c r="AQ53" s="10">
        <v>655</v>
      </c>
      <c r="AR53" s="10">
        <v>655</v>
      </c>
      <c r="AS53" s="10">
        <v>655</v>
      </c>
      <c r="AT53" s="10">
        <v>670</v>
      </c>
      <c r="AU53" s="10">
        <v>710</v>
      </c>
      <c r="AV53" s="10">
        <v>705</v>
      </c>
      <c r="AW53" s="10">
        <v>715</v>
      </c>
      <c r="AX53" s="10">
        <v>710</v>
      </c>
      <c r="AY53" s="10">
        <v>725</v>
      </c>
      <c r="AZ53" s="10">
        <v>725</v>
      </c>
      <c r="BA53" s="10">
        <v>710</v>
      </c>
      <c r="BB53" s="10">
        <v>705</v>
      </c>
      <c r="BC53" s="10">
        <v>675</v>
      </c>
      <c r="BD53" s="10">
        <v>705</v>
      </c>
      <c r="BE53" s="10">
        <v>710</v>
      </c>
      <c r="BF53" s="10">
        <v>710</v>
      </c>
      <c r="BG53" s="10">
        <v>735</v>
      </c>
      <c r="BH53" s="10">
        <v>750</v>
      </c>
      <c r="BI53" s="10">
        <v>745</v>
      </c>
      <c r="BJ53" s="10">
        <v>735</v>
      </c>
      <c r="BK53" s="10">
        <v>775</v>
      </c>
      <c r="BL53" s="10">
        <v>755</v>
      </c>
      <c r="BM53" s="10">
        <v>730</v>
      </c>
      <c r="BN53" s="10">
        <v>710</v>
      </c>
    </row>
    <row r="54" spans="1:66" x14ac:dyDescent="0.25">
      <c r="A54" s="8" t="s">
        <v>9</v>
      </c>
      <c r="B54" s="10">
        <v>890</v>
      </c>
      <c r="C54" s="10">
        <v>945</v>
      </c>
      <c r="D54" s="10">
        <v>960</v>
      </c>
      <c r="E54" s="10">
        <v>1425</v>
      </c>
      <c r="F54" s="10">
        <v>1680</v>
      </c>
      <c r="G54" s="10">
        <v>1665</v>
      </c>
      <c r="H54" s="10">
        <v>1715</v>
      </c>
      <c r="I54" s="10">
        <v>1715</v>
      </c>
      <c r="J54" s="10">
        <v>1710</v>
      </c>
      <c r="K54" s="10">
        <v>1675</v>
      </c>
      <c r="L54" s="10">
        <v>1655</v>
      </c>
      <c r="M54" s="10">
        <v>1665</v>
      </c>
      <c r="N54" s="10">
        <v>1615</v>
      </c>
      <c r="O54" s="10">
        <v>1600</v>
      </c>
      <c r="P54" s="10">
        <v>1560</v>
      </c>
      <c r="Q54" s="10">
        <v>1530</v>
      </c>
      <c r="R54" s="10">
        <v>1440</v>
      </c>
      <c r="S54" s="10">
        <v>1340</v>
      </c>
      <c r="T54" s="10">
        <v>1270</v>
      </c>
      <c r="U54" s="10">
        <v>1145</v>
      </c>
      <c r="V54" s="10">
        <v>1075</v>
      </c>
      <c r="W54" s="10">
        <v>1045</v>
      </c>
      <c r="X54" s="10">
        <v>1000</v>
      </c>
      <c r="Y54" s="10">
        <v>985</v>
      </c>
      <c r="Z54" s="10">
        <v>970</v>
      </c>
      <c r="AA54" s="10">
        <v>935</v>
      </c>
      <c r="AB54" s="10">
        <v>905</v>
      </c>
      <c r="AC54" s="10">
        <v>860</v>
      </c>
      <c r="AD54" s="10">
        <v>830</v>
      </c>
      <c r="AE54" s="10">
        <v>800</v>
      </c>
      <c r="AF54" s="10">
        <v>780</v>
      </c>
      <c r="AG54" s="10">
        <v>795</v>
      </c>
      <c r="AH54" s="10">
        <v>800</v>
      </c>
      <c r="AI54" s="10">
        <v>820</v>
      </c>
      <c r="AJ54" s="10">
        <v>830</v>
      </c>
      <c r="AK54" s="10">
        <v>845</v>
      </c>
      <c r="AL54" s="10">
        <v>845</v>
      </c>
      <c r="AM54" s="10">
        <v>850</v>
      </c>
      <c r="AN54" s="10">
        <v>855</v>
      </c>
      <c r="AO54" s="10">
        <v>860</v>
      </c>
      <c r="AP54" s="10">
        <v>845</v>
      </c>
      <c r="AQ54" s="10">
        <v>860</v>
      </c>
      <c r="AR54" s="10">
        <v>845</v>
      </c>
      <c r="AS54" s="10">
        <v>830</v>
      </c>
      <c r="AT54" s="10">
        <v>805</v>
      </c>
      <c r="AU54" s="10">
        <v>840</v>
      </c>
      <c r="AV54" s="10">
        <v>845</v>
      </c>
      <c r="AW54" s="10">
        <v>865</v>
      </c>
      <c r="AX54" s="10">
        <v>890</v>
      </c>
      <c r="AY54" s="10">
        <v>900</v>
      </c>
      <c r="AZ54" s="10">
        <v>910</v>
      </c>
      <c r="BA54" s="10">
        <v>875</v>
      </c>
      <c r="BB54" s="10">
        <v>845</v>
      </c>
      <c r="BC54" s="10">
        <v>845</v>
      </c>
      <c r="BD54" s="10">
        <v>900</v>
      </c>
      <c r="BE54" s="10">
        <v>890</v>
      </c>
      <c r="BF54" s="10">
        <v>880</v>
      </c>
      <c r="BG54" s="10">
        <v>915</v>
      </c>
      <c r="BH54" s="10">
        <v>925</v>
      </c>
      <c r="BI54" s="10">
        <v>950</v>
      </c>
      <c r="BJ54" s="10">
        <v>930</v>
      </c>
      <c r="BK54" s="10">
        <v>955</v>
      </c>
      <c r="BL54" s="10">
        <v>985</v>
      </c>
      <c r="BM54" s="10">
        <v>970</v>
      </c>
      <c r="BN54" s="10">
        <v>980</v>
      </c>
    </row>
    <row r="55" spans="1:66" ht="15.75" x14ac:dyDescent="0.25">
      <c r="A55" s="19" t="s">
        <v>46</v>
      </c>
      <c r="B55" s="10">
        <v>240</v>
      </c>
      <c r="C55" s="10">
        <v>265</v>
      </c>
      <c r="D55" s="10">
        <v>280</v>
      </c>
      <c r="E55" s="10">
        <v>480</v>
      </c>
      <c r="F55" s="10">
        <v>710</v>
      </c>
      <c r="G55" s="10">
        <v>695</v>
      </c>
      <c r="H55" s="10">
        <v>720</v>
      </c>
      <c r="I55" s="10">
        <v>720</v>
      </c>
      <c r="J55" s="10">
        <v>735</v>
      </c>
      <c r="K55" s="10">
        <v>715</v>
      </c>
      <c r="L55" s="10">
        <v>690</v>
      </c>
      <c r="M55" s="10">
        <v>690</v>
      </c>
      <c r="N55" s="10">
        <v>670</v>
      </c>
      <c r="O55" s="10">
        <v>690</v>
      </c>
      <c r="P55" s="10">
        <v>685</v>
      </c>
      <c r="Q55" s="10">
        <v>685</v>
      </c>
      <c r="R55" s="10">
        <v>625</v>
      </c>
      <c r="S55" s="10">
        <v>540</v>
      </c>
      <c r="T55" s="10">
        <v>495</v>
      </c>
      <c r="U55" s="10">
        <v>475</v>
      </c>
      <c r="V55" s="10">
        <v>430</v>
      </c>
      <c r="W55" s="10">
        <v>390</v>
      </c>
      <c r="X55" s="10">
        <v>365</v>
      </c>
      <c r="Y55" s="10">
        <v>325</v>
      </c>
      <c r="Z55" s="10">
        <v>310</v>
      </c>
      <c r="AA55" s="10">
        <v>315</v>
      </c>
      <c r="AB55" s="10">
        <v>300</v>
      </c>
      <c r="AC55" s="10">
        <v>290</v>
      </c>
      <c r="AD55" s="10">
        <v>280</v>
      </c>
      <c r="AE55" s="10">
        <v>255</v>
      </c>
      <c r="AF55" s="10">
        <v>265</v>
      </c>
      <c r="AG55" s="10">
        <v>260</v>
      </c>
      <c r="AH55" s="10">
        <v>260</v>
      </c>
      <c r="AI55" s="10">
        <v>285</v>
      </c>
      <c r="AJ55" s="10">
        <v>295</v>
      </c>
      <c r="AK55" s="10">
        <v>300</v>
      </c>
      <c r="AL55" s="10">
        <v>285</v>
      </c>
      <c r="AM55" s="10">
        <v>280</v>
      </c>
      <c r="AN55" s="10">
        <v>305</v>
      </c>
      <c r="AO55" s="10">
        <v>310</v>
      </c>
      <c r="AP55" s="10">
        <v>305</v>
      </c>
      <c r="AQ55" s="10">
        <v>305</v>
      </c>
      <c r="AR55" s="10">
        <v>315</v>
      </c>
      <c r="AS55" s="10">
        <v>320</v>
      </c>
      <c r="AT55" s="10">
        <v>290</v>
      </c>
      <c r="AU55" s="10">
        <v>300</v>
      </c>
      <c r="AV55" s="10">
        <v>305</v>
      </c>
      <c r="AW55" s="10">
        <v>275</v>
      </c>
      <c r="AX55" s="10">
        <v>285</v>
      </c>
      <c r="AY55" s="10">
        <v>290</v>
      </c>
      <c r="AZ55" s="10">
        <v>310</v>
      </c>
      <c r="BA55" s="10">
        <v>305</v>
      </c>
      <c r="BB55" s="10">
        <v>290</v>
      </c>
      <c r="BC55" s="10">
        <v>265</v>
      </c>
      <c r="BD55" s="10">
        <v>270</v>
      </c>
      <c r="BE55" s="10">
        <v>270</v>
      </c>
      <c r="BF55" s="10">
        <v>285</v>
      </c>
      <c r="BG55" s="10">
        <v>310</v>
      </c>
      <c r="BH55" s="10">
        <v>310</v>
      </c>
      <c r="BI55" s="10">
        <v>340</v>
      </c>
      <c r="BJ55" s="10">
        <v>330</v>
      </c>
      <c r="BK55" s="10">
        <v>320</v>
      </c>
      <c r="BL55" s="10">
        <v>335</v>
      </c>
      <c r="BM55" s="10">
        <v>355</v>
      </c>
      <c r="BN55" s="10">
        <v>345</v>
      </c>
    </row>
    <row r="56" spans="1:66" x14ac:dyDescent="0.25">
      <c r="A56" s="8" t="s">
        <v>11</v>
      </c>
      <c r="B56" s="10">
        <v>195</v>
      </c>
      <c r="C56" s="10">
        <v>195</v>
      </c>
      <c r="D56" s="10">
        <v>200</v>
      </c>
      <c r="E56" s="10">
        <v>365</v>
      </c>
      <c r="F56" s="10">
        <v>575</v>
      </c>
      <c r="G56" s="10">
        <v>555</v>
      </c>
      <c r="H56" s="10">
        <v>600</v>
      </c>
      <c r="I56" s="10">
        <v>605</v>
      </c>
      <c r="J56" s="10">
        <v>595</v>
      </c>
      <c r="K56" s="10">
        <v>555</v>
      </c>
      <c r="L56" s="10">
        <v>555</v>
      </c>
      <c r="M56" s="10">
        <v>560</v>
      </c>
      <c r="N56" s="10">
        <v>565</v>
      </c>
      <c r="O56" s="10">
        <v>610</v>
      </c>
      <c r="P56" s="10">
        <v>610</v>
      </c>
      <c r="Q56" s="10">
        <v>580</v>
      </c>
      <c r="R56" s="10">
        <v>495</v>
      </c>
      <c r="S56" s="10">
        <v>460</v>
      </c>
      <c r="T56" s="10">
        <v>435</v>
      </c>
      <c r="U56" s="10">
        <v>425</v>
      </c>
      <c r="V56" s="10">
        <v>395</v>
      </c>
      <c r="W56" s="10">
        <v>355</v>
      </c>
      <c r="X56" s="10">
        <v>345</v>
      </c>
      <c r="Y56" s="10">
        <v>325</v>
      </c>
      <c r="Z56" s="10">
        <v>310</v>
      </c>
      <c r="AA56" s="10">
        <v>295</v>
      </c>
      <c r="AB56" s="10">
        <v>295</v>
      </c>
      <c r="AC56" s="10">
        <v>290</v>
      </c>
      <c r="AD56" s="10">
        <v>265</v>
      </c>
      <c r="AE56" s="10">
        <v>270</v>
      </c>
      <c r="AF56" s="10">
        <v>275</v>
      </c>
      <c r="AG56" s="10">
        <v>265</v>
      </c>
      <c r="AH56" s="10">
        <v>240</v>
      </c>
      <c r="AI56" s="10">
        <v>250</v>
      </c>
      <c r="AJ56" s="10">
        <v>235</v>
      </c>
      <c r="AK56" s="10">
        <v>245</v>
      </c>
      <c r="AL56" s="10">
        <v>225</v>
      </c>
      <c r="AM56" s="10">
        <v>220</v>
      </c>
      <c r="AN56" s="10">
        <v>225</v>
      </c>
      <c r="AO56" s="10">
        <v>220</v>
      </c>
      <c r="AP56" s="10">
        <v>220</v>
      </c>
      <c r="AQ56" s="10">
        <v>230</v>
      </c>
      <c r="AR56" s="10">
        <v>225</v>
      </c>
      <c r="AS56" s="10">
        <v>235</v>
      </c>
      <c r="AT56" s="10">
        <v>235</v>
      </c>
      <c r="AU56" s="10">
        <v>235</v>
      </c>
      <c r="AV56" s="10">
        <v>225</v>
      </c>
      <c r="AW56" s="10">
        <v>240</v>
      </c>
      <c r="AX56" s="10">
        <v>235</v>
      </c>
      <c r="AY56" s="10">
        <v>230</v>
      </c>
      <c r="AZ56" s="10">
        <v>225</v>
      </c>
      <c r="BA56" s="10">
        <v>255</v>
      </c>
      <c r="BB56" s="10">
        <v>245</v>
      </c>
      <c r="BC56" s="10">
        <v>215</v>
      </c>
      <c r="BD56" s="10">
        <v>225</v>
      </c>
      <c r="BE56" s="10">
        <v>225</v>
      </c>
      <c r="BF56" s="10">
        <v>230</v>
      </c>
      <c r="BG56" s="10">
        <v>235</v>
      </c>
      <c r="BH56" s="10">
        <v>255</v>
      </c>
      <c r="BI56" s="10">
        <v>240</v>
      </c>
      <c r="BJ56" s="10">
        <v>240</v>
      </c>
      <c r="BK56" s="10">
        <v>235</v>
      </c>
      <c r="BL56" s="10">
        <v>240</v>
      </c>
      <c r="BM56" s="10">
        <v>250</v>
      </c>
      <c r="BN56" s="10">
        <v>260</v>
      </c>
    </row>
    <row r="57" spans="1:66" x14ac:dyDescent="0.25">
      <c r="A57" s="8" t="s">
        <v>41</v>
      </c>
      <c r="B57" s="10">
        <v>5385</v>
      </c>
      <c r="C57" s="10">
        <v>5570</v>
      </c>
      <c r="D57" s="10">
        <v>5675</v>
      </c>
      <c r="E57" s="10">
        <v>9155</v>
      </c>
      <c r="F57" s="10">
        <v>11780</v>
      </c>
      <c r="G57" s="10">
        <v>11965</v>
      </c>
      <c r="H57" s="10">
        <v>12205</v>
      </c>
      <c r="I57" s="10">
        <v>12195</v>
      </c>
      <c r="J57" s="10">
        <v>12135</v>
      </c>
      <c r="K57" s="10">
        <v>11755</v>
      </c>
      <c r="L57" s="10">
        <v>11635</v>
      </c>
      <c r="M57" s="10">
        <v>11660</v>
      </c>
      <c r="N57" s="10">
        <v>11455</v>
      </c>
      <c r="O57" s="10">
        <v>11640</v>
      </c>
      <c r="P57" s="10">
        <v>11545</v>
      </c>
      <c r="Q57" s="10">
        <v>11205</v>
      </c>
      <c r="R57" s="10">
        <v>10345</v>
      </c>
      <c r="S57" s="10">
        <v>9475</v>
      </c>
      <c r="T57" s="10">
        <v>8865</v>
      </c>
      <c r="U57" s="10">
        <v>8265</v>
      </c>
      <c r="V57" s="10">
        <v>7790</v>
      </c>
      <c r="W57" s="10">
        <v>7390</v>
      </c>
      <c r="X57" s="10">
        <v>7105</v>
      </c>
      <c r="Y57" s="10">
        <v>6675</v>
      </c>
      <c r="Z57" s="10">
        <v>6475</v>
      </c>
      <c r="AA57" s="10">
        <v>6430</v>
      </c>
      <c r="AB57" s="10">
        <v>6260</v>
      </c>
      <c r="AC57" s="10">
        <v>5850</v>
      </c>
      <c r="AD57" s="10">
        <v>5535</v>
      </c>
      <c r="AE57" s="10">
        <v>5280</v>
      </c>
      <c r="AF57" s="10">
        <v>5195</v>
      </c>
      <c r="AG57" s="10">
        <v>5325</v>
      </c>
      <c r="AH57" s="10">
        <v>5275</v>
      </c>
      <c r="AI57" s="10">
        <v>5485</v>
      </c>
      <c r="AJ57" s="10">
        <v>5580</v>
      </c>
      <c r="AK57" s="10">
        <v>5665</v>
      </c>
      <c r="AL57" s="10">
        <v>5605</v>
      </c>
      <c r="AM57" s="10">
        <v>5705</v>
      </c>
      <c r="AN57" s="10">
        <v>5815</v>
      </c>
      <c r="AO57" s="10">
        <v>5860</v>
      </c>
      <c r="AP57" s="10">
        <v>5755</v>
      </c>
      <c r="AQ57" s="10">
        <v>5775</v>
      </c>
      <c r="AR57" s="10">
        <v>5760</v>
      </c>
      <c r="AS57" s="10">
        <v>5730</v>
      </c>
      <c r="AT57" s="10">
        <v>5805</v>
      </c>
      <c r="AU57" s="10">
        <v>5955</v>
      </c>
      <c r="AV57" s="10">
        <v>6000</v>
      </c>
      <c r="AW57" s="10">
        <v>5925</v>
      </c>
      <c r="AX57" s="10">
        <v>5990</v>
      </c>
      <c r="AY57" s="10">
        <v>6130</v>
      </c>
      <c r="AZ57" s="10">
        <v>6240</v>
      </c>
      <c r="BA57" s="10">
        <v>6130</v>
      </c>
      <c r="BB57" s="10">
        <v>6000</v>
      </c>
      <c r="BC57" s="10">
        <v>5835</v>
      </c>
      <c r="BD57" s="10">
        <v>6020</v>
      </c>
      <c r="BE57" s="10">
        <v>6025</v>
      </c>
      <c r="BF57" s="10">
        <v>6085</v>
      </c>
      <c r="BG57" s="10">
        <v>6295</v>
      </c>
      <c r="BH57" s="10">
        <v>6385</v>
      </c>
      <c r="BI57" s="10">
        <v>6450</v>
      </c>
      <c r="BJ57" s="10">
        <v>6355</v>
      </c>
      <c r="BK57" s="10">
        <v>6465</v>
      </c>
      <c r="BL57" s="10">
        <v>6650</v>
      </c>
      <c r="BM57" s="10">
        <v>6555</v>
      </c>
      <c r="BN57" s="10">
        <v>6560</v>
      </c>
    </row>
    <row r="58" spans="1:66" x14ac:dyDescent="0.25">
      <c r="A58" s="8" t="s">
        <v>24</v>
      </c>
      <c r="B58" s="10">
        <v>1140</v>
      </c>
      <c r="C58" s="10">
        <v>1190</v>
      </c>
      <c r="D58" s="10">
        <v>1220</v>
      </c>
      <c r="E58" s="10">
        <v>1805</v>
      </c>
      <c r="F58" s="10">
        <v>2470</v>
      </c>
      <c r="G58" s="10">
        <v>2465</v>
      </c>
      <c r="H58" s="10">
        <v>2575</v>
      </c>
      <c r="I58" s="10">
        <v>2585</v>
      </c>
      <c r="J58" s="10">
        <v>2530</v>
      </c>
      <c r="K58" s="10">
        <v>2510</v>
      </c>
      <c r="L58" s="10">
        <v>2530</v>
      </c>
      <c r="M58" s="10">
        <v>2470</v>
      </c>
      <c r="N58" s="10">
        <v>2440</v>
      </c>
      <c r="O58" s="10">
        <v>2520</v>
      </c>
      <c r="P58" s="10">
        <v>2565</v>
      </c>
      <c r="Q58" s="10">
        <v>2550</v>
      </c>
      <c r="R58" s="10">
        <v>2435</v>
      </c>
      <c r="S58" s="10">
        <v>2245</v>
      </c>
      <c r="T58" s="10">
        <v>2125</v>
      </c>
      <c r="U58" s="10">
        <v>1960</v>
      </c>
      <c r="V58" s="10">
        <v>1840</v>
      </c>
      <c r="W58" s="10">
        <v>1705</v>
      </c>
      <c r="X58" s="10">
        <v>1650</v>
      </c>
      <c r="Y58" s="10">
        <v>1560</v>
      </c>
      <c r="Z58" s="10">
        <v>1440</v>
      </c>
      <c r="AA58" s="10">
        <v>1455</v>
      </c>
      <c r="AB58" s="10">
        <v>1395</v>
      </c>
      <c r="AC58" s="10">
        <v>1275</v>
      </c>
      <c r="AD58" s="10">
        <v>1165</v>
      </c>
      <c r="AE58" s="10">
        <v>1135</v>
      </c>
      <c r="AF58" s="10">
        <v>1135</v>
      </c>
      <c r="AG58" s="10">
        <v>1130</v>
      </c>
      <c r="AH58" s="10">
        <v>1160</v>
      </c>
      <c r="AI58" s="10">
        <v>1190</v>
      </c>
      <c r="AJ58" s="10">
        <v>1195</v>
      </c>
      <c r="AK58" s="10">
        <v>1170</v>
      </c>
      <c r="AL58" s="10">
        <v>1150</v>
      </c>
      <c r="AM58" s="10">
        <v>1195</v>
      </c>
      <c r="AN58" s="10">
        <v>1205</v>
      </c>
      <c r="AO58" s="10">
        <v>1210</v>
      </c>
      <c r="AP58" s="10">
        <v>1200</v>
      </c>
      <c r="AQ58" s="10">
        <v>1205</v>
      </c>
      <c r="AR58" s="10">
        <v>1215</v>
      </c>
      <c r="AS58" s="10">
        <v>1235</v>
      </c>
      <c r="AT58" s="10">
        <v>1225</v>
      </c>
      <c r="AU58" s="10">
        <v>1245</v>
      </c>
      <c r="AV58" s="10">
        <v>1265</v>
      </c>
      <c r="AW58" s="10">
        <v>1240</v>
      </c>
      <c r="AX58" s="10">
        <v>1250</v>
      </c>
      <c r="AY58" s="10">
        <v>1275</v>
      </c>
      <c r="AZ58" s="10">
        <v>1320</v>
      </c>
      <c r="BA58" s="10">
        <v>1300</v>
      </c>
      <c r="BB58" s="10">
        <v>1315</v>
      </c>
      <c r="BC58" s="10">
        <v>1290</v>
      </c>
      <c r="BD58" s="10">
        <v>1375</v>
      </c>
      <c r="BE58" s="10">
        <v>1355</v>
      </c>
      <c r="BF58" s="10">
        <v>1340</v>
      </c>
      <c r="BG58" s="10">
        <v>1390</v>
      </c>
      <c r="BH58" s="10">
        <v>1395</v>
      </c>
      <c r="BI58" s="10">
        <v>1425</v>
      </c>
      <c r="BJ58" s="10">
        <v>1405</v>
      </c>
      <c r="BK58" s="10">
        <v>1460</v>
      </c>
      <c r="BL58" s="10">
        <v>1515</v>
      </c>
      <c r="BM58" s="10">
        <v>1500</v>
      </c>
      <c r="BN58" s="10">
        <v>1515</v>
      </c>
    </row>
    <row r="59" spans="1:66" x14ac:dyDescent="0.25">
      <c r="A59" s="8" t="s">
        <v>52</v>
      </c>
      <c r="B59" s="10">
        <v>20630</v>
      </c>
      <c r="C59" s="10">
        <v>21490</v>
      </c>
      <c r="D59" s="10">
        <v>22095</v>
      </c>
      <c r="E59" s="10">
        <v>37560</v>
      </c>
      <c r="F59" s="10">
        <v>54905</v>
      </c>
      <c r="G59" s="10">
        <v>56195</v>
      </c>
      <c r="H59" s="10">
        <v>58275</v>
      </c>
      <c r="I59" s="10">
        <v>58425</v>
      </c>
      <c r="J59" s="10">
        <v>58070</v>
      </c>
      <c r="K59" s="10">
        <v>56390</v>
      </c>
      <c r="L59" s="10">
        <v>56090</v>
      </c>
      <c r="M59" s="10">
        <v>55240</v>
      </c>
      <c r="N59" s="10">
        <v>54890</v>
      </c>
      <c r="O59" s="10">
        <v>56755</v>
      </c>
      <c r="P59" s="10">
        <v>56855</v>
      </c>
      <c r="Q59" s="10">
        <v>55260</v>
      </c>
      <c r="R59" s="10">
        <v>50440</v>
      </c>
      <c r="S59" s="10">
        <v>45520</v>
      </c>
      <c r="T59" s="10">
        <v>42445</v>
      </c>
      <c r="U59" s="10">
        <v>39690</v>
      </c>
      <c r="V59" s="10">
        <v>37000</v>
      </c>
      <c r="W59" s="10">
        <v>34570</v>
      </c>
      <c r="X59" s="10">
        <v>32735</v>
      </c>
      <c r="Y59" s="10">
        <v>30535</v>
      </c>
      <c r="Z59" s="10">
        <v>29190</v>
      </c>
      <c r="AA59" s="10">
        <v>29135</v>
      </c>
      <c r="AB59" s="10">
        <v>28185</v>
      </c>
      <c r="AC59" s="10">
        <v>26350</v>
      </c>
      <c r="AD59" s="10">
        <v>24945</v>
      </c>
      <c r="AE59" s="10">
        <v>24380</v>
      </c>
      <c r="AF59" s="10">
        <v>24400</v>
      </c>
      <c r="AG59" s="10">
        <v>25055</v>
      </c>
      <c r="AH59" s="10">
        <v>25030</v>
      </c>
      <c r="AI59" s="10">
        <v>25490</v>
      </c>
      <c r="AJ59" s="10">
        <v>25890</v>
      </c>
      <c r="AK59" s="10">
        <v>26025</v>
      </c>
      <c r="AL59" s="10">
        <v>25950</v>
      </c>
      <c r="AM59" s="10">
        <v>26395</v>
      </c>
      <c r="AN59" s="10">
        <v>26905</v>
      </c>
      <c r="AO59" s="10">
        <v>26970</v>
      </c>
      <c r="AP59" s="10">
        <v>26300</v>
      </c>
      <c r="AQ59" s="10">
        <v>26300</v>
      </c>
      <c r="AR59" s="10">
        <v>26550</v>
      </c>
      <c r="AS59" s="10">
        <v>26875</v>
      </c>
      <c r="AT59" s="10">
        <v>27060</v>
      </c>
      <c r="AU59" s="10">
        <v>27480</v>
      </c>
      <c r="AV59" s="10">
        <v>27760</v>
      </c>
      <c r="AW59" s="10">
        <v>27615</v>
      </c>
      <c r="AX59" s="10">
        <v>28060</v>
      </c>
      <c r="AY59" s="10">
        <v>28795</v>
      </c>
      <c r="AZ59" s="10">
        <v>29195</v>
      </c>
      <c r="BA59" s="10">
        <v>28640</v>
      </c>
      <c r="BB59" s="10">
        <v>28230</v>
      </c>
      <c r="BC59" s="10">
        <v>27615</v>
      </c>
      <c r="BD59" s="10">
        <v>28445</v>
      </c>
      <c r="BE59" s="10">
        <v>28530</v>
      </c>
      <c r="BF59" s="10">
        <v>28530</v>
      </c>
      <c r="BG59" s="10">
        <v>29330</v>
      </c>
      <c r="BH59" s="10">
        <v>29655</v>
      </c>
      <c r="BI59" s="10">
        <v>29915</v>
      </c>
      <c r="BJ59" s="10">
        <v>30050</v>
      </c>
      <c r="BK59" s="10">
        <v>31000</v>
      </c>
      <c r="BL59" s="10">
        <v>31650</v>
      </c>
      <c r="BM59" s="10">
        <v>31425</v>
      </c>
      <c r="BN59" s="10">
        <v>31540</v>
      </c>
    </row>
    <row r="60" spans="1:66" x14ac:dyDescent="0.25">
      <c r="A60" s="8" t="s">
        <v>42</v>
      </c>
      <c r="B60" s="10">
        <v>184650</v>
      </c>
      <c r="C60" s="10">
        <v>193070</v>
      </c>
      <c r="D60" s="10">
        <v>197730</v>
      </c>
      <c r="E60" s="10">
        <v>312410</v>
      </c>
      <c r="F60" s="10">
        <v>418875</v>
      </c>
      <c r="G60" s="10">
        <v>428715</v>
      </c>
      <c r="H60" s="10">
        <v>439470</v>
      </c>
      <c r="I60" s="10">
        <v>438145</v>
      </c>
      <c r="J60" s="10">
        <v>436915</v>
      </c>
      <c r="K60" s="10">
        <v>428560</v>
      </c>
      <c r="L60" s="10">
        <v>427065</v>
      </c>
      <c r="M60" s="10">
        <v>421495</v>
      </c>
      <c r="N60" s="10">
        <v>416090</v>
      </c>
      <c r="O60" s="10">
        <v>429965</v>
      </c>
      <c r="P60" s="10">
        <v>431955</v>
      </c>
      <c r="Q60" s="10">
        <v>421895</v>
      </c>
      <c r="R60" s="10">
        <v>389720</v>
      </c>
      <c r="S60" s="10">
        <v>357735</v>
      </c>
      <c r="T60" s="10">
        <v>337215</v>
      </c>
      <c r="U60" s="10">
        <v>318665</v>
      </c>
      <c r="V60" s="10">
        <v>299005</v>
      </c>
      <c r="W60" s="10">
        <v>279660</v>
      </c>
      <c r="X60" s="10">
        <v>264360</v>
      </c>
      <c r="Y60" s="10">
        <v>247500</v>
      </c>
      <c r="Z60" s="10">
        <v>236780</v>
      </c>
      <c r="AA60" s="10">
        <v>238030</v>
      </c>
      <c r="AB60" s="10">
        <v>231590</v>
      </c>
      <c r="AC60" s="10">
        <v>218520</v>
      </c>
      <c r="AD60" s="10">
        <v>210020</v>
      </c>
      <c r="AE60" s="10">
        <v>206825</v>
      </c>
      <c r="AF60" s="10">
        <v>208845</v>
      </c>
      <c r="AG60" s="10">
        <v>213855</v>
      </c>
      <c r="AH60" s="10">
        <v>214450</v>
      </c>
      <c r="AI60" s="10">
        <v>216700</v>
      </c>
      <c r="AJ60" s="10">
        <v>220240</v>
      </c>
      <c r="AK60" s="10">
        <v>220845</v>
      </c>
      <c r="AL60" s="10">
        <v>219335</v>
      </c>
      <c r="AM60" s="10">
        <v>225375</v>
      </c>
      <c r="AN60" s="10">
        <v>230685</v>
      </c>
      <c r="AO60" s="10">
        <v>231125</v>
      </c>
      <c r="AP60" s="10">
        <v>225515</v>
      </c>
      <c r="AQ60" s="10">
        <v>225990</v>
      </c>
      <c r="AR60" s="10">
        <v>228755</v>
      </c>
      <c r="AS60" s="10">
        <v>231250</v>
      </c>
      <c r="AT60" s="10">
        <v>232285</v>
      </c>
      <c r="AU60" s="10">
        <v>234965</v>
      </c>
      <c r="AV60" s="10">
        <v>238160</v>
      </c>
      <c r="AW60" s="10">
        <v>237420</v>
      </c>
      <c r="AX60" s="10">
        <v>238620</v>
      </c>
      <c r="AY60" s="10">
        <v>244435</v>
      </c>
      <c r="AZ60" s="10">
        <v>246965</v>
      </c>
      <c r="BA60" s="10">
        <v>243300</v>
      </c>
      <c r="BB60" s="10">
        <v>240210</v>
      </c>
      <c r="BC60" s="10">
        <v>238915</v>
      </c>
      <c r="BD60" s="10">
        <v>246635</v>
      </c>
      <c r="BE60" s="10">
        <v>249400</v>
      </c>
      <c r="BF60" s="10">
        <v>250885</v>
      </c>
      <c r="BG60" s="10">
        <v>254870</v>
      </c>
      <c r="BH60" s="10">
        <v>257620</v>
      </c>
      <c r="BI60" s="10">
        <v>256575</v>
      </c>
      <c r="BJ60" s="10">
        <v>256010</v>
      </c>
      <c r="BK60" s="10">
        <v>264100</v>
      </c>
      <c r="BL60" s="10">
        <v>267805</v>
      </c>
      <c r="BM60" s="10">
        <v>265305</v>
      </c>
      <c r="BN60" s="10">
        <v>265665</v>
      </c>
    </row>
    <row r="61" spans="1:66"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row>
    <row r="62" spans="1:66"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row>
    <row r="63" spans="1:66" ht="15.75" x14ac:dyDescent="0.25">
      <c r="A63" s="7" t="s">
        <v>55</v>
      </c>
      <c r="B63" s="9">
        <v>43831</v>
      </c>
      <c r="C63" s="9">
        <v>43862</v>
      </c>
      <c r="D63" s="9">
        <v>43891</v>
      </c>
      <c r="E63" s="9">
        <v>43922</v>
      </c>
      <c r="F63" s="9">
        <v>43952</v>
      </c>
      <c r="G63" s="9">
        <v>43983</v>
      </c>
      <c r="H63" s="9">
        <v>44013</v>
      </c>
      <c r="I63" s="9">
        <v>44044</v>
      </c>
      <c r="J63" s="9">
        <v>44075</v>
      </c>
      <c r="K63" s="9">
        <v>44105</v>
      </c>
      <c r="L63" s="9">
        <v>44136</v>
      </c>
      <c r="M63" s="9">
        <v>44166</v>
      </c>
      <c r="N63" s="9">
        <v>44197</v>
      </c>
      <c r="O63" s="9">
        <v>44228</v>
      </c>
      <c r="P63" s="9">
        <v>44256</v>
      </c>
      <c r="Q63" s="9">
        <v>44287</v>
      </c>
      <c r="R63" s="4">
        <v>44317</v>
      </c>
      <c r="S63" s="4">
        <v>44348</v>
      </c>
      <c r="T63" s="4">
        <v>44378</v>
      </c>
      <c r="U63" s="4">
        <v>44409</v>
      </c>
      <c r="V63" s="4">
        <v>44440</v>
      </c>
      <c r="W63" s="163">
        <v>44470</v>
      </c>
      <c r="X63" s="163">
        <v>44501</v>
      </c>
      <c r="Y63" s="163">
        <v>44531</v>
      </c>
      <c r="Z63" s="163">
        <v>44562</v>
      </c>
      <c r="AA63" s="163">
        <v>44593</v>
      </c>
      <c r="AB63" s="163">
        <v>44621</v>
      </c>
      <c r="AC63" s="163">
        <v>44652</v>
      </c>
      <c r="AD63" s="163">
        <v>44682</v>
      </c>
      <c r="AE63" s="163">
        <v>44713</v>
      </c>
      <c r="AF63" s="163">
        <v>44743</v>
      </c>
      <c r="AG63" s="163">
        <v>44774</v>
      </c>
      <c r="AH63" s="163">
        <v>44805</v>
      </c>
      <c r="AI63" s="163">
        <v>44835</v>
      </c>
      <c r="AJ63" s="163">
        <v>44866</v>
      </c>
      <c r="AK63" s="163">
        <v>44896</v>
      </c>
      <c r="AL63" s="163">
        <v>44927</v>
      </c>
      <c r="AM63" s="163">
        <v>44958</v>
      </c>
      <c r="AN63" s="163">
        <v>44986</v>
      </c>
      <c r="AO63" s="163">
        <v>45017</v>
      </c>
      <c r="AP63" s="163">
        <v>45047</v>
      </c>
      <c r="AQ63" s="163">
        <v>45078</v>
      </c>
      <c r="AR63" s="163">
        <v>45108</v>
      </c>
      <c r="AS63" s="163">
        <v>45139</v>
      </c>
      <c r="AT63" s="163">
        <v>45170</v>
      </c>
      <c r="AU63" s="163">
        <v>45200</v>
      </c>
      <c r="AV63" s="163">
        <v>45231</v>
      </c>
      <c r="AW63" s="163">
        <v>45261</v>
      </c>
      <c r="AX63" s="163">
        <v>45292</v>
      </c>
      <c r="AY63" s="163">
        <v>45323</v>
      </c>
      <c r="AZ63" s="163">
        <v>45352</v>
      </c>
      <c r="BA63" s="163">
        <v>45383</v>
      </c>
      <c r="BB63" s="163">
        <v>45413</v>
      </c>
      <c r="BC63" s="163">
        <v>45444</v>
      </c>
      <c r="BD63" s="163">
        <v>45474</v>
      </c>
      <c r="BE63" s="163">
        <v>45505</v>
      </c>
      <c r="BF63" s="163">
        <v>45536</v>
      </c>
      <c r="BG63" s="163">
        <v>45566</v>
      </c>
      <c r="BH63" s="163">
        <v>45597</v>
      </c>
      <c r="BI63" s="163">
        <v>45627</v>
      </c>
      <c r="BJ63" s="163">
        <v>45658</v>
      </c>
      <c r="BK63" s="163">
        <v>45689</v>
      </c>
      <c r="BL63" s="163">
        <v>45717</v>
      </c>
      <c r="BM63" s="163">
        <v>45748</v>
      </c>
      <c r="BN63" s="163">
        <v>45778</v>
      </c>
    </row>
    <row r="64" spans="1:66" x14ac:dyDescent="0.25">
      <c r="A64" s="8" t="s">
        <v>0</v>
      </c>
      <c r="B64" s="10">
        <v>1135</v>
      </c>
      <c r="C64" s="10">
        <v>1185</v>
      </c>
      <c r="D64" s="10">
        <v>1185</v>
      </c>
      <c r="E64" s="10">
        <v>2250</v>
      </c>
      <c r="F64" s="10">
        <v>2720</v>
      </c>
      <c r="G64" s="10">
        <v>2495</v>
      </c>
      <c r="H64" s="10">
        <v>2575</v>
      </c>
      <c r="I64" s="10">
        <v>2670</v>
      </c>
      <c r="J64" s="10">
        <v>2615</v>
      </c>
      <c r="K64" s="10">
        <v>2460</v>
      </c>
      <c r="L64" s="10">
        <v>2450</v>
      </c>
      <c r="M64" s="10">
        <v>2405</v>
      </c>
      <c r="N64" s="10">
        <v>2375</v>
      </c>
      <c r="O64" s="10">
        <v>2500</v>
      </c>
      <c r="P64" s="10">
        <v>2450</v>
      </c>
      <c r="Q64" s="10">
        <v>2405</v>
      </c>
      <c r="R64" s="10">
        <v>2240</v>
      </c>
      <c r="S64" s="10">
        <v>2075</v>
      </c>
      <c r="T64" s="10">
        <v>2075</v>
      </c>
      <c r="U64" s="10">
        <v>1975</v>
      </c>
      <c r="V64" s="10">
        <v>1935</v>
      </c>
      <c r="W64" s="10">
        <v>1875</v>
      </c>
      <c r="X64" s="10">
        <v>1835</v>
      </c>
      <c r="Y64" s="10">
        <v>1765</v>
      </c>
      <c r="Z64" s="10">
        <v>1725</v>
      </c>
      <c r="AA64" s="10">
        <v>1740</v>
      </c>
      <c r="AB64" s="10">
        <v>1660</v>
      </c>
      <c r="AC64" s="10">
        <v>1570</v>
      </c>
      <c r="AD64" s="10">
        <v>1500</v>
      </c>
      <c r="AE64" s="10">
        <v>1470</v>
      </c>
      <c r="AF64" s="10">
        <v>1395</v>
      </c>
      <c r="AG64" s="10">
        <v>1365</v>
      </c>
      <c r="AH64" s="10">
        <v>1380</v>
      </c>
      <c r="AI64" s="10">
        <v>1315</v>
      </c>
      <c r="AJ64" s="10">
        <v>1360</v>
      </c>
      <c r="AK64" s="10">
        <v>1345</v>
      </c>
      <c r="AL64" s="10">
        <v>1395</v>
      </c>
      <c r="AM64" s="10">
        <v>1385</v>
      </c>
      <c r="AN64" s="10">
        <v>1415</v>
      </c>
      <c r="AO64" s="10">
        <v>1440</v>
      </c>
      <c r="AP64" s="10">
        <v>1410</v>
      </c>
      <c r="AQ64" s="10">
        <v>1415</v>
      </c>
      <c r="AR64" s="10">
        <v>1440</v>
      </c>
      <c r="AS64" s="10">
        <v>1415</v>
      </c>
      <c r="AT64" s="10">
        <v>1450</v>
      </c>
      <c r="AU64" s="10">
        <v>1450</v>
      </c>
      <c r="AV64" s="10">
        <v>1445</v>
      </c>
      <c r="AW64" s="10">
        <v>1455</v>
      </c>
      <c r="AX64" s="10">
        <v>1440</v>
      </c>
      <c r="AY64" s="10">
        <v>1520</v>
      </c>
      <c r="AZ64" s="10">
        <v>1495</v>
      </c>
      <c r="BA64" s="10">
        <v>1465</v>
      </c>
      <c r="BB64" s="10">
        <v>1480</v>
      </c>
      <c r="BC64" s="10">
        <v>1460</v>
      </c>
      <c r="BD64" s="10">
        <v>1600</v>
      </c>
      <c r="BE64" s="10">
        <v>1555</v>
      </c>
      <c r="BF64" s="10">
        <v>1565</v>
      </c>
      <c r="BG64" s="10">
        <v>1560</v>
      </c>
      <c r="BH64" s="10">
        <v>1520</v>
      </c>
      <c r="BI64" s="10">
        <v>1510</v>
      </c>
      <c r="BJ64" s="10">
        <v>1500</v>
      </c>
      <c r="BK64" s="10">
        <v>1570</v>
      </c>
      <c r="BL64" s="10">
        <v>1530</v>
      </c>
      <c r="BM64" s="10">
        <v>1490</v>
      </c>
      <c r="BN64" s="10">
        <v>1515</v>
      </c>
    </row>
    <row r="65" spans="1:66" x14ac:dyDescent="0.25">
      <c r="A65" s="8" t="s">
        <v>1</v>
      </c>
      <c r="B65" s="10">
        <v>1210</v>
      </c>
      <c r="C65" s="10">
        <v>1235</v>
      </c>
      <c r="D65" s="10">
        <v>1225</v>
      </c>
      <c r="E65" s="10">
        <v>2470</v>
      </c>
      <c r="F65" s="10">
        <v>2920</v>
      </c>
      <c r="G65" s="10">
        <v>2690</v>
      </c>
      <c r="H65" s="10">
        <v>2800</v>
      </c>
      <c r="I65" s="10">
        <v>2850</v>
      </c>
      <c r="J65" s="10">
        <v>2795</v>
      </c>
      <c r="K65" s="10">
        <v>2650</v>
      </c>
      <c r="L65" s="10">
        <v>2660</v>
      </c>
      <c r="M65" s="10">
        <v>2710</v>
      </c>
      <c r="N65" s="10">
        <v>2660</v>
      </c>
      <c r="O65" s="10">
        <v>2805</v>
      </c>
      <c r="P65" s="10">
        <v>2770</v>
      </c>
      <c r="Q65" s="10">
        <v>2730</v>
      </c>
      <c r="R65" s="10">
        <v>2530</v>
      </c>
      <c r="S65" s="10">
        <v>2315</v>
      </c>
      <c r="T65" s="10">
        <v>2275</v>
      </c>
      <c r="U65" s="10">
        <v>2170</v>
      </c>
      <c r="V65" s="10">
        <v>2075</v>
      </c>
      <c r="W65" s="10">
        <v>2065</v>
      </c>
      <c r="X65" s="10">
        <v>2065</v>
      </c>
      <c r="Y65" s="10">
        <v>1945</v>
      </c>
      <c r="Z65" s="10">
        <v>1935</v>
      </c>
      <c r="AA65" s="10">
        <v>1980</v>
      </c>
      <c r="AB65" s="10">
        <v>1885</v>
      </c>
      <c r="AC65" s="10">
        <v>1790</v>
      </c>
      <c r="AD65" s="10">
        <v>1750</v>
      </c>
      <c r="AE65" s="10">
        <v>1695</v>
      </c>
      <c r="AF65" s="10">
        <v>1645</v>
      </c>
      <c r="AG65" s="10">
        <v>1625</v>
      </c>
      <c r="AH65" s="10">
        <v>1620</v>
      </c>
      <c r="AI65" s="10">
        <v>1640</v>
      </c>
      <c r="AJ65" s="10">
        <v>1640</v>
      </c>
      <c r="AK65" s="10">
        <v>1705</v>
      </c>
      <c r="AL65" s="10">
        <v>1710</v>
      </c>
      <c r="AM65" s="10">
        <v>1715</v>
      </c>
      <c r="AN65" s="10">
        <v>1775</v>
      </c>
      <c r="AO65" s="10">
        <v>1800</v>
      </c>
      <c r="AP65" s="10">
        <v>1765</v>
      </c>
      <c r="AQ65" s="10">
        <v>1740</v>
      </c>
      <c r="AR65" s="10">
        <v>1710</v>
      </c>
      <c r="AS65" s="10">
        <v>1695</v>
      </c>
      <c r="AT65" s="10">
        <v>1715</v>
      </c>
      <c r="AU65" s="10">
        <v>1710</v>
      </c>
      <c r="AV65" s="10">
        <v>1755</v>
      </c>
      <c r="AW65" s="10">
        <v>1805</v>
      </c>
      <c r="AX65" s="10">
        <v>1830</v>
      </c>
      <c r="AY65" s="10">
        <v>1885</v>
      </c>
      <c r="AZ65" s="10">
        <v>1835</v>
      </c>
      <c r="BA65" s="10">
        <v>1765</v>
      </c>
      <c r="BB65" s="10">
        <v>1730</v>
      </c>
      <c r="BC65" s="10">
        <v>1730</v>
      </c>
      <c r="BD65" s="10">
        <v>1885</v>
      </c>
      <c r="BE65" s="10">
        <v>1860</v>
      </c>
      <c r="BF65" s="10">
        <v>1815</v>
      </c>
      <c r="BG65" s="10">
        <v>1865</v>
      </c>
      <c r="BH65" s="10">
        <v>1795</v>
      </c>
      <c r="BI65" s="10">
        <v>1760</v>
      </c>
      <c r="BJ65" s="10">
        <v>1790</v>
      </c>
      <c r="BK65" s="10">
        <v>1860</v>
      </c>
      <c r="BL65" s="10">
        <v>1865</v>
      </c>
      <c r="BM65" s="10">
        <v>1780</v>
      </c>
      <c r="BN65" s="10">
        <v>1810</v>
      </c>
    </row>
    <row r="66" spans="1:66" x14ac:dyDescent="0.25">
      <c r="A66" s="8" t="s">
        <v>2</v>
      </c>
      <c r="B66" s="10">
        <v>940</v>
      </c>
      <c r="C66" s="10">
        <v>970</v>
      </c>
      <c r="D66" s="10">
        <v>965</v>
      </c>
      <c r="E66" s="10">
        <v>1970</v>
      </c>
      <c r="F66" s="10">
        <v>2590</v>
      </c>
      <c r="G66" s="10">
        <v>2345</v>
      </c>
      <c r="H66" s="10">
        <v>2435</v>
      </c>
      <c r="I66" s="10">
        <v>2475</v>
      </c>
      <c r="J66" s="10">
        <v>2420</v>
      </c>
      <c r="K66" s="10">
        <v>2260</v>
      </c>
      <c r="L66" s="10">
        <v>2320</v>
      </c>
      <c r="M66" s="10">
        <v>2345</v>
      </c>
      <c r="N66" s="10">
        <v>2295</v>
      </c>
      <c r="O66" s="10">
        <v>2485</v>
      </c>
      <c r="P66" s="10">
        <v>2445</v>
      </c>
      <c r="Q66" s="10">
        <v>2450</v>
      </c>
      <c r="R66" s="10">
        <v>2240</v>
      </c>
      <c r="S66" s="10">
        <v>2035</v>
      </c>
      <c r="T66" s="10">
        <v>2010</v>
      </c>
      <c r="U66" s="10">
        <v>1905</v>
      </c>
      <c r="V66" s="10">
        <v>1775</v>
      </c>
      <c r="W66" s="10">
        <v>1690</v>
      </c>
      <c r="X66" s="10">
        <v>1600</v>
      </c>
      <c r="Y66" s="10">
        <v>1570</v>
      </c>
      <c r="Z66" s="10">
        <v>1500</v>
      </c>
      <c r="AA66" s="10">
        <v>1495</v>
      </c>
      <c r="AB66" s="10">
        <v>1430</v>
      </c>
      <c r="AC66" s="10">
        <v>1365</v>
      </c>
      <c r="AD66" s="10">
        <v>1350</v>
      </c>
      <c r="AE66" s="10">
        <v>1295</v>
      </c>
      <c r="AF66" s="10">
        <v>1250</v>
      </c>
      <c r="AG66" s="10">
        <v>1265</v>
      </c>
      <c r="AH66" s="10">
        <v>1295</v>
      </c>
      <c r="AI66" s="10">
        <v>1315</v>
      </c>
      <c r="AJ66" s="10">
        <v>1305</v>
      </c>
      <c r="AK66" s="10">
        <v>1335</v>
      </c>
      <c r="AL66" s="10">
        <v>1335</v>
      </c>
      <c r="AM66" s="10">
        <v>1350</v>
      </c>
      <c r="AN66" s="10">
        <v>1390</v>
      </c>
      <c r="AO66" s="10">
        <v>1460</v>
      </c>
      <c r="AP66" s="10">
        <v>1405</v>
      </c>
      <c r="AQ66" s="10">
        <v>1420</v>
      </c>
      <c r="AR66" s="10">
        <v>1420</v>
      </c>
      <c r="AS66" s="10">
        <v>1390</v>
      </c>
      <c r="AT66" s="10">
        <v>1415</v>
      </c>
      <c r="AU66" s="10">
        <v>1405</v>
      </c>
      <c r="AV66" s="10">
        <v>1385</v>
      </c>
      <c r="AW66" s="10">
        <v>1415</v>
      </c>
      <c r="AX66" s="10">
        <v>1425</v>
      </c>
      <c r="AY66" s="10">
        <v>1415</v>
      </c>
      <c r="AZ66" s="10">
        <v>1405</v>
      </c>
      <c r="BA66" s="10">
        <v>1365</v>
      </c>
      <c r="BB66" s="10">
        <v>1425</v>
      </c>
      <c r="BC66" s="10">
        <v>1485</v>
      </c>
      <c r="BD66" s="10">
        <v>1625</v>
      </c>
      <c r="BE66" s="10">
        <v>1600</v>
      </c>
      <c r="BF66" s="10">
        <v>1590</v>
      </c>
      <c r="BG66" s="10">
        <v>1525</v>
      </c>
      <c r="BH66" s="10">
        <v>1490</v>
      </c>
      <c r="BI66" s="10">
        <v>1495</v>
      </c>
      <c r="BJ66" s="10">
        <v>1475</v>
      </c>
      <c r="BK66" s="10">
        <v>1510</v>
      </c>
      <c r="BL66" s="10">
        <v>1500</v>
      </c>
      <c r="BM66" s="10">
        <v>1420</v>
      </c>
      <c r="BN66" s="10">
        <v>1480</v>
      </c>
    </row>
    <row r="67" spans="1:66" x14ac:dyDescent="0.25">
      <c r="A67" s="8" t="s">
        <v>3</v>
      </c>
      <c r="B67" s="10">
        <v>1300</v>
      </c>
      <c r="C67" s="10">
        <v>1360</v>
      </c>
      <c r="D67" s="10">
        <v>1370</v>
      </c>
      <c r="E67" s="10">
        <v>2380</v>
      </c>
      <c r="F67" s="10">
        <v>2600</v>
      </c>
      <c r="G67" s="10">
        <v>2435</v>
      </c>
      <c r="H67" s="10">
        <v>2475</v>
      </c>
      <c r="I67" s="10">
        <v>2485</v>
      </c>
      <c r="J67" s="10">
        <v>2465</v>
      </c>
      <c r="K67" s="10">
        <v>2350</v>
      </c>
      <c r="L67" s="10">
        <v>2335</v>
      </c>
      <c r="M67" s="10">
        <v>2410</v>
      </c>
      <c r="N67" s="10">
        <v>2335</v>
      </c>
      <c r="O67" s="10">
        <v>2450</v>
      </c>
      <c r="P67" s="10">
        <v>2390</v>
      </c>
      <c r="Q67" s="10">
        <v>2345</v>
      </c>
      <c r="R67" s="10">
        <v>2170</v>
      </c>
      <c r="S67" s="10">
        <v>2015</v>
      </c>
      <c r="T67" s="10">
        <v>1985</v>
      </c>
      <c r="U67" s="10">
        <v>1910</v>
      </c>
      <c r="V67" s="10">
        <v>1865</v>
      </c>
      <c r="W67" s="10">
        <v>1830</v>
      </c>
      <c r="X67" s="10">
        <v>1770</v>
      </c>
      <c r="Y67" s="10">
        <v>1720</v>
      </c>
      <c r="Z67" s="10">
        <v>1710</v>
      </c>
      <c r="AA67" s="10">
        <v>1740</v>
      </c>
      <c r="AB67" s="10">
        <v>1655</v>
      </c>
      <c r="AC67" s="10">
        <v>1575</v>
      </c>
      <c r="AD67" s="10">
        <v>1495</v>
      </c>
      <c r="AE67" s="10">
        <v>1450</v>
      </c>
      <c r="AF67" s="10">
        <v>1415</v>
      </c>
      <c r="AG67" s="10">
        <v>1385</v>
      </c>
      <c r="AH67" s="10">
        <v>1415</v>
      </c>
      <c r="AI67" s="10">
        <v>1400</v>
      </c>
      <c r="AJ67" s="10">
        <v>1435</v>
      </c>
      <c r="AK67" s="10">
        <v>1465</v>
      </c>
      <c r="AL67" s="10">
        <v>1480</v>
      </c>
      <c r="AM67" s="10">
        <v>1465</v>
      </c>
      <c r="AN67" s="10">
        <v>1520</v>
      </c>
      <c r="AO67" s="10">
        <v>1465</v>
      </c>
      <c r="AP67" s="10">
        <v>1435</v>
      </c>
      <c r="AQ67" s="10">
        <v>1440</v>
      </c>
      <c r="AR67" s="10">
        <v>1440</v>
      </c>
      <c r="AS67" s="10">
        <v>1440</v>
      </c>
      <c r="AT67" s="10">
        <v>1435</v>
      </c>
      <c r="AU67" s="10">
        <v>1405</v>
      </c>
      <c r="AV67" s="10">
        <v>1460</v>
      </c>
      <c r="AW67" s="10">
        <v>1525</v>
      </c>
      <c r="AX67" s="10">
        <v>1490</v>
      </c>
      <c r="AY67" s="10">
        <v>1550</v>
      </c>
      <c r="AZ67" s="10">
        <v>1530</v>
      </c>
      <c r="BA67" s="10">
        <v>1460</v>
      </c>
      <c r="BB67" s="10">
        <v>1495</v>
      </c>
      <c r="BC67" s="10">
        <v>1460</v>
      </c>
      <c r="BD67" s="10">
        <v>1520</v>
      </c>
      <c r="BE67" s="10">
        <v>1505</v>
      </c>
      <c r="BF67" s="10">
        <v>1510</v>
      </c>
      <c r="BG67" s="10">
        <v>1435</v>
      </c>
      <c r="BH67" s="10">
        <v>1385</v>
      </c>
      <c r="BI67" s="10">
        <v>1330</v>
      </c>
      <c r="BJ67" s="10">
        <v>1315</v>
      </c>
      <c r="BK67" s="10">
        <v>1350</v>
      </c>
      <c r="BL67" s="10">
        <v>1330</v>
      </c>
      <c r="BM67" s="10">
        <v>1285</v>
      </c>
      <c r="BN67" s="10">
        <v>1290</v>
      </c>
    </row>
    <row r="68" spans="1:66" x14ac:dyDescent="0.25">
      <c r="A68" s="8" t="s">
        <v>7</v>
      </c>
      <c r="B68" s="10">
        <v>1240</v>
      </c>
      <c r="C68" s="10">
        <v>1255</v>
      </c>
      <c r="D68" s="10">
        <v>1230</v>
      </c>
      <c r="E68" s="10">
        <v>2310</v>
      </c>
      <c r="F68" s="10">
        <v>2630</v>
      </c>
      <c r="G68" s="10">
        <v>2420</v>
      </c>
      <c r="H68" s="10">
        <v>2515</v>
      </c>
      <c r="I68" s="10">
        <v>2580</v>
      </c>
      <c r="J68" s="10">
        <v>2575</v>
      </c>
      <c r="K68" s="10">
        <v>2475</v>
      </c>
      <c r="L68" s="10">
        <v>2485</v>
      </c>
      <c r="M68" s="10">
        <v>2510</v>
      </c>
      <c r="N68" s="10">
        <v>2465</v>
      </c>
      <c r="O68" s="10">
        <v>2580</v>
      </c>
      <c r="P68" s="10">
        <v>2495</v>
      </c>
      <c r="Q68" s="10">
        <v>2465</v>
      </c>
      <c r="R68" s="10">
        <v>2300</v>
      </c>
      <c r="S68" s="10">
        <v>2110</v>
      </c>
      <c r="T68" s="10">
        <v>2080</v>
      </c>
      <c r="U68" s="10">
        <v>1995</v>
      </c>
      <c r="V68" s="10">
        <v>1915</v>
      </c>
      <c r="W68" s="10">
        <v>1870</v>
      </c>
      <c r="X68" s="10">
        <v>1815</v>
      </c>
      <c r="Y68" s="10">
        <v>1765</v>
      </c>
      <c r="Z68" s="10">
        <v>1765</v>
      </c>
      <c r="AA68" s="10">
        <v>1755</v>
      </c>
      <c r="AB68" s="10">
        <v>1670</v>
      </c>
      <c r="AC68" s="10">
        <v>1560</v>
      </c>
      <c r="AD68" s="10">
        <v>1485</v>
      </c>
      <c r="AE68" s="10">
        <v>1420</v>
      </c>
      <c r="AF68" s="10">
        <v>1435</v>
      </c>
      <c r="AG68" s="10">
        <v>1405</v>
      </c>
      <c r="AH68" s="10">
        <v>1400</v>
      </c>
      <c r="AI68" s="10">
        <v>1385</v>
      </c>
      <c r="AJ68" s="10">
        <v>1385</v>
      </c>
      <c r="AK68" s="10">
        <v>1415</v>
      </c>
      <c r="AL68" s="10">
        <v>1430</v>
      </c>
      <c r="AM68" s="10">
        <v>1430</v>
      </c>
      <c r="AN68" s="10">
        <v>1420</v>
      </c>
      <c r="AO68" s="10">
        <v>1415</v>
      </c>
      <c r="AP68" s="10">
        <v>1375</v>
      </c>
      <c r="AQ68" s="10">
        <v>1335</v>
      </c>
      <c r="AR68" s="10">
        <v>1335</v>
      </c>
      <c r="AS68" s="10">
        <v>1315</v>
      </c>
      <c r="AT68" s="10">
        <v>1355</v>
      </c>
      <c r="AU68" s="10">
        <v>1355</v>
      </c>
      <c r="AV68" s="10">
        <v>1375</v>
      </c>
      <c r="AW68" s="10">
        <v>1415</v>
      </c>
      <c r="AX68" s="10">
        <v>1470</v>
      </c>
      <c r="AY68" s="10">
        <v>1535</v>
      </c>
      <c r="AZ68" s="10">
        <v>1505</v>
      </c>
      <c r="BA68" s="10">
        <v>1460</v>
      </c>
      <c r="BB68" s="10">
        <v>1405</v>
      </c>
      <c r="BC68" s="10">
        <v>1410</v>
      </c>
      <c r="BD68" s="10">
        <v>1540</v>
      </c>
      <c r="BE68" s="10">
        <v>1535</v>
      </c>
      <c r="BF68" s="10">
        <v>1490</v>
      </c>
      <c r="BG68" s="10">
        <v>1505</v>
      </c>
      <c r="BH68" s="10">
        <v>1425</v>
      </c>
      <c r="BI68" s="10">
        <v>1435</v>
      </c>
      <c r="BJ68" s="10">
        <v>1400</v>
      </c>
      <c r="BK68" s="10">
        <v>1430</v>
      </c>
      <c r="BL68" s="10">
        <v>1385</v>
      </c>
      <c r="BM68" s="10">
        <v>1365</v>
      </c>
      <c r="BN68" s="10">
        <v>1390</v>
      </c>
    </row>
    <row r="69" spans="1:66" x14ac:dyDescent="0.25">
      <c r="A69" s="8" t="s">
        <v>4</v>
      </c>
      <c r="B69" s="10">
        <v>1205</v>
      </c>
      <c r="C69" s="10">
        <v>1255</v>
      </c>
      <c r="D69" s="10">
        <v>1255</v>
      </c>
      <c r="E69" s="10">
        <v>2200</v>
      </c>
      <c r="F69" s="10">
        <v>2880</v>
      </c>
      <c r="G69" s="10">
        <v>2715</v>
      </c>
      <c r="H69" s="10">
        <v>2730</v>
      </c>
      <c r="I69" s="10">
        <v>2790</v>
      </c>
      <c r="J69" s="10">
        <v>2780</v>
      </c>
      <c r="K69" s="10">
        <v>2660</v>
      </c>
      <c r="L69" s="10">
        <v>2685</v>
      </c>
      <c r="M69" s="10">
        <v>2655</v>
      </c>
      <c r="N69" s="10">
        <v>2625</v>
      </c>
      <c r="O69" s="10">
        <v>2785</v>
      </c>
      <c r="P69" s="10">
        <v>2780</v>
      </c>
      <c r="Q69" s="10">
        <v>2740</v>
      </c>
      <c r="R69" s="10">
        <v>2540</v>
      </c>
      <c r="S69" s="10">
        <v>2375</v>
      </c>
      <c r="T69" s="10">
        <v>2330</v>
      </c>
      <c r="U69" s="10">
        <v>2220</v>
      </c>
      <c r="V69" s="10">
        <v>2135</v>
      </c>
      <c r="W69" s="10">
        <v>2025</v>
      </c>
      <c r="X69" s="10">
        <v>1915</v>
      </c>
      <c r="Y69" s="10">
        <v>1905</v>
      </c>
      <c r="Z69" s="10">
        <v>1840</v>
      </c>
      <c r="AA69" s="10">
        <v>1815</v>
      </c>
      <c r="AB69" s="10">
        <v>1730</v>
      </c>
      <c r="AC69" s="10">
        <v>1655</v>
      </c>
      <c r="AD69" s="10">
        <v>1590</v>
      </c>
      <c r="AE69" s="10">
        <v>1550</v>
      </c>
      <c r="AF69" s="10">
        <v>1515</v>
      </c>
      <c r="AG69" s="10">
        <v>1520</v>
      </c>
      <c r="AH69" s="10">
        <v>1520</v>
      </c>
      <c r="AI69" s="10">
        <v>1500</v>
      </c>
      <c r="AJ69" s="10">
        <v>1515</v>
      </c>
      <c r="AK69" s="10">
        <v>1555</v>
      </c>
      <c r="AL69" s="10">
        <v>1605</v>
      </c>
      <c r="AM69" s="10">
        <v>1605</v>
      </c>
      <c r="AN69" s="10">
        <v>1710</v>
      </c>
      <c r="AO69" s="10">
        <v>1765</v>
      </c>
      <c r="AP69" s="10">
        <v>1715</v>
      </c>
      <c r="AQ69" s="10">
        <v>1670</v>
      </c>
      <c r="AR69" s="10">
        <v>1720</v>
      </c>
      <c r="AS69" s="10">
        <v>1700</v>
      </c>
      <c r="AT69" s="10">
        <v>1725</v>
      </c>
      <c r="AU69" s="10">
        <v>1710</v>
      </c>
      <c r="AV69" s="10">
        <v>1720</v>
      </c>
      <c r="AW69" s="10">
        <v>1735</v>
      </c>
      <c r="AX69" s="10">
        <v>1755</v>
      </c>
      <c r="AY69" s="10">
        <v>1830</v>
      </c>
      <c r="AZ69" s="10">
        <v>1825</v>
      </c>
      <c r="BA69" s="10">
        <v>1815</v>
      </c>
      <c r="BB69" s="10">
        <v>1805</v>
      </c>
      <c r="BC69" s="10">
        <v>1785</v>
      </c>
      <c r="BD69" s="10">
        <v>1965</v>
      </c>
      <c r="BE69" s="10">
        <v>1905</v>
      </c>
      <c r="BF69" s="10">
        <v>1960</v>
      </c>
      <c r="BG69" s="10">
        <v>1925</v>
      </c>
      <c r="BH69" s="10">
        <v>1765</v>
      </c>
      <c r="BI69" s="10">
        <v>1785</v>
      </c>
      <c r="BJ69" s="10">
        <v>1780</v>
      </c>
      <c r="BK69" s="10">
        <v>1810</v>
      </c>
      <c r="BL69" s="10">
        <v>1750</v>
      </c>
      <c r="BM69" s="10">
        <v>1780</v>
      </c>
      <c r="BN69" s="10">
        <v>1780</v>
      </c>
    </row>
    <row r="70" spans="1:66" x14ac:dyDescent="0.25">
      <c r="A70" s="8" t="s">
        <v>5</v>
      </c>
      <c r="B70" s="10">
        <v>1230</v>
      </c>
      <c r="C70" s="10">
        <v>1275</v>
      </c>
      <c r="D70" s="10">
        <v>1275</v>
      </c>
      <c r="E70" s="10">
        <v>2520</v>
      </c>
      <c r="F70" s="10">
        <v>3320</v>
      </c>
      <c r="G70" s="10">
        <v>3030</v>
      </c>
      <c r="H70" s="10">
        <v>3070</v>
      </c>
      <c r="I70" s="10">
        <v>3175</v>
      </c>
      <c r="J70" s="10">
        <v>3095</v>
      </c>
      <c r="K70" s="10">
        <v>2910</v>
      </c>
      <c r="L70" s="10">
        <v>2945</v>
      </c>
      <c r="M70" s="10">
        <v>2935</v>
      </c>
      <c r="N70" s="10">
        <v>2875</v>
      </c>
      <c r="O70" s="10">
        <v>3100</v>
      </c>
      <c r="P70" s="10">
        <v>3140</v>
      </c>
      <c r="Q70" s="10">
        <v>3100</v>
      </c>
      <c r="R70" s="10">
        <v>2910</v>
      </c>
      <c r="S70" s="10">
        <v>2645</v>
      </c>
      <c r="T70" s="10">
        <v>2630</v>
      </c>
      <c r="U70" s="10">
        <v>2625</v>
      </c>
      <c r="V70" s="10">
        <v>2560</v>
      </c>
      <c r="W70" s="10">
        <v>2430</v>
      </c>
      <c r="X70" s="10">
        <v>2345</v>
      </c>
      <c r="Y70" s="10">
        <v>2305</v>
      </c>
      <c r="Z70" s="10">
        <v>2265</v>
      </c>
      <c r="AA70" s="10">
        <v>2300</v>
      </c>
      <c r="AB70" s="10">
        <v>2185</v>
      </c>
      <c r="AC70" s="10">
        <v>2035</v>
      </c>
      <c r="AD70" s="10">
        <v>1935</v>
      </c>
      <c r="AE70" s="10">
        <v>1870</v>
      </c>
      <c r="AF70" s="10">
        <v>1790</v>
      </c>
      <c r="AG70" s="10">
        <v>1800</v>
      </c>
      <c r="AH70" s="10">
        <v>1775</v>
      </c>
      <c r="AI70" s="10">
        <v>1795</v>
      </c>
      <c r="AJ70" s="10">
        <v>1800</v>
      </c>
      <c r="AK70" s="10">
        <v>1790</v>
      </c>
      <c r="AL70" s="10">
        <v>1795</v>
      </c>
      <c r="AM70" s="10">
        <v>1780</v>
      </c>
      <c r="AN70" s="10">
        <v>1840</v>
      </c>
      <c r="AO70" s="10">
        <v>1885</v>
      </c>
      <c r="AP70" s="10">
        <v>1825</v>
      </c>
      <c r="AQ70" s="10">
        <v>1885</v>
      </c>
      <c r="AR70" s="10">
        <v>1905</v>
      </c>
      <c r="AS70" s="10">
        <v>1890</v>
      </c>
      <c r="AT70" s="10">
        <v>1930</v>
      </c>
      <c r="AU70" s="10">
        <v>2005</v>
      </c>
      <c r="AV70" s="10">
        <v>1965</v>
      </c>
      <c r="AW70" s="10">
        <v>2010</v>
      </c>
      <c r="AX70" s="10">
        <v>2025</v>
      </c>
      <c r="AY70" s="10">
        <v>2115</v>
      </c>
      <c r="AZ70" s="10">
        <v>2105</v>
      </c>
      <c r="BA70" s="10">
        <v>2110</v>
      </c>
      <c r="BB70" s="10">
        <v>2080</v>
      </c>
      <c r="BC70" s="10">
        <v>2115</v>
      </c>
      <c r="BD70" s="10">
        <v>2275</v>
      </c>
      <c r="BE70" s="10">
        <v>2225</v>
      </c>
      <c r="BF70" s="10">
        <v>2255</v>
      </c>
      <c r="BG70" s="10">
        <v>2235</v>
      </c>
      <c r="BH70" s="10">
        <v>2125</v>
      </c>
      <c r="BI70" s="10">
        <v>2120</v>
      </c>
      <c r="BJ70" s="10">
        <v>2105</v>
      </c>
      <c r="BK70" s="10">
        <v>2195</v>
      </c>
      <c r="BL70" s="10">
        <v>2160</v>
      </c>
      <c r="BM70" s="10">
        <v>2085</v>
      </c>
      <c r="BN70" s="10">
        <v>2165</v>
      </c>
    </row>
    <row r="71" spans="1:66" x14ac:dyDescent="0.25">
      <c r="A71" s="8" t="s">
        <v>6</v>
      </c>
      <c r="B71" s="10">
        <v>500</v>
      </c>
      <c r="C71" s="10">
        <v>535</v>
      </c>
      <c r="D71" s="10">
        <v>540</v>
      </c>
      <c r="E71" s="10">
        <v>1250</v>
      </c>
      <c r="F71" s="10">
        <v>1685</v>
      </c>
      <c r="G71" s="10">
        <v>1520</v>
      </c>
      <c r="H71" s="10">
        <v>1570</v>
      </c>
      <c r="I71" s="10">
        <v>1650</v>
      </c>
      <c r="J71" s="10">
        <v>1605</v>
      </c>
      <c r="K71" s="10">
        <v>1510</v>
      </c>
      <c r="L71" s="10">
        <v>1540</v>
      </c>
      <c r="M71" s="10">
        <v>1525</v>
      </c>
      <c r="N71" s="10">
        <v>1485</v>
      </c>
      <c r="O71" s="10">
        <v>1610</v>
      </c>
      <c r="P71" s="10">
        <v>1575</v>
      </c>
      <c r="Q71" s="10">
        <v>1565</v>
      </c>
      <c r="R71" s="10">
        <v>1430</v>
      </c>
      <c r="S71" s="10">
        <v>1290</v>
      </c>
      <c r="T71" s="10">
        <v>1290</v>
      </c>
      <c r="U71" s="10">
        <v>1245</v>
      </c>
      <c r="V71" s="10">
        <v>1145</v>
      </c>
      <c r="W71" s="10">
        <v>1090</v>
      </c>
      <c r="X71" s="10">
        <v>1060</v>
      </c>
      <c r="Y71" s="10">
        <v>1035</v>
      </c>
      <c r="Z71" s="10">
        <v>1005</v>
      </c>
      <c r="AA71" s="10">
        <v>955</v>
      </c>
      <c r="AB71" s="10">
        <v>905</v>
      </c>
      <c r="AC71" s="10">
        <v>865</v>
      </c>
      <c r="AD71" s="10">
        <v>830</v>
      </c>
      <c r="AE71" s="10">
        <v>850</v>
      </c>
      <c r="AF71" s="10">
        <v>855</v>
      </c>
      <c r="AG71" s="10">
        <v>840</v>
      </c>
      <c r="AH71" s="10">
        <v>825</v>
      </c>
      <c r="AI71" s="10">
        <v>840</v>
      </c>
      <c r="AJ71" s="10">
        <v>835</v>
      </c>
      <c r="AK71" s="10">
        <v>850</v>
      </c>
      <c r="AL71" s="10">
        <v>845</v>
      </c>
      <c r="AM71" s="10">
        <v>865</v>
      </c>
      <c r="AN71" s="10">
        <v>870</v>
      </c>
      <c r="AO71" s="10">
        <v>915</v>
      </c>
      <c r="AP71" s="10">
        <v>865</v>
      </c>
      <c r="AQ71" s="10">
        <v>875</v>
      </c>
      <c r="AR71" s="10">
        <v>850</v>
      </c>
      <c r="AS71" s="10">
        <v>830</v>
      </c>
      <c r="AT71" s="10">
        <v>870</v>
      </c>
      <c r="AU71" s="10">
        <v>875</v>
      </c>
      <c r="AV71" s="10">
        <v>890</v>
      </c>
      <c r="AW71" s="10">
        <v>900</v>
      </c>
      <c r="AX71" s="10">
        <v>900</v>
      </c>
      <c r="AY71" s="10">
        <v>905</v>
      </c>
      <c r="AZ71" s="10">
        <v>890</v>
      </c>
      <c r="BA71" s="10">
        <v>890</v>
      </c>
      <c r="BB71" s="10">
        <v>880</v>
      </c>
      <c r="BC71" s="10">
        <v>905</v>
      </c>
      <c r="BD71" s="10">
        <v>980</v>
      </c>
      <c r="BE71" s="10">
        <v>950</v>
      </c>
      <c r="BF71" s="10">
        <v>960</v>
      </c>
      <c r="BG71" s="10">
        <v>955</v>
      </c>
      <c r="BH71" s="10">
        <v>915</v>
      </c>
      <c r="BI71" s="10">
        <v>905</v>
      </c>
      <c r="BJ71" s="10">
        <v>950</v>
      </c>
      <c r="BK71" s="10">
        <v>965</v>
      </c>
      <c r="BL71" s="10">
        <v>970</v>
      </c>
      <c r="BM71" s="10">
        <v>910</v>
      </c>
      <c r="BN71" s="10">
        <v>950</v>
      </c>
    </row>
    <row r="72" spans="1:66" x14ac:dyDescent="0.25">
      <c r="A72" s="8" t="s">
        <v>8</v>
      </c>
      <c r="B72" s="10">
        <v>1665</v>
      </c>
      <c r="C72" s="10">
        <v>1695</v>
      </c>
      <c r="D72" s="10">
        <v>1700</v>
      </c>
      <c r="E72" s="10">
        <v>3000</v>
      </c>
      <c r="F72" s="10">
        <v>3380</v>
      </c>
      <c r="G72" s="10">
        <v>3150</v>
      </c>
      <c r="H72" s="10">
        <v>3190</v>
      </c>
      <c r="I72" s="10">
        <v>3260</v>
      </c>
      <c r="J72" s="10">
        <v>3210</v>
      </c>
      <c r="K72" s="10">
        <v>3070</v>
      </c>
      <c r="L72" s="10">
        <v>3090</v>
      </c>
      <c r="M72" s="10">
        <v>3080</v>
      </c>
      <c r="N72" s="10">
        <v>3005</v>
      </c>
      <c r="O72" s="10">
        <v>3165</v>
      </c>
      <c r="P72" s="10">
        <v>3175</v>
      </c>
      <c r="Q72" s="10">
        <v>3105</v>
      </c>
      <c r="R72" s="10">
        <v>2935</v>
      </c>
      <c r="S72" s="10">
        <v>2750</v>
      </c>
      <c r="T72" s="10">
        <v>2760</v>
      </c>
      <c r="U72" s="10">
        <v>2660</v>
      </c>
      <c r="V72" s="10">
        <v>2605</v>
      </c>
      <c r="W72" s="10">
        <v>2495</v>
      </c>
      <c r="X72" s="10">
        <v>2445</v>
      </c>
      <c r="Y72" s="10">
        <v>2350</v>
      </c>
      <c r="Z72" s="10">
        <v>2355</v>
      </c>
      <c r="AA72" s="10">
        <v>2400</v>
      </c>
      <c r="AB72" s="10">
        <v>2285</v>
      </c>
      <c r="AC72" s="10">
        <v>2180</v>
      </c>
      <c r="AD72" s="10">
        <v>2060</v>
      </c>
      <c r="AE72" s="10">
        <v>2000</v>
      </c>
      <c r="AF72" s="10">
        <v>1915</v>
      </c>
      <c r="AG72" s="10">
        <v>1910</v>
      </c>
      <c r="AH72" s="10">
        <v>1900</v>
      </c>
      <c r="AI72" s="10">
        <v>1880</v>
      </c>
      <c r="AJ72" s="10">
        <v>1870</v>
      </c>
      <c r="AK72" s="10">
        <v>1910</v>
      </c>
      <c r="AL72" s="10">
        <v>1905</v>
      </c>
      <c r="AM72" s="10">
        <v>1980</v>
      </c>
      <c r="AN72" s="10">
        <v>1955</v>
      </c>
      <c r="AO72" s="10">
        <v>1965</v>
      </c>
      <c r="AP72" s="10">
        <v>1920</v>
      </c>
      <c r="AQ72" s="10">
        <v>1865</v>
      </c>
      <c r="AR72" s="10">
        <v>1910</v>
      </c>
      <c r="AS72" s="10">
        <v>1880</v>
      </c>
      <c r="AT72" s="10">
        <v>1885</v>
      </c>
      <c r="AU72" s="10">
        <v>1950</v>
      </c>
      <c r="AV72" s="10">
        <v>1965</v>
      </c>
      <c r="AW72" s="10">
        <v>2030</v>
      </c>
      <c r="AX72" s="10">
        <v>2060</v>
      </c>
      <c r="AY72" s="10">
        <v>2090</v>
      </c>
      <c r="AZ72" s="10">
        <v>2030</v>
      </c>
      <c r="BA72" s="10">
        <v>1975</v>
      </c>
      <c r="BB72" s="10">
        <v>1980</v>
      </c>
      <c r="BC72" s="10">
        <v>1925</v>
      </c>
      <c r="BD72" s="10">
        <v>2085</v>
      </c>
      <c r="BE72" s="10">
        <v>2110</v>
      </c>
      <c r="BF72" s="10">
        <v>2075</v>
      </c>
      <c r="BG72" s="10">
        <v>1990</v>
      </c>
      <c r="BH72" s="10">
        <v>1965</v>
      </c>
      <c r="BI72" s="10">
        <v>1920</v>
      </c>
      <c r="BJ72" s="10">
        <v>1930</v>
      </c>
      <c r="BK72" s="10">
        <v>1985</v>
      </c>
      <c r="BL72" s="10">
        <v>1950</v>
      </c>
      <c r="BM72" s="10">
        <v>1885</v>
      </c>
      <c r="BN72" s="10">
        <v>1945</v>
      </c>
    </row>
    <row r="73" spans="1:66" x14ac:dyDescent="0.25">
      <c r="A73" s="8" t="s">
        <v>9</v>
      </c>
      <c r="B73" s="10">
        <v>2420</v>
      </c>
      <c r="C73" s="10">
        <v>2495</v>
      </c>
      <c r="D73" s="10">
        <v>2500</v>
      </c>
      <c r="E73" s="10">
        <v>4080</v>
      </c>
      <c r="F73" s="10">
        <v>4955</v>
      </c>
      <c r="G73" s="10">
        <v>4620</v>
      </c>
      <c r="H73" s="10">
        <v>4745</v>
      </c>
      <c r="I73" s="10">
        <v>4805</v>
      </c>
      <c r="J73" s="10">
        <v>4670</v>
      </c>
      <c r="K73" s="10">
        <v>4415</v>
      </c>
      <c r="L73" s="10">
        <v>4560</v>
      </c>
      <c r="M73" s="10">
        <v>4485</v>
      </c>
      <c r="N73" s="10">
        <v>4335</v>
      </c>
      <c r="O73" s="10">
        <v>4450</v>
      </c>
      <c r="P73" s="10">
        <v>4360</v>
      </c>
      <c r="Q73" s="10">
        <v>4315</v>
      </c>
      <c r="R73" s="10">
        <v>4120</v>
      </c>
      <c r="S73" s="10">
        <v>3920</v>
      </c>
      <c r="T73" s="10">
        <v>3825</v>
      </c>
      <c r="U73" s="10">
        <v>3730</v>
      </c>
      <c r="V73" s="10">
        <v>3580</v>
      </c>
      <c r="W73" s="10">
        <v>3450</v>
      </c>
      <c r="X73" s="10">
        <v>3355</v>
      </c>
      <c r="Y73" s="10">
        <v>3335</v>
      </c>
      <c r="Z73" s="10">
        <v>3325</v>
      </c>
      <c r="AA73" s="10">
        <v>3340</v>
      </c>
      <c r="AB73" s="10">
        <v>3145</v>
      </c>
      <c r="AC73" s="10">
        <v>2960</v>
      </c>
      <c r="AD73" s="10">
        <v>2890</v>
      </c>
      <c r="AE73" s="10">
        <v>2750</v>
      </c>
      <c r="AF73" s="10">
        <v>2695</v>
      </c>
      <c r="AG73" s="10">
        <v>2645</v>
      </c>
      <c r="AH73" s="10">
        <v>2650</v>
      </c>
      <c r="AI73" s="10">
        <v>2615</v>
      </c>
      <c r="AJ73" s="10">
        <v>2645</v>
      </c>
      <c r="AK73" s="10">
        <v>2655</v>
      </c>
      <c r="AL73" s="10">
        <v>2645</v>
      </c>
      <c r="AM73" s="10">
        <v>2665</v>
      </c>
      <c r="AN73" s="10">
        <v>2720</v>
      </c>
      <c r="AO73" s="10">
        <v>2775</v>
      </c>
      <c r="AP73" s="10">
        <v>2675</v>
      </c>
      <c r="AQ73" s="10">
        <v>2675</v>
      </c>
      <c r="AR73" s="10">
        <v>2650</v>
      </c>
      <c r="AS73" s="10">
        <v>2625</v>
      </c>
      <c r="AT73" s="10">
        <v>2515</v>
      </c>
      <c r="AU73" s="10">
        <v>2510</v>
      </c>
      <c r="AV73" s="10">
        <v>2540</v>
      </c>
      <c r="AW73" s="10">
        <v>2575</v>
      </c>
      <c r="AX73" s="10">
        <v>2605</v>
      </c>
      <c r="AY73" s="10">
        <v>2640</v>
      </c>
      <c r="AZ73" s="10">
        <v>2585</v>
      </c>
      <c r="BA73" s="10">
        <v>2505</v>
      </c>
      <c r="BB73" s="10">
        <v>2440</v>
      </c>
      <c r="BC73" s="10">
        <v>2375</v>
      </c>
      <c r="BD73" s="10">
        <v>2595</v>
      </c>
      <c r="BE73" s="10">
        <v>2570</v>
      </c>
      <c r="BF73" s="10">
        <v>2540</v>
      </c>
      <c r="BG73" s="10">
        <v>2550</v>
      </c>
      <c r="BH73" s="10">
        <v>2500</v>
      </c>
      <c r="BI73" s="10">
        <v>2505</v>
      </c>
      <c r="BJ73" s="10">
        <v>2465</v>
      </c>
      <c r="BK73" s="10">
        <v>2540</v>
      </c>
      <c r="BL73" s="10">
        <v>2490</v>
      </c>
      <c r="BM73" s="10">
        <v>2410</v>
      </c>
      <c r="BN73" s="10">
        <v>2445</v>
      </c>
    </row>
    <row r="74" spans="1:66" ht="15.75" x14ac:dyDescent="0.25">
      <c r="A74" s="19" t="s">
        <v>46</v>
      </c>
      <c r="B74" s="10">
        <v>645</v>
      </c>
      <c r="C74" s="10">
        <v>665</v>
      </c>
      <c r="D74" s="10">
        <v>680</v>
      </c>
      <c r="E74" s="10">
        <v>1425</v>
      </c>
      <c r="F74" s="10">
        <v>2000</v>
      </c>
      <c r="G74" s="10">
        <v>1790</v>
      </c>
      <c r="H74" s="10">
        <v>1855</v>
      </c>
      <c r="I74" s="10">
        <v>1905</v>
      </c>
      <c r="J74" s="10">
        <v>1925</v>
      </c>
      <c r="K74" s="10">
        <v>1800</v>
      </c>
      <c r="L74" s="10">
        <v>1780</v>
      </c>
      <c r="M74" s="10">
        <v>1755</v>
      </c>
      <c r="N74" s="10">
        <v>1670</v>
      </c>
      <c r="O74" s="10">
        <v>1810</v>
      </c>
      <c r="P74" s="10">
        <v>1790</v>
      </c>
      <c r="Q74" s="10">
        <v>1775</v>
      </c>
      <c r="R74" s="10">
        <v>1660</v>
      </c>
      <c r="S74" s="10">
        <v>1500</v>
      </c>
      <c r="T74" s="10">
        <v>1515</v>
      </c>
      <c r="U74" s="10">
        <v>1460</v>
      </c>
      <c r="V74" s="10">
        <v>1375</v>
      </c>
      <c r="W74" s="10">
        <v>1290</v>
      </c>
      <c r="X74" s="10">
        <v>1240</v>
      </c>
      <c r="Y74" s="10">
        <v>1185</v>
      </c>
      <c r="Z74" s="10">
        <v>1135</v>
      </c>
      <c r="AA74" s="10">
        <v>1140</v>
      </c>
      <c r="AB74" s="10">
        <v>1100</v>
      </c>
      <c r="AC74" s="10">
        <v>1020</v>
      </c>
      <c r="AD74" s="10">
        <v>1030</v>
      </c>
      <c r="AE74" s="10">
        <v>995</v>
      </c>
      <c r="AF74" s="10">
        <v>945</v>
      </c>
      <c r="AG74" s="10">
        <v>940</v>
      </c>
      <c r="AH74" s="10">
        <v>935</v>
      </c>
      <c r="AI74" s="10">
        <v>940</v>
      </c>
      <c r="AJ74" s="10">
        <v>955</v>
      </c>
      <c r="AK74" s="10">
        <v>960</v>
      </c>
      <c r="AL74" s="10">
        <v>955</v>
      </c>
      <c r="AM74" s="10">
        <v>955</v>
      </c>
      <c r="AN74" s="10">
        <v>980</v>
      </c>
      <c r="AO74" s="10">
        <v>1015</v>
      </c>
      <c r="AP74" s="10">
        <v>960</v>
      </c>
      <c r="AQ74" s="10">
        <v>970</v>
      </c>
      <c r="AR74" s="10">
        <v>1020</v>
      </c>
      <c r="AS74" s="10">
        <v>1010</v>
      </c>
      <c r="AT74" s="10">
        <v>1015</v>
      </c>
      <c r="AU74" s="10">
        <v>1005</v>
      </c>
      <c r="AV74" s="10">
        <v>1055</v>
      </c>
      <c r="AW74" s="10">
        <v>1070</v>
      </c>
      <c r="AX74" s="10">
        <v>1045</v>
      </c>
      <c r="AY74" s="10">
        <v>1100</v>
      </c>
      <c r="AZ74" s="10">
        <v>1075</v>
      </c>
      <c r="BA74" s="10">
        <v>1025</v>
      </c>
      <c r="BB74" s="10">
        <v>1040</v>
      </c>
      <c r="BC74" s="10">
        <v>1045</v>
      </c>
      <c r="BD74" s="10">
        <v>1160</v>
      </c>
      <c r="BE74" s="10">
        <v>1145</v>
      </c>
      <c r="BF74" s="10">
        <v>1150</v>
      </c>
      <c r="BG74" s="10">
        <v>1130</v>
      </c>
      <c r="BH74" s="10">
        <v>1090</v>
      </c>
      <c r="BI74" s="10">
        <v>1070</v>
      </c>
      <c r="BJ74" s="10">
        <v>1090</v>
      </c>
      <c r="BK74" s="10">
        <v>1145</v>
      </c>
      <c r="BL74" s="10">
        <v>1135</v>
      </c>
      <c r="BM74" s="10">
        <v>1110</v>
      </c>
      <c r="BN74" s="10">
        <v>1140</v>
      </c>
    </row>
    <row r="75" spans="1:66" x14ac:dyDescent="0.25">
      <c r="A75" s="8" t="s">
        <v>11</v>
      </c>
      <c r="B75" s="10">
        <v>595</v>
      </c>
      <c r="C75" s="10">
        <v>620</v>
      </c>
      <c r="D75" s="10">
        <v>615</v>
      </c>
      <c r="E75" s="10">
        <v>1360</v>
      </c>
      <c r="F75" s="10">
        <v>1890</v>
      </c>
      <c r="G75" s="10">
        <v>1715</v>
      </c>
      <c r="H75" s="10">
        <v>1775</v>
      </c>
      <c r="I75" s="10">
        <v>1855</v>
      </c>
      <c r="J75" s="10">
        <v>1820</v>
      </c>
      <c r="K75" s="10">
        <v>1720</v>
      </c>
      <c r="L75" s="10">
        <v>1745</v>
      </c>
      <c r="M75" s="10">
        <v>1760</v>
      </c>
      <c r="N75" s="10">
        <v>1730</v>
      </c>
      <c r="O75" s="10">
        <v>1840</v>
      </c>
      <c r="P75" s="10">
        <v>1835</v>
      </c>
      <c r="Q75" s="10">
        <v>1755</v>
      </c>
      <c r="R75" s="10">
        <v>1595</v>
      </c>
      <c r="S75" s="10">
        <v>1435</v>
      </c>
      <c r="T75" s="10">
        <v>1425</v>
      </c>
      <c r="U75" s="10">
        <v>1350</v>
      </c>
      <c r="V75" s="10">
        <v>1295</v>
      </c>
      <c r="W75" s="10">
        <v>1220</v>
      </c>
      <c r="X75" s="10">
        <v>1170</v>
      </c>
      <c r="Y75" s="10">
        <v>1110</v>
      </c>
      <c r="Z75" s="10">
        <v>1085</v>
      </c>
      <c r="AA75" s="10">
        <v>1060</v>
      </c>
      <c r="AB75" s="10">
        <v>1055</v>
      </c>
      <c r="AC75" s="10">
        <v>960</v>
      </c>
      <c r="AD75" s="10">
        <v>945</v>
      </c>
      <c r="AE75" s="10">
        <v>930</v>
      </c>
      <c r="AF75" s="10">
        <v>910</v>
      </c>
      <c r="AG75" s="10">
        <v>905</v>
      </c>
      <c r="AH75" s="10">
        <v>950</v>
      </c>
      <c r="AI75" s="10">
        <v>935</v>
      </c>
      <c r="AJ75" s="10">
        <v>930</v>
      </c>
      <c r="AK75" s="10">
        <v>925</v>
      </c>
      <c r="AL75" s="10">
        <v>895</v>
      </c>
      <c r="AM75" s="10">
        <v>925</v>
      </c>
      <c r="AN75" s="10">
        <v>945</v>
      </c>
      <c r="AO75" s="10">
        <v>980</v>
      </c>
      <c r="AP75" s="10">
        <v>985</v>
      </c>
      <c r="AQ75" s="10">
        <v>985</v>
      </c>
      <c r="AR75" s="10">
        <v>980</v>
      </c>
      <c r="AS75" s="10">
        <v>995</v>
      </c>
      <c r="AT75" s="10">
        <v>990</v>
      </c>
      <c r="AU75" s="10">
        <v>965</v>
      </c>
      <c r="AV75" s="10">
        <v>960</v>
      </c>
      <c r="AW75" s="10">
        <v>965</v>
      </c>
      <c r="AX75" s="10">
        <v>950</v>
      </c>
      <c r="AY75" s="10">
        <v>1015</v>
      </c>
      <c r="AZ75" s="10">
        <v>1015</v>
      </c>
      <c r="BA75" s="10">
        <v>985</v>
      </c>
      <c r="BB75" s="10">
        <v>1015</v>
      </c>
      <c r="BC75" s="10">
        <v>1005</v>
      </c>
      <c r="BD75" s="10">
        <v>1075</v>
      </c>
      <c r="BE75" s="10">
        <v>1075</v>
      </c>
      <c r="BF75" s="10">
        <v>1120</v>
      </c>
      <c r="BG75" s="10">
        <v>1135</v>
      </c>
      <c r="BH75" s="10">
        <v>1115</v>
      </c>
      <c r="BI75" s="10">
        <v>1090</v>
      </c>
      <c r="BJ75" s="10">
        <v>1070</v>
      </c>
      <c r="BK75" s="10">
        <v>1110</v>
      </c>
      <c r="BL75" s="10">
        <v>1080</v>
      </c>
      <c r="BM75" s="10">
        <v>1000</v>
      </c>
      <c r="BN75" s="10">
        <v>1010</v>
      </c>
    </row>
    <row r="76" spans="1:66" x14ac:dyDescent="0.25">
      <c r="A76" s="8" t="s">
        <v>41</v>
      </c>
      <c r="B76" s="10">
        <v>14085</v>
      </c>
      <c r="C76" s="10">
        <v>14540</v>
      </c>
      <c r="D76" s="10">
        <v>14530</v>
      </c>
      <c r="E76" s="10">
        <v>27215</v>
      </c>
      <c r="F76" s="10">
        <v>33570</v>
      </c>
      <c r="G76" s="10">
        <v>30925</v>
      </c>
      <c r="H76" s="10">
        <v>31720</v>
      </c>
      <c r="I76" s="10">
        <v>32495</v>
      </c>
      <c r="J76" s="10">
        <v>31975</v>
      </c>
      <c r="K76" s="10">
        <v>30280</v>
      </c>
      <c r="L76" s="10">
        <v>30600</v>
      </c>
      <c r="M76" s="10">
        <v>30585</v>
      </c>
      <c r="N76" s="10">
        <v>29850</v>
      </c>
      <c r="O76" s="10">
        <v>31580</v>
      </c>
      <c r="P76" s="10">
        <v>31205</v>
      </c>
      <c r="Q76" s="10">
        <v>30745</v>
      </c>
      <c r="R76" s="10">
        <v>28665</v>
      </c>
      <c r="S76" s="10">
        <v>26470</v>
      </c>
      <c r="T76" s="10">
        <v>26195</v>
      </c>
      <c r="U76" s="10">
        <v>25240</v>
      </c>
      <c r="V76" s="10">
        <v>24260</v>
      </c>
      <c r="W76" s="10">
        <v>23335</v>
      </c>
      <c r="X76" s="10">
        <v>22620</v>
      </c>
      <c r="Y76" s="10">
        <v>21995</v>
      </c>
      <c r="Z76" s="10">
        <v>21650</v>
      </c>
      <c r="AA76" s="10">
        <v>21720</v>
      </c>
      <c r="AB76" s="10">
        <v>20710</v>
      </c>
      <c r="AC76" s="10">
        <v>19535</v>
      </c>
      <c r="AD76" s="10">
        <v>18855</v>
      </c>
      <c r="AE76" s="10">
        <v>18280</v>
      </c>
      <c r="AF76" s="10">
        <v>17765</v>
      </c>
      <c r="AG76" s="10">
        <v>17600</v>
      </c>
      <c r="AH76" s="10">
        <v>17665</v>
      </c>
      <c r="AI76" s="10">
        <v>17555</v>
      </c>
      <c r="AJ76" s="10">
        <v>17670</v>
      </c>
      <c r="AK76" s="10">
        <v>17915</v>
      </c>
      <c r="AL76" s="10">
        <v>17990</v>
      </c>
      <c r="AM76" s="10">
        <v>18115</v>
      </c>
      <c r="AN76" s="10">
        <v>18535</v>
      </c>
      <c r="AO76" s="10">
        <v>18885</v>
      </c>
      <c r="AP76" s="10">
        <v>18330</v>
      </c>
      <c r="AQ76" s="10">
        <v>18275</v>
      </c>
      <c r="AR76" s="10">
        <v>18390</v>
      </c>
      <c r="AS76" s="10">
        <v>18180</v>
      </c>
      <c r="AT76" s="10">
        <v>18305</v>
      </c>
      <c r="AU76" s="10">
        <v>18345</v>
      </c>
      <c r="AV76" s="10">
        <v>18520</v>
      </c>
      <c r="AW76" s="10">
        <v>18900</v>
      </c>
      <c r="AX76" s="10">
        <v>19000</v>
      </c>
      <c r="AY76" s="10">
        <v>19605</v>
      </c>
      <c r="AZ76" s="10">
        <v>19295</v>
      </c>
      <c r="BA76" s="10">
        <v>18820</v>
      </c>
      <c r="BB76" s="10">
        <v>18765</v>
      </c>
      <c r="BC76" s="10">
        <v>18700</v>
      </c>
      <c r="BD76" s="10">
        <v>20300</v>
      </c>
      <c r="BE76" s="10">
        <v>20035</v>
      </c>
      <c r="BF76" s="10">
        <v>20030</v>
      </c>
      <c r="BG76" s="10">
        <v>19810</v>
      </c>
      <c r="BH76" s="10">
        <v>19090</v>
      </c>
      <c r="BI76" s="10">
        <v>18925</v>
      </c>
      <c r="BJ76" s="10">
        <v>18875</v>
      </c>
      <c r="BK76" s="10">
        <v>19470</v>
      </c>
      <c r="BL76" s="10">
        <v>19150</v>
      </c>
      <c r="BM76" s="10">
        <v>18525</v>
      </c>
      <c r="BN76" s="10">
        <v>18925</v>
      </c>
    </row>
    <row r="77" spans="1:66" x14ac:dyDescent="0.25">
      <c r="A77" s="8" t="s">
        <v>24</v>
      </c>
      <c r="B77" s="10">
        <v>3110</v>
      </c>
      <c r="C77" s="10">
        <v>3225</v>
      </c>
      <c r="D77" s="10">
        <v>3245</v>
      </c>
      <c r="E77" s="10">
        <v>5470</v>
      </c>
      <c r="F77" s="10">
        <v>7120</v>
      </c>
      <c r="G77" s="10">
        <v>6520</v>
      </c>
      <c r="H77" s="10">
        <v>6715</v>
      </c>
      <c r="I77" s="10">
        <v>7005</v>
      </c>
      <c r="J77" s="10">
        <v>6860</v>
      </c>
      <c r="K77" s="10">
        <v>6540</v>
      </c>
      <c r="L77" s="10">
        <v>6550</v>
      </c>
      <c r="M77" s="10">
        <v>6585</v>
      </c>
      <c r="N77" s="10">
        <v>6460</v>
      </c>
      <c r="O77" s="10">
        <v>6845</v>
      </c>
      <c r="P77" s="10">
        <v>6920</v>
      </c>
      <c r="Q77" s="10">
        <v>6840</v>
      </c>
      <c r="R77" s="10">
        <v>6500</v>
      </c>
      <c r="S77" s="10">
        <v>6120</v>
      </c>
      <c r="T77" s="10">
        <v>6010</v>
      </c>
      <c r="U77" s="10">
        <v>5875</v>
      </c>
      <c r="V77" s="10">
        <v>5595</v>
      </c>
      <c r="W77" s="10">
        <v>5500</v>
      </c>
      <c r="X77" s="10">
        <v>5280</v>
      </c>
      <c r="Y77" s="10">
        <v>5165</v>
      </c>
      <c r="Z77" s="10">
        <v>5005</v>
      </c>
      <c r="AA77" s="10">
        <v>5000</v>
      </c>
      <c r="AB77" s="10">
        <v>4795</v>
      </c>
      <c r="AC77" s="10">
        <v>4650</v>
      </c>
      <c r="AD77" s="10">
        <v>4470</v>
      </c>
      <c r="AE77" s="10">
        <v>4210</v>
      </c>
      <c r="AF77" s="10">
        <v>4100</v>
      </c>
      <c r="AG77" s="10">
        <v>4040</v>
      </c>
      <c r="AH77" s="10">
        <v>4015</v>
      </c>
      <c r="AI77" s="10">
        <v>3865</v>
      </c>
      <c r="AJ77" s="10">
        <v>3900</v>
      </c>
      <c r="AK77" s="10">
        <v>3935</v>
      </c>
      <c r="AL77" s="10">
        <v>4005</v>
      </c>
      <c r="AM77" s="10">
        <v>3995</v>
      </c>
      <c r="AN77" s="10">
        <v>4005</v>
      </c>
      <c r="AO77" s="10">
        <v>4065</v>
      </c>
      <c r="AP77" s="10">
        <v>3965</v>
      </c>
      <c r="AQ77" s="10">
        <v>4120</v>
      </c>
      <c r="AR77" s="10">
        <v>4125</v>
      </c>
      <c r="AS77" s="10">
        <v>4095</v>
      </c>
      <c r="AT77" s="10">
        <v>4105</v>
      </c>
      <c r="AU77" s="10">
        <v>4000</v>
      </c>
      <c r="AV77" s="10">
        <v>4045</v>
      </c>
      <c r="AW77" s="10">
        <v>4090</v>
      </c>
      <c r="AX77" s="10">
        <v>4115</v>
      </c>
      <c r="AY77" s="10">
        <v>4225</v>
      </c>
      <c r="AZ77" s="10">
        <v>4285</v>
      </c>
      <c r="BA77" s="10">
        <v>4175</v>
      </c>
      <c r="BB77" s="10">
        <v>4285</v>
      </c>
      <c r="BC77" s="10">
        <v>4305</v>
      </c>
      <c r="BD77" s="10">
        <v>4700</v>
      </c>
      <c r="BE77" s="10">
        <v>4645</v>
      </c>
      <c r="BF77" s="10">
        <v>4590</v>
      </c>
      <c r="BG77" s="10">
        <v>4555</v>
      </c>
      <c r="BH77" s="10">
        <v>4410</v>
      </c>
      <c r="BI77" s="10">
        <v>4425</v>
      </c>
      <c r="BJ77" s="10">
        <v>4335</v>
      </c>
      <c r="BK77" s="10">
        <v>4520</v>
      </c>
      <c r="BL77" s="10">
        <v>4515</v>
      </c>
      <c r="BM77" s="10">
        <v>4425</v>
      </c>
      <c r="BN77" s="10">
        <v>4455</v>
      </c>
    </row>
    <row r="78" spans="1:66" x14ac:dyDescent="0.25">
      <c r="A78" s="8" t="s">
        <v>52</v>
      </c>
      <c r="B78" s="10">
        <v>63965</v>
      </c>
      <c r="C78" s="10">
        <v>66730</v>
      </c>
      <c r="D78" s="10">
        <v>67285</v>
      </c>
      <c r="E78" s="10">
        <v>127080</v>
      </c>
      <c r="F78" s="10">
        <v>171780</v>
      </c>
      <c r="G78" s="10">
        <v>159220</v>
      </c>
      <c r="H78" s="10">
        <v>163585</v>
      </c>
      <c r="I78" s="10">
        <v>168390</v>
      </c>
      <c r="J78" s="10">
        <v>166010</v>
      </c>
      <c r="K78" s="10">
        <v>157525</v>
      </c>
      <c r="L78" s="10">
        <v>160290</v>
      </c>
      <c r="M78" s="10">
        <v>159710</v>
      </c>
      <c r="N78" s="10">
        <v>157205</v>
      </c>
      <c r="O78" s="10">
        <v>167015</v>
      </c>
      <c r="P78" s="10">
        <v>166570</v>
      </c>
      <c r="Q78" s="10">
        <v>163755</v>
      </c>
      <c r="R78" s="10">
        <v>151230</v>
      </c>
      <c r="S78" s="10">
        <v>138530</v>
      </c>
      <c r="T78" s="10">
        <v>136435</v>
      </c>
      <c r="U78" s="10">
        <v>131290</v>
      </c>
      <c r="V78" s="10">
        <v>124110</v>
      </c>
      <c r="W78" s="10">
        <v>120780</v>
      </c>
      <c r="X78" s="10">
        <v>116655</v>
      </c>
      <c r="Y78" s="10">
        <v>113555</v>
      </c>
      <c r="Z78" s="10">
        <v>111665</v>
      </c>
      <c r="AA78" s="10">
        <v>111700</v>
      </c>
      <c r="AB78" s="10">
        <v>107325</v>
      </c>
      <c r="AC78" s="10">
        <v>101905</v>
      </c>
      <c r="AD78" s="10">
        <v>98520</v>
      </c>
      <c r="AE78" s="10">
        <v>96710</v>
      </c>
      <c r="AF78" s="10">
        <v>95030</v>
      </c>
      <c r="AG78" s="10">
        <v>94820</v>
      </c>
      <c r="AH78" s="10">
        <v>94830</v>
      </c>
      <c r="AI78" s="10">
        <v>93765</v>
      </c>
      <c r="AJ78" s="10">
        <v>94100</v>
      </c>
      <c r="AK78" s="10">
        <v>94925</v>
      </c>
      <c r="AL78" s="10">
        <v>94210</v>
      </c>
      <c r="AM78" s="10">
        <v>95355</v>
      </c>
      <c r="AN78" s="10">
        <v>96530</v>
      </c>
      <c r="AO78" s="10">
        <v>97405</v>
      </c>
      <c r="AP78" s="10">
        <v>94200</v>
      </c>
      <c r="AQ78" s="10">
        <v>95645</v>
      </c>
      <c r="AR78" s="10">
        <v>95895</v>
      </c>
      <c r="AS78" s="10">
        <v>95225</v>
      </c>
      <c r="AT78" s="10">
        <v>95945</v>
      </c>
      <c r="AU78" s="10">
        <v>96080</v>
      </c>
      <c r="AV78" s="10">
        <v>96930</v>
      </c>
      <c r="AW78" s="10">
        <v>98610</v>
      </c>
      <c r="AX78" s="10">
        <v>99410</v>
      </c>
      <c r="AY78" s="10">
        <v>102515</v>
      </c>
      <c r="AZ78" s="10">
        <v>101575</v>
      </c>
      <c r="BA78" s="10">
        <v>100075</v>
      </c>
      <c r="BB78" s="10">
        <v>100670</v>
      </c>
      <c r="BC78" s="10">
        <v>102440</v>
      </c>
      <c r="BD78" s="10">
        <v>110835</v>
      </c>
      <c r="BE78" s="10">
        <v>110520</v>
      </c>
      <c r="BF78" s="10">
        <v>110800</v>
      </c>
      <c r="BG78" s="10">
        <v>109250</v>
      </c>
      <c r="BH78" s="10">
        <v>106400</v>
      </c>
      <c r="BI78" s="10">
        <v>105025</v>
      </c>
      <c r="BJ78" s="10">
        <v>105495</v>
      </c>
      <c r="BK78" s="10">
        <v>109510</v>
      </c>
      <c r="BL78" s="10">
        <v>108645</v>
      </c>
      <c r="BM78" s="10">
        <v>106225</v>
      </c>
      <c r="BN78" s="10">
        <v>107720</v>
      </c>
    </row>
    <row r="79" spans="1:66" x14ac:dyDescent="0.25">
      <c r="A79" s="8" t="s">
        <v>42</v>
      </c>
      <c r="B79" s="10">
        <v>571410</v>
      </c>
      <c r="C79" s="10">
        <v>594960</v>
      </c>
      <c r="D79" s="10">
        <v>602115</v>
      </c>
      <c r="E79" s="10">
        <v>1034410</v>
      </c>
      <c r="F79" s="10">
        <v>1319550</v>
      </c>
      <c r="G79" s="10">
        <v>1265325</v>
      </c>
      <c r="H79" s="10">
        <v>1285060</v>
      </c>
      <c r="I79" s="10">
        <v>1313240</v>
      </c>
      <c r="J79" s="10">
        <v>1296525</v>
      </c>
      <c r="K79" s="10">
        <v>1245840</v>
      </c>
      <c r="L79" s="10">
        <v>1268120</v>
      </c>
      <c r="M79" s="10">
        <v>1262445</v>
      </c>
      <c r="N79" s="10">
        <v>1243365</v>
      </c>
      <c r="O79" s="10">
        <v>1312005</v>
      </c>
      <c r="P79" s="10">
        <v>1310490</v>
      </c>
      <c r="Q79" s="10">
        <v>1291525</v>
      </c>
      <c r="R79" s="10">
        <v>1213415</v>
      </c>
      <c r="S79" s="10">
        <v>1128620</v>
      </c>
      <c r="T79" s="10">
        <v>1110050</v>
      </c>
      <c r="U79" s="10">
        <v>1070965</v>
      </c>
      <c r="V79" s="10">
        <v>1020100</v>
      </c>
      <c r="W79" s="10">
        <v>990485</v>
      </c>
      <c r="X79" s="10">
        <v>954060</v>
      </c>
      <c r="Y79" s="10">
        <v>923755</v>
      </c>
      <c r="Z79" s="10">
        <v>906765</v>
      </c>
      <c r="AA79" s="10">
        <v>910275</v>
      </c>
      <c r="AB79" s="10">
        <v>879555</v>
      </c>
      <c r="AC79" s="10">
        <v>836560</v>
      </c>
      <c r="AD79" s="10">
        <v>813795</v>
      </c>
      <c r="AE79" s="10">
        <v>797045</v>
      </c>
      <c r="AF79" s="10">
        <v>779610</v>
      </c>
      <c r="AG79" s="10">
        <v>774975</v>
      </c>
      <c r="AH79" s="10">
        <v>772790</v>
      </c>
      <c r="AI79" s="10">
        <v>759815</v>
      </c>
      <c r="AJ79" s="10">
        <v>765825</v>
      </c>
      <c r="AK79" s="10">
        <v>772165</v>
      </c>
      <c r="AL79" s="10">
        <v>766835</v>
      </c>
      <c r="AM79" s="10">
        <v>780315</v>
      </c>
      <c r="AN79" s="10">
        <v>797370</v>
      </c>
      <c r="AO79" s="10">
        <v>814450</v>
      </c>
      <c r="AP79" s="10">
        <v>786020</v>
      </c>
      <c r="AQ79" s="10">
        <v>793250</v>
      </c>
      <c r="AR79" s="10">
        <v>798350</v>
      </c>
      <c r="AS79" s="10">
        <v>787585</v>
      </c>
      <c r="AT79" s="10">
        <v>788020</v>
      </c>
      <c r="AU79" s="10">
        <v>787430</v>
      </c>
      <c r="AV79" s="10">
        <v>791660</v>
      </c>
      <c r="AW79" s="10">
        <v>800750</v>
      </c>
      <c r="AX79" s="10">
        <v>805615</v>
      </c>
      <c r="AY79" s="10">
        <v>830065</v>
      </c>
      <c r="AZ79" s="10">
        <v>833320</v>
      </c>
      <c r="BA79" s="10">
        <v>826000</v>
      </c>
      <c r="BB79" s="10">
        <v>836040</v>
      </c>
      <c r="BC79" s="10">
        <v>859355</v>
      </c>
      <c r="BD79" s="10">
        <v>944225</v>
      </c>
      <c r="BE79" s="10">
        <v>935985</v>
      </c>
      <c r="BF79" s="10">
        <v>932275</v>
      </c>
      <c r="BG79" s="10">
        <v>917760</v>
      </c>
      <c r="BH79" s="10">
        <v>893860</v>
      </c>
      <c r="BI79" s="10">
        <v>879660</v>
      </c>
      <c r="BJ79" s="10">
        <v>877325</v>
      </c>
      <c r="BK79" s="10">
        <v>907820</v>
      </c>
      <c r="BL79" s="10">
        <v>901955</v>
      </c>
      <c r="BM79" s="10">
        <v>883235</v>
      </c>
      <c r="BN79" s="10">
        <v>901525</v>
      </c>
    </row>
    <row r="80" spans="1:66"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row>
    <row r="81" spans="1:66"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row>
    <row r="82" spans="1:66" ht="15.75" x14ac:dyDescent="0.25">
      <c r="A82" s="7" t="s">
        <v>56</v>
      </c>
      <c r="B82" s="9">
        <v>43831</v>
      </c>
      <c r="C82" s="9">
        <v>43862</v>
      </c>
      <c r="D82" s="9">
        <v>43891</v>
      </c>
      <c r="E82" s="9">
        <v>43922</v>
      </c>
      <c r="F82" s="9">
        <v>43952</v>
      </c>
      <c r="G82" s="9">
        <v>43983</v>
      </c>
      <c r="H82" s="9">
        <v>44013</v>
      </c>
      <c r="I82" s="9">
        <v>44044</v>
      </c>
      <c r="J82" s="9">
        <v>44075</v>
      </c>
      <c r="K82" s="9">
        <v>44105</v>
      </c>
      <c r="L82" s="9">
        <v>44136</v>
      </c>
      <c r="M82" s="9">
        <v>44166</v>
      </c>
      <c r="N82" s="9">
        <v>44197</v>
      </c>
      <c r="O82" s="9">
        <v>44228</v>
      </c>
      <c r="P82" s="9">
        <v>44256</v>
      </c>
      <c r="Q82" s="9">
        <v>44287</v>
      </c>
      <c r="R82" s="4">
        <v>44317</v>
      </c>
      <c r="S82" s="4">
        <v>44348</v>
      </c>
      <c r="T82" s="4">
        <v>44378</v>
      </c>
      <c r="U82" s="4">
        <v>44409</v>
      </c>
      <c r="V82" s="4">
        <v>44440</v>
      </c>
      <c r="W82" s="163">
        <v>44470</v>
      </c>
      <c r="X82" s="163">
        <v>44501</v>
      </c>
      <c r="Y82" s="163">
        <v>44531</v>
      </c>
      <c r="Z82" s="163">
        <v>44562</v>
      </c>
      <c r="AA82" s="163">
        <v>44593</v>
      </c>
      <c r="AB82" s="163">
        <v>44621</v>
      </c>
      <c r="AC82" s="163">
        <v>44652</v>
      </c>
      <c r="AD82" s="163">
        <v>44682</v>
      </c>
      <c r="AE82" s="163">
        <v>44713</v>
      </c>
      <c r="AF82" s="163">
        <v>44743</v>
      </c>
      <c r="AG82" s="163">
        <v>44774</v>
      </c>
      <c r="AH82" s="163">
        <v>44805</v>
      </c>
      <c r="AI82" s="163">
        <v>44835</v>
      </c>
      <c r="AJ82" s="163">
        <v>44866</v>
      </c>
      <c r="AK82" s="163">
        <v>44896</v>
      </c>
      <c r="AL82" s="163">
        <v>44927</v>
      </c>
      <c r="AM82" s="163">
        <v>44958</v>
      </c>
      <c r="AN82" s="163">
        <v>44986</v>
      </c>
      <c r="AO82" s="163">
        <v>45017</v>
      </c>
      <c r="AP82" s="163">
        <v>45047</v>
      </c>
      <c r="AQ82" s="163">
        <v>45078</v>
      </c>
      <c r="AR82" s="163">
        <v>45108</v>
      </c>
      <c r="AS82" s="163">
        <v>45139</v>
      </c>
      <c r="AT82" s="163">
        <v>45170</v>
      </c>
      <c r="AU82" s="163">
        <v>45200</v>
      </c>
      <c r="AV82" s="163">
        <v>45231</v>
      </c>
      <c r="AW82" s="163">
        <v>45261</v>
      </c>
      <c r="AX82" s="163">
        <v>45292</v>
      </c>
      <c r="AY82" s="163">
        <v>45323</v>
      </c>
      <c r="AZ82" s="163">
        <v>45352</v>
      </c>
      <c r="BA82" s="163">
        <v>45383</v>
      </c>
      <c r="BB82" s="163">
        <v>45413</v>
      </c>
      <c r="BC82" s="163">
        <v>45444</v>
      </c>
      <c r="BD82" s="163">
        <v>45474</v>
      </c>
      <c r="BE82" s="163">
        <v>45505</v>
      </c>
      <c r="BF82" s="163">
        <v>45536</v>
      </c>
      <c r="BG82" s="163">
        <v>45566</v>
      </c>
      <c r="BH82" s="163">
        <v>45597</v>
      </c>
      <c r="BI82" s="163">
        <v>45627</v>
      </c>
      <c r="BJ82" s="163">
        <v>45658</v>
      </c>
      <c r="BK82" s="163">
        <v>45689</v>
      </c>
      <c r="BL82" s="163">
        <v>45717</v>
      </c>
      <c r="BM82" s="163">
        <v>45748</v>
      </c>
      <c r="BN82" s="163">
        <v>45778</v>
      </c>
    </row>
    <row r="83" spans="1:66" x14ac:dyDescent="0.25">
      <c r="A83" s="8" t="s">
        <v>0</v>
      </c>
      <c r="B83" s="10">
        <v>515</v>
      </c>
      <c r="C83" s="10">
        <v>525</v>
      </c>
      <c r="D83" s="10">
        <v>550</v>
      </c>
      <c r="E83" s="10">
        <v>945</v>
      </c>
      <c r="F83" s="10">
        <v>1180</v>
      </c>
      <c r="G83" s="10">
        <v>1080</v>
      </c>
      <c r="H83" s="10">
        <v>1125</v>
      </c>
      <c r="I83" s="10">
        <v>1195</v>
      </c>
      <c r="J83" s="10">
        <v>1185</v>
      </c>
      <c r="K83" s="10">
        <v>1150</v>
      </c>
      <c r="L83" s="10">
        <v>1195</v>
      </c>
      <c r="M83" s="10">
        <v>1195</v>
      </c>
      <c r="N83" s="10">
        <v>1150</v>
      </c>
      <c r="O83" s="10">
        <v>1200</v>
      </c>
      <c r="P83" s="10">
        <v>1170</v>
      </c>
      <c r="Q83" s="10">
        <v>1130</v>
      </c>
      <c r="R83" s="10">
        <v>1055</v>
      </c>
      <c r="S83" s="10">
        <v>975</v>
      </c>
      <c r="T83" s="10">
        <v>940</v>
      </c>
      <c r="U83" s="10">
        <v>905</v>
      </c>
      <c r="V83" s="10">
        <v>885</v>
      </c>
      <c r="W83" s="10">
        <v>815</v>
      </c>
      <c r="X83" s="10">
        <v>790</v>
      </c>
      <c r="Y83" s="10">
        <v>780</v>
      </c>
      <c r="Z83" s="10">
        <v>765</v>
      </c>
      <c r="AA83" s="10">
        <v>755</v>
      </c>
      <c r="AB83" s="10">
        <v>705</v>
      </c>
      <c r="AC83" s="10">
        <v>665</v>
      </c>
      <c r="AD83" s="10">
        <v>645</v>
      </c>
      <c r="AE83" s="10">
        <v>590</v>
      </c>
      <c r="AF83" s="10">
        <v>555</v>
      </c>
      <c r="AG83" s="10">
        <v>560</v>
      </c>
      <c r="AH83" s="10">
        <v>540</v>
      </c>
      <c r="AI83" s="10">
        <v>550</v>
      </c>
      <c r="AJ83" s="10">
        <v>520</v>
      </c>
      <c r="AK83" s="10">
        <v>540</v>
      </c>
      <c r="AL83" s="10">
        <v>555</v>
      </c>
      <c r="AM83" s="10">
        <v>560</v>
      </c>
      <c r="AN83" s="10">
        <v>565</v>
      </c>
      <c r="AO83" s="10">
        <v>585</v>
      </c>
      <c r="AP83" s="10">
        <v>550</v>
      </c>
      <c r="AQ83" s="10">
        <v>570</v>
      </c>
      <c r="AR83" s="10">
        <v>560</v>
      </c>
      <c r="AS83" s="10">
        <v>545</v>
      </c>
      <c r="AT83" s="10">
        <v>535</v>
      </c>
      <c r="AU83" s="10">
        <v>530</v>
      </c>
      <c r="AV83" s="10">
        <v>560</v>
      </c>
      <c r="AW83" s="10">
        <v>550</v>
      </c>
      <c r="AX83" s="10">
        <v>555</v>
      </c>
      <c r="AY83" s="10">
        <v>585</v>
      </c>
      <c r="AZ83" s="10">
        <v>595</v>
      </c>
      <c r="BA83" s="10">
        <v>575</v>
      </c>
      <c r="BB83" s="10">
        <v>590</v>
      </c>
      <c r="BC83" s="10">
        <v>575</v>
      </c>
      <c r="BD83" s="10">
        <v>625</v>
      </c>
      <c r="BE83" s="10">
        <v>605</v>
      </c>
      <c r="BF83" s="10">
        <v>600</v>
      </c>
      <c r="BG83" s="10">
        <v>595</v>
      </c>
      <c r="BH83" s="10">
        <v>580</v>
      </c>
      <c r="BI83" s="10">
        <v>615</v>
      </c>
      <c r="BJ83" s="10">
        <v>620</v>
      </c>
      <c r="BK83" s="10">
        <v>625</v>
      </c>
      <c r="BL83" s="10">
        <v>625</v>
      </c>
      <c r="BM83" s="10">
        <v>610</v>
      </c>
      <c r="BN83" s="10">
        <v>590</v>
      </c>
    </row>
    <row r="84" spans="1:66" x14ac:dyDescent="0.25">
      <c r="A84" s="8" t="s">
        <v>1</v>
      </c>
      <c r="B84" s="10">
        <v>585</v>
      </c>
      <c r="C84" s="10">
        <v>590</v>
      </c>
      <c r="D84" s="10">
        <v>600</v>
      </c>
      <c r="E84" s="10">
        <v>1110</v>
      </c>
      <c r="F84" s="10">
        <v>1310</v>
      </c>
      <c r="G84" s="10">
        <v>1200</v>
      </c>
      <c r="H84" s="10">
        <v>1230</v>
      </c>
      <c r="I84" s="10">
        <v>1265</v>
      </c>
      <c r="J84" s="10">
        <v>1255</v>
      </c>
      <c r="K84" s="10">
        <v>1190</v>
      </c>
      <c r="L84" s="10">
        <v>1220</v>
      </c>
      <c r="M84" s="10">
        <v>1240</v>
      </c>
      <c r="N84" s="10">
        <v>1180</v>
      </c>
      <c r="O84" s="10">
        <v>1255</v>
      </c>
      <c r="P84" s="10">
        <v>1230</v>
      </c>
      <c r="Q84" s="10">
        <v>1180</v>
      </c>
      <c r="R84" s="10">
        <v>1125</v>
      </c>
      <c r="S84" s="10">
        <v>1010</v>
      </c>
      <c r="T84" s="10">
        <v>1005</v>
      </c>
      <c r="U84" s="10">
        <v>950</v>
      </c>
      <c r="V84" s="10">
        <v>900</v>
      </c>
      <c r="W84" s="10">
        <v>865</v>
      </c>
      <c r="X84" s="10">
        <v>865</v>
      </c>
      <c r="Y84" s="10">
        <v>820</v>
      </c>
      <c r="Z84" s="10">
        <v>825</v>
      </c>
      <c r="AA84" s="10">
        <v>840</v>
      </c>
      <c r="AB84" s="10">
        <v>825</v>
      </c>
      <c r="AC84" s="10">
        <v>775</v>
      </c>
      <c r="AD84" s="10">
        <v>715</v>
      </c>
      <c r="AE84" s="10">
        <v>695</v>
      </c>
      <c r="AF84" s="10">
        <v>665</v>
      </c>
      <c r="AG84" s="10">
        <v>665</v>
      </c>
      <c r="AH84" s="10">
        <v>650</v>
      </c>
      <c r="AI84" s="10">
        <v>675</v>
      </c>
      <c r="AJ84" s="10">
        <v>695</v>
      </c>
      <c r="AK84" s="10">
        <v>680</v>
      </c>
      <c r="AL84" s="10">
        <v>685</v>
      </c>
      <c r="AM84" s="10">
        <v>695</v>
      </c>
      <c r="AN84" s="10">
        <v>695</v>
      </c>
      <c r="AO84" s="10">
        <v>705</v>
      </c>
      <c r="AP84" s="10">
        <v>705</v>
      </c>
      <c r="AQ84" s="10">
        <v>720</v>
      </c>
      <c r="AR84" s="10">
        <v>715</v>
      </c>
      <c r="AS84" s="10">
        <v>695</v>
      </c>
      <c r="AT84" s="10">
        <v>705</v>
      </c>
      <c r="AU84" s="10">
        <v>710</v>
      </c>
      <c r="AV84" s="10">
        <v>710</v>
      </c>
      <c r="AW84" s="10">
        <v>740</v>
      </c>
      <c r="AX84" s="10">
        <v>780</v>
      </c>
      <c r="AY84" s="10">
        <v>805</v>
      </c>
      <c r="AZ84" s="10">
        <v>835</v>
      </c>
      <c r="BA84" s="10">
        <v>830</v>
      </c>
      <c r="BB84" s="10">
        <v>800</v>
      </c>
      <c r="BC84" s="10">
        <v>800</v>
      </c>
      <c r="BD84" s="10">
        <v>870</v>
      </c>
      <c r="BE84" s="10">
        <v>840</v>
      </c>
      <c r="BF84" s="10">
        <v>830</v>
      </c>
      <c r="BG84" s="10">
        <v>865</v>
      </c>
      <c r="BH84" s="10">
        <v>820</v>
      </c>
      <c r="BI84" s="10">
        <v>815</v>
      </c>
      <c r="BJ84" s="10">
        <v>800</v>
      </c>
      <c r="BK84" s="10">
        <v>805</v>
      </c>
      <c r="BL84" s="10">
        <v>795</v>
      </c>
      <c r="BM84" s="10">
        <v>760</v>
      </c>
      <c r="BN84" s="10">
        <v>770</v>
      </c>
    </row>
    <row r="85" spans="1:66" x14ac:dyDescent="0.25">
      <c r="A85" s="8" t="s">
        <v>2</v>
      </c>
      <c r="B85" s="10">
        <v>310</v>
      </c>
      <c r="C85" s="10">
        <v>315</v>
      </c>
      <c r="D85" s="10">
        <v>320</v>
      </c>
      <c r="E85" s="10">
        <v>630</v>
      </c>
      <c r="F85" s="10">
        <v>840</v>
      </c>
      <c r="G85" s="10">
        <v>780</v>
      </c>
      <c r="H85" s="10">
        <v>810</v>
      </c>
      <c r="I85" s="10">
        <v>830</v>
      </c>
      <c r="J85" s="10">
        <v>805</v>
      </c>
      <c r="K85" s="10">
        <v>780</v>
      </c>
      <c r="L85" s="10">
        <v>785</v>
      </c>
      <c r="M85" s="10">
        <v>780</v>
      </c>
      <c r="N85" s="10">
        <v>785</v>
      </c>
      <c r="O85" s="10">
        <v>815</v>
      </c>
      <c r="P85" s="10">
        <v>820</v>
      </c>
      <c r="Q85" s="10">
        <v>810</v>
      </c>
      <c r="R85" s="10">
        <v>760</v>
      </c>
      <c r="S85" s="10">
        <v>705</v>
      </c>
      <c r="T85" s="10">
        <v>725</v>
      </c>
      <c r="U85" s="10">
        <v>660</v>
      </c>
      <c r="V85" s="10">
        <v>615</v>
      </c>
      <c r="W85" s="10">
        <v>575</v>
      </c>
      <c r="X85" s="10">
        <v>550</v>
      </c>
      <c r="Y85" s="10">
        <v>510</v>
      </c>
      <c r="Z85" s="10">
        <v>515</v>
      </c>
      <c r="AA85" s="10">
        <v>485</v>
      </c>
      <c r="AB85" s="10">
        <v>460</v>
      </c>
      <c r="AC85" s="10">
        <v>455</v>
      </c>
      <c r="AD85" s="10">
        <v>445</v>
      </c>
      <c r="AE85" s="10">
        <v>440</v>
      </c>
      <c r="AF85" s="10">
        <v>440</v>
      </c>
      <c r="AG85" s="10">
        <v>435</v>
      </c>
      <c r="AH85" s="10">
        <v>425</v>
      </c>
      <c r="AI85" s="10">
        <v>420</v>
      </c>
      <c r="AJ85" s="10">
        <v>425</v>
      </c>
      <c r="AK85" s="10">
        <v>415</v>
      </c>
      <c r="AL85" s="10">
        <v>420</v>
      </c>
      <c r="AM85" s="10">
        <v>420</v>
      </c>
      <c r="AN85" s="10">
        <v>425</v>
      </c>
      <c r="AO85" s="10">
        <v>425</v>
      </c>
      <c r="AP85" s="10">
        <v>410</v>
      </c>
      <c r="AQ85" s="10">
        <v>430</v>
      </c>
      <c r="AR85" s="10">
        <v>430</v>
      </c>
      <c r="AS85" s="10">
        <v>415</v>
      </c>
      <c r="AT85" s="10">
        <v>405</v>
      </c>
      <c r="AU85" s="10">
        <v>425</v>
      </c>
      <c r="AV85" s="10">
        <v>430</v>
      </c>
      <c r="AW85" s="10">
        <v>415</v>
      </c>
      <c r="AX85" s="10">
        <v>435</v>
      </c>
      <c r="AY85" s="10">
        <v>465</v>
      </c>
      <c r="AZ85" s="10">
        <v>475</v>
      </c>
      <c r="BA85" s="10">
        <v>470</v>
      </c>
      <c r="BB85" s="10">
        <v>470</v>
      </c>
      <c r="BC85" s="10">
        <v>480</v>
      </c>
      <c r="BD85" s="10">
        <v>525</v>
      </c>
      <c r="BE85" s="10">
        <v>520</v>
      </c>
      <c r="BF85" s="10">
        <v>525</v>
      </c>
      <c r="BG85" s="10">
        <v>470</v>
      </c>
      <c r="BH85" s="10">
        <v>460</v>
      </c>
      <c r="BI85" s="10">
        <v>470</v>
      </c>
      <c r="BJ85" s="10">
        <v>450</v>
      </c>
      <c r="BK85" s="10">
        <v>470</v>
      </c>
      <c r="BL85" s="10">
        <v>490</v>
      </c>
      <c r="BM85" s="10">
        <v>480</v>
      </c>
      <c r="BN85" s="10">
        <v>495</v>
      </c>
    </row>
    <row r="86" spans="1:66" x14ac:dyDescent="0.25">
      <c r="A86" s="8" t="s">
        <v>3</v>
      </c>
      <c r="B86" s="10">
        <v>665</v>
      </c>
      <c r="C86" s="10">
        <v>675</v>
      </c>
      <c r="D86" s="10">
        <v>660</v>
      </c>
      <c r="E86" s="10">
        <v>1075</v>
      </c>
      <c r="F86" s="10">
        <v>1220</v>
      </c>
      <c r="G86" s="10">
        <v>1160</v>
      </c>
      <c r="H86" s="10">
        <v>1160</v>
      </c>
      <c r="I86" s="10">
        <v>1200</v>
      </c>
      <c r="J86" s="10">
        <v>1205</v>
      </c>
      <c r="K86" s="10">
        <v>1170</v>
      </c>
      <c r="L86" s="10">
        <v>1205</v>
      </c>
      <c r="M86" s="10">
        <v>1185</v>
      </c>
      <c r="N86" s="10">
        <v>1165</v>
      </c>
      <c r="O86" s="10">
        <v>1195</v>
      </c>
      <c r="P86" s="10">
        <v>1215</v>
      </c>
      <c r="Q86" s="10">
        <v>1165</v>
      </c>
      <c r="R86" s="10">
        <v>1075</v>
      </c>
      <c r="S86" s="10">
        <v>1005</v>
      </c>
      <c r="T86" s="10">
        <v>980</v>
      </c>
      <c r="U86" s="10">
        <v>950</v>
      </c>
      <c r="V86" s="10">
        <v>900</v>
      </c>
      <c r="W86" s="10">
        <v>875</v>
      </c>
      <c r="X86" s="10">
        <v>860</v>
      </c>
      <c r="Y86" s="10">
        <v>835</v>
      </c>
      <c r="Z86" s="10">
        <v>830</v>
      </c>
      <c r="AA86" s="10">
        <v>835</v>
      </c>
      <c r="AB86" s="10">
        <v>805</v>
      </c>
      <c r="AC86" s="10">
        <v>760</v>
      </c>
      <c r="AD86" s="10">
        <v>745</v>
      </c>
      <c r="AE86" s="10">
        <v>705</v>
      </c>
      <c r="AF86" s="10">
        <v>655</v>
      </c>
      <c r="AG86" s="10">
        <v>675</v>
      </c>
      <c r="AH86" s="10">
        <v>660</v>
      </c>
      <c r="AI86" s="10">
        <v>625</v>
      </c>
      <c r="AJ86" s="10">
        <v>640</v>
      </c>
      <c r="AK86" s="10">
        <v>670</v>
      </c>
      <c r="AL86" s="10">
        <v>655</v>
      </c>
      <c r="AM86" s="10">
        <v>645</v>
      </c>
      <c r="AN86" s="10">
        <v>650</v>
      </c>
      <c r="AO86" s="10">
        <v>660</v>
      </c>
      <c r="AP86" s="10">
        <v>645</v>
      </c>
      <c r="AQ86" s="10">
        <v>625</v>
      </c>
      <c r="AR86" s="10">
        <v>635</v>
      </c>
      <c r="AS86" s="10">
        <v>635</v>
      </c>
      <c r="AT86" s="10">
        <v>615</v>
      </c>
      <c r="AU86" s="10">
        <v>605</v>
      </c>
      <c r="AV86" s="10">
        <v>595</v>
      </c>
      <c r="AW86" s="10">
        <v>615</v>
      </c>
      <c r="AX86" s="10">
        <v>615</v>
      </c>
      <c r="AY86" s="10">
        <v>625</v>
      </c>
      <c r="AZ86" s="10">
        <v>620</v>
      </c>
      <c r="BA86" s="10">
        <v>605</v>
      </c>
      <c r="BB86" s="10">
        <v>605</v>
      </c>
      <c r="BC86" s="10">
        <v>620</v>
      </c>
      <c r="BD86" s="10">
        <v>645</v>
      </c>
      <c r="BE86" s="10">
        <v>615</v>
      </c>
      <c r="BF86" s="10">
        <v>615</v>
      </c>
      <c r="BG86" s="10">
        <v>620</v>
      </c>
      <c r="BH86" s="10">
        <v>615</v>
      </c>
      <c r="BI86" s="10">
        <v>615</v>
      </c>
      <c r="BJ86" s="10">
        <v>585</v>
      </c>
      <c r="BK86" s="10">
        <v>565</v>
      </c>
      <c r="BL86" s="10">
        <v>580</v>
      </c>
      <c r="BM86" s="10">
        <v>550</v>
      </c>
      <c r="BN86" s="10">
        <v>570</v>
      </c>
    </row>
    <row r="87" spans="1:66" x14ac:dyDescent="0.25">
      <c r="A87" s="8" t="s">
        <v>7</v>
      </c>
      <c r="B87" s="10">
        <v>705</v>
      </c>
      <c r="C87" s="10">
        <v>715</v>
      </c>
      <c r="D87" s="10">
        <v>705</v>
      </c>
      <c r="E87" s="10">
        <v>1160</v>
      </c>
      <c r="F87" s="10">
        <v>1315</v>
      </c>
      <c r="G87" s="10">
        <v>1265</v>
      </c>
      <c r="H87" s="10">
        <v>1320</v>
      </c>
      <c r="I87" s="10">
        <v>1395</v>
      </c>
      <c r="J87" s="10">
        <v>1370</v>
      </c>
      <c r="K87" s="10">
        <v>1365</v>
      </c>
      <c r="L87" s="10">
        <v>1370</v>
      </c>
      <c r="M87" s="10">
        <v>1375</v>
      </c>
      <c r="N87" s="10">
        <v>1355</v>
      </c>
      <c r="O87" s="10">
        <v>1400</v>
      </c>
      <c r="P87" s="10">
        <v>1365</v>
      </c>
      <c r="Q87" s="10">
        <v>1330</v>
      </c>
      <c r="R87" s="10">
        <v>1235</v>
      </c>
      <c r="S87" s="10">
        <v>1140</v>
      </c>
      <c r="T87" s="10">
        <v>1130</v>
      </c>
      <c r="U87" s="10">
        <v>1055</v>
      </c>
      <c r="V87" s="10">
        <v>1020</v>
      </c>
      <c r="W87" s="10">
        <v>1010</v>
      </c>
      <c r="X87" s="10">
        <v>970</v>
      </c>
      <c r="Y87" s="10">
        <v>975</v>
      </c>
      <c r="Z87" s="10">
        <v>965</v>
      </c>
      <c r="AA87" s="10">
        <v>950</v>
      </c>
      <c r="AB87" s="10">
        <v>905</v>
      </c>
      <c r="AC87" s="10">
        <v>860</v>
      </c>
      <c r="AD87" s="10">
        <v>800</v>
      </c>
      <c r="AE87" s="10">
        <v>770</v>
      </c>
      <c r="AF87" s="10">
        <v>765</v>
      </c>
      <c r="AG87" s="10">
        <v>755</v>
      </c>
      <c r="AH87" s="10">
        <v>725</v>
      </c>
      <c r="AI87" s="10">
        <v>685</v>
      </c>
      <c r="AJ87" s="10">
        <v>680</v>
      </c>
      <c r="AK87" s="10">
        <v>665</v>
      </c>
      <c r="AL87" s="10">
        <v>685</v>
      </c>
      <c r="AM87" s="10">
        <v>700</v>
      </c>
      <c r="AN87" s="10">
        <v>695</v>
      </c>
      <c r="AO87" s="10">
        <v>650</v>
      </c>
      <c r="AP87" s="10">
        <v>625</v>
      </c>
      <c r="AQ87" s="10">
        <v>645</v>
      </c>
      <c r="AR87" s="10">
        <v>665</v>
      </c>
      <c r="AS87" s="10">
        <v>675</v>
      </c>
      <c r="AT87" s="10">
        <v>650</v>
      </c>
      <c r="AU87" s="10">
        <v>635</v>
      </c>
      <c r="AV87" s="10">
        <v>660</v>
      </c>
      <c r="AW87" s="10">
        <v>680</v>
      </c>
      <c r="AX87" s="10">
        <v>670</v>
      </c>
      <c r="AY87" s="10">
        <v>685</v>
      </c>
      <c r="AZ87" s="10">
        <v>680</v>
      </c>
      <c r="BA87" s="10">
        <v>655</v>
      </c>
      <c r="BB87" s="10">
        <v>650</v>
      </c>
      <c r="BC87" s="10">
        <v>640</v>
      </c>
      <c r="BD87" s="10">
        <v>705</v>
      </c>
      <c r="BE87" s="10">
        <v>720</v>
      </c>
      <c r="BF87" s="10">
        <v>725</v>
      </c>
      <c r="BG87" s="10">
        <v>710</v>
      </c>
      <c r="BH87" s="10">
        <v>710</v>
      </c>
      <c r="BI87" s="10">
        <v>705</v>
      </c>
      <c r="BJ87" s="10">
        <v>690</v>
      </c>
      <c r="BK87" s="10">
        <v>715</v>
      </c>
      <c r="BL87" s="10">
        <v>715</v>
      </c>
      <c r="BM87" s="10">
        <v>720</v>
      </c>
      <c r="BN87" s="10">
        <v>700</v>
      </c>
    </row>
    <row r="88" spans="1:66" x14ac:dyDescent="0.25">
      <c r="A88" s="8" t="s">
        <v>4</v>
      </c>
      <c r="B88" s="10">
        <v>580</v>
      </c>
      <c r="C88" s="10">
        <v>595</v>
      </c>
      <c r="D88" s="10">
        <v>585</v>
      </c>
      <c r="E88" s="10">
        <v>900</v>
      </c>
      <c r="F88" s="10">
        <v>1145</v>
      </c>
      <c r="G88" s="10">
        <v>1105</v>
      </c>
      <c r="H88" s="10">
        <v>1115</v>
      </c>
      <c r="I88" s="10">
        <v>1135</v>
      </c>
      <c r="J88" s="10">
        <v>1125</v>
      </c>
      <c r="K88" s="10">
        <v>1125</v>
      </c>
      <c r="L88" s="10">
        <v>1130</v>
      </c>
      <c r="M88" s="10">
        <v>1155</v>
      </c>
      <c r="N88" s="10">
        <v>1150</v>
      </c>
      <c r="O88" s="10">
        <v>1160</v>
      </c>
      <c r="P88" s="10">
        <v>1165</v>
      </c>
      <c r="Q88" s="10">
        <v>1150</v>
      </c>
      <c r="R88" s="10">
        <v>1070</v>
      </c>
      <c r="S88" s="10">
        <v>970</v>
      </c>
      <c r="T88" s="10">
        <v>960</v>
      </c>
      <c r="U88" s="10">
        <v>925</v>
      </c>
      <c r="V88" s="10">
        <v>870</v>
      </c>
      <c r="W88" s="10">
        <v>815</v>
      </c>
      <c r="X88" s="10">
        <v>770</v>
      </c>
      <c r="Y88" s="10">
        <v>755</v>
      </c>
      <c r="Z88" s="10">
        <v>735</v>
      </c>
      <c r="AA88" s="10">
        <v>725</v>
      </c>
      <c r="AB88" s="10">
        <v>705</v>
      </c>
      <c r="AC88" s="10">
        <v>670</v>
      </c>
      <c r="AD88" s="10">
        <v>650</v>
      </c>
      <c r="AE88" s="10">
        <v>625</v>
      </c>
      <c r="AF88" s="10">
        <v>615</v>
      </c>
      <c r="AG88" s="10">
        <v>610</v>
      </c>
      <c r="AH88" s="10">
        <v>585</v>
      </c>
      <c r="AI88" s="10">
        <v>580</v>
      </c>
      <c r="AJ88" s="10">
        <v>570</v>
      </c>
      <c r="AK88" s="10">
        <v>590</v>
      </c>
      <c r="AL88" s="10">
        <v>610</v>
      </c>
      <c r="AM88" s="10">
        <v>615</v>
      </c>
      <c r="AN88" s="10">
        <v>635</v>
      </c>
      <c r="AO88" s="10">
        <v>645</v>
      </c>
      <c r="AP88" s="10">
        <v>610</v>
      </c>
      <c r="AQ88" s="10">
        <v>610</v>
      </c>
      <c r="AR88" s="10">
        <v>610</v>
      </c>
      <c r="AS88" s="10">
        <v>595</v>
      </c>
      <c r="AT88" s="10">
        <v>585</v>
      </c>
      <c r="AU88" s="10">
        <v>570</v>
      </c>
      <c r="AV88" s="10">
        <v>570</v>
      </c>
      <c r="AW88" s="10">
        <v>575</v>
      </c>
      <c r="AX88" s="10">
        <v>590</v>
      </c>
      <c r="AY88" s="10">
        <v>605</v>
      </c>
      <c r="AZ88" s="10">
        <v>620</v>
      </c>
      <c r="BA88" s="10">
        <v>640</v>
      </c>
      <c r="BB88" s="10">
        <v>610</v>
      </c>
      <c r="BC88" s="10">
        <v>640</v>
      </c>
      <c r="BD88" s="10">
        <v>675</v>
      </c>
      <c r="BE88" s="10">
        <v>655</v>
      </c>
      <c r="BF88" s="10">
        <v>645</v>
      </c>
      <c r="BG88" s="10">
        <v>650</v>
      </c>
      <c r="BH88" s="10">
        <v>620</v>
      </c>
      <c r="BI88" s="10">
        <v>610</v>
      </c>
      <c r="BJ88" s="10">
        <v>595</v>
      </c>
      <c r="BK88" s="10">
        <v>615</v>
      </c>
      <c r="BL88" s="10">
        <v>610</v>
      </c>
      <c r="BM88" s="10">
        <v>605</v>
      </c>
      <c r="BN88" s="10">
        <v>610</v>
      </c>
    </row>
    <row r="89" spans="1:66" x14ac:dyDescent="0.25">
      <c r="A89" s="8" t="s">
        <v>5</v>
      </c>
      <c r="B89" s="10">
        <v>535</v>
      </c>
      <c r="C89" s="10">
        <v>540</v>
      </c>
      <c r="D89" s="10">
        <v>535</v>
      </c>
      <c r="E89" s="10">
        <v>995</v>
      </c>
      <c r="F89" s="10">
        <v>1355</v>
      </c>
      <c r="G89" s="10">
        <v>1245</v>
      </c>
      <c r="H89" s="10">
        <v>1260</v>
      </c>
      <c r="I89" s="10">
        <v>1275</v>
      </c>
      <c r="J89" s="10">
        <v>1265</v>
      </c>
      <c r="K89" s="10">
        <v>1195</v>
      </c>
      <c r="L89" s="10">
        <v>1225</v>
      </c>
      <c r="M89" s="10">
        <v>1250</v>
      </c>
      <c r="N89" s="10">
        <v>1250</v>
      </c>
      <c r="O89" s="10">
        <v>1295</v>
      </c>
      <c r="P89" s="10">
        <v>1255</v>
      </c>
      <c r="Q89" s="10">
        <v>1245</v>
      </c>
      <c r="R89" s="10">
        <v>1150</v>
      </c>
      <c r="S89" s="10">
        <v>1055</v>
      </c>
      <c r="T89" s="10">
        <v>1030</v>
      </c>
      <c r="U89" s="10">
        <v>995</v>
      </c>
      <c r="V89" s="10">
        <v>960</v>
      </c>
      <c r="W89" s="10">
        <v>915</v>
      </c>
      <c r="X89" s="10">
        <v>895</v>
      </c>
      <c r="Y89" s="10">
        <v>835</v>
      </c>
      <c r="Z89" s="10">
        <v>810</v>
      </c>
      <c r="AA89" s="10">
        <v>810</v>
      </c>
      <c r="AB89" s="10">
        <v>740</v>
      </c>
      <c r="AC89" s="10">
        <v>700</v>
      </c>
      <c r="AD89" s="10">
        <v>695</v>
      </c>
      <c r="AE89" s="10">
        <v>675</v>
      </c>
      <c r="AF89" s="10">
        <v>665</v>
      </c>
      <c r="AG89" s="10">
        <v>650</v>
      </c>
      <c r="AH89" s="10">
        <v>625</v>
      </c>
      <c r="AI89" s="10">
        <v>640</v>
      </c>
      <c r="AJ89" s="10">
        <v>660</v>
      </c>
      <c r="AK89" s="10">
        <v>670</v>
      </c>
      <c r="AL89" s="10">
        <v>655</v>
      </c>
      <c r="AM89" s="10">
        <v>665</v>
      </c>
      <c r="AN89" s="10">
        <v>670</v>
      </c>
      <c r="AO89" s="10">
        <v>705</v>
      </c>
      <c r="AP89" s="10">
        <v>695</v>
      </c>
      <c r="AQ89" s="10">
        <v>680</v>
      </c>
      <c r="AR89" s="10">
        <v>665</v>
      </c>
      <c r="AS89" s="10">
        <v>680</v>
      </c>
      <c r="AT89" s="10">
        <v>650</v>
      </c>
      <c r="AU89" s="10">
        <v>685</v>
      </c>
      <c r="AV89" s="10">
        <v>660</v>
      </c>
      <c r="AW89" s="10">
        <v>695</v>
      </c>
      <c r="AX89" s="10">
        <v>720</v>
      </c>
      <c r="AY89" s="10">
        <v>740</v>
      </c>
      <c r="AZ89" s="10">
        <v>755</v>
      </c>
      <c r="BA89" s="10">
        <v>735</v>
      </c>
      <c r="BB89" s="10">
        <v>725</v>
      </c>
      <c r="BC89" s="10">
        <v>715</v>
      </c>
      <c r="BD89" s="10">
        <v>815</v>
      </c>
      <c r="BE89" s="10">
        <v>770</v>
      </c>
      <c r="BF89" s="10">
        <v>810</v>
      </c>
      <c r="BG89" s="10">
        <v>800</v>
      </c>
      <c r="BH89" s="10">
        <v>760</v>
      </c>
      <c r="BI89" s="10">
        <v>755</v>
      </c>
      <c r="BJ89" s="10">
        <v>725</v>
      </c>
      <c r="BK89" s="10">
        <v>760</v>
      </c>
      <c r="BL89" s="10">
        <v>775</v>
      </c>
      <c r="BM89" s="10">
        <v>785</v>
      </c>
      <c r="BN89" s="10">
        <v>805</v>
      </c>
    </row>
    <row r="90" spans="1:66" x14ac:dyDescent="0.25">
      <c r="A90" s="8" t="s">
        <v>6</v>
      </c>
      <c r="B90" s="10">
        <v>275</v>
      </c>
      <c r="C90" s="10">
        <v>265</v>
      </c>
      <c r="D90" s="10">
        <v>265</v>
      </c>
      <c r="E90" s="10">
        <v>585</v>
      </c>
      <c r="F90" s="10">
        <v>780</v>
      </c>
      <c r="G90" s="10">
        <v>715</v>
      </c>
      <c r="H90" s="10">
        <v>745</v>
      </c>
      <c r="I90" s="10">
        <v>760</v>
      </c>
      <c r="J90" s="10">
        <v>760</v>
      </c>
      <c r="K90" s="10">
        <v>740</v>
      </c>
      <c r="L90" s="10">
        <v>755</v>
      </c>
      <c r="M90" s="10">
        <v>760</v>
      </c>
      <c r="N90" s="10">
        <v>740</v>
      </c>
      <c r="O90" s="10">
        <v>810</v>
      </c>
      <c r="P90" s="10">
        <v>780</v>
      </c>
      <c r="Q90" s="10">
        <v>770</v>
      </c>
      <c r="R90" s="10">
        <v>690</v>
      </c>
      <c r="S90" s="10">
        <v>625</v>
      </c>
      <c r="T90" s="10">
        <v>610</v>
      </c>
      <c r="U90" s="10">
        <v>595</v>
      </c>
      <c r="V90" s="10">
        <v>530</v>
      </c>
      <c r="W90" s="10">
        <v>505</v>
      </c>
      <c r="X90" s="10">
        <v>475</v>
      </c>
      <c r="Y90" s="10">
        <v>450</v>
      </c>
      <c r="Z90" s="10">
        <v>440</v>
      </c>
      <c r="AA90" s="10">
        <v>430</v>
      </c>
      <c r="AB90" s="10">
        <v>405</v>
      </c>
      <c r="AC90" s="10">
        <v>385</v>
      </c>
      <c r="AD90" s="10">
        <v>365</v>
      </c>
      <c r="AE90" s="10">
        <v>355</v>
      </c>
      <c r="AF90" s="10">
        <v>345</v>
      </c>
      <c r="AG90" s="10">
        <v>355</v>
      </c>
      <c r="AH90" s="10">
        <v>345</v>
      </c>
      <c r="AI90" s="10">
        <v>340</v>
      </c>
      <c r="AJ90" s="10">
        <v>340</v>
      </c>
      <c r="AK90" s="10">
        <v>355</v>
      </c>
      <c r="AL90" s="10">
        <v>340</v>
      </c>
      <c r="AM90" s="10">
        <v>340</v>
      </c>
      <c r="AN90" s="10">
        <v>345</v>
      </c>
      <c r="AO90" s="10">
        <v>350</v>
      </c>
      <c r="AP90" s="10">
        <v>345</v>
      </c>
      <c r="AQ90" s="10">
        <v>315</v>
      </c>
      <c r="AR90" s="10">
        <v>320</v>
      </c>
      <c r="AS90" s="10">
        <v>315</v>
      </c>
      <c r="AT90" s="10">
        <v>310</v>
      </c>
      <c r="AU90" s="10">
        <v>350</v>
      </c>
      <c r="AV90" s="10">
        <v>345</v>
      </c>
      <c r="AW90" s="10">
        <v>335</v>
      </c>
      <c r="AX90" s="10">
        <v>335</v>
      </c>
      <c r="AY90" s="10">
        <v>350</v>
      </c>
      <c r="AZ90" s="10">
        <v>350</v>
      </c>
      <c r="BA90" s="10">
        <v>340</v>
      </c>
      <c r="BB90" s="10">
        <v>345</v>
      </c>
      <c r="BC90" s="10">
        <v>350</v>
      </c>
      <c r="BD90" s="10">
        <v>380</v>
      </c>
      <c r="BE90" s="10">
        <v>360</v>
      </c>
      <c r="BF90" s="10">
        <v>375</v>
      </c>
      <c r="BG90" s="10">
        <v>355</v>
      </c>
      <c r="BH90" s="10">
        <v>375</v>
      </c>
      <c r="BI90" s="10">
        <v>365</v>
      </c>
      <c r="BJ90" s="10">
        <v>370</v>
      </c>
      <c r="BK90" s="10">
        <v>380</v>
      </c>
      <c r="BL90" s="10">
        <v>385</v>
      </c>
      <c r="BM90" s="10">
        <v>370</v>
      </c>
      <c r="BN90" s="10">
        <v>350</v>
      </c>
    </row>
    <row r="91" spans="1:66" x14ac:dyDescent="0.25">
      <c r="A91" s="8" t="s">
        <v>8</v>
      </c>
      <c r="B91" s="10">
        <v>775</v>
      </c>
      <c r="C91" s="10">
        <v>800</v>
      </c>
      <c r="D91" s="10">
        <v>800</v>
      </c>
      <c r="E91" s="10">
        <v>1345</v>
      </c>
      <c r="F91" s="10">
        <v>1565</v>
      </c>
      <c r="G91" s="10">
        <v>1460</v>
      </c>
      <c r="H91" s="10">
        <v>1460</v>
      </c>
      <c r="I91" s="10">
        <v>1500</v>
      </c>
      <c r="J91" s="10">
        <v>1490</v>
      </c>
      <c r="K91" s="10">
        <v>1415</v>
      </c>
      <c r="L91" s="10">
        <v>1470</v>
      </c>
      <c r="M91" s="10">
        <v>1455</v>
      </c>
      <c r="N91" s="10">
        <v>1440</v>
      </c>
      <c r="O91" s="10">
        <v>1480</v>
      </c>
      <c r="P91" s="10">
        <v>1480</v>
      </c>
      <c r="Q91" s="10">
        <v>1435</v>
      </c>
      <c r="R91" s="10">
        <v>1360</v>
      </c>
      <c r="S91" s="10">
        <v>1245</v>
      </c>
      <c r="T91" s="10">
        <v>1230</v>
      </c>
      <c r="U91" s="10">
        <v>1175</v>
      </c>
      <c r="V91" s="10">
        <v>1135</v>
      </c>
      <c r="W91" s="10">
        <v>1100</v>
      </c>
      <c r="X91" s="10">
        <v>1085</v>
      </c>
      <c r="Y91" s="10">
        <v>1070</v>
      </c>
      <c r="Z91" s="10">
        <v>1025</v>
      </c>
      <c r="AA91" s="10">
        <v>1015</v>
      </c>
      <c r="AB91" s="10">
        <v>995</v>
      </c>
      <c r="AC91" s="10">
        <v>910</v>
      </c>
      <c r="AD91" s="10">
        <v>880</v>
      </c>
      <c r="AE91" s="10">
        <v>830</v>
      </c>
      <c r="AF91" s="10">
        <v>795</v>
      </c>
      <c r="AG91" s="10">
        <v>795</v>
      </c>
      <c r="AH91" s="10">
        <v>775</v>
      </c>
      <c r="AI91" s="10">
        <v>745</v>
      </c>
      <c r="AJ91" s="10">
        <v>770</v>
      </c>
      <c r="AK91" s="10">
        <v>805</v>
      </c>
      <c r="AL91" s="10">
        <v>805</v>
      </c>
      <c r="AM91" s="10">
        <v>805</v>
      </c>
      <c r="AN91" s="10">
        <v>775</v>
      </c>
      <c r="AO91" s="10">
        <v>765</v>
      </c>
      <c r="AP91" s="10">
        <v>720</v>
      </c>
      <c r="AQ91" s="10">
        <v>730</v>
      </c>
      <c r="AR91" s="10">
        <v>745</v>
      </c>
      <c r="AS91" s="10">
        <v>695</v>
      </c>
      <c r="AT91" s="10">
        <v>675</v>
      </c>
      <c r="AU91" s="10">
        <v>710</v>
      </c>
      <c r="AV91" s="10">
        <v>720</v>
      </c>
      <c r="AW91" s="10">
        <v>715</v>
      </c>
      <c r="AX91" s="10">
        <v>730</v>
      </c>
      <c r="AY91" s="10">
        <v>740</v>
      </c>
      <c r="AZ91" s="10">
        <v>770</v>
      </c>
      <c r="BA91" s="10">
        <v>755</v>
      </c>
      <c r="BB91" s="10">
        <v>770</v>
      </c>
      <c r="BC91" s="10">
        <v>770</v>
      </c>
      <c r="BD91" s="10">
        <v>800</v>
      </c>
      <c r="BE91" s="10">
        <v>800</v>
      </c>
      <c r="BF91" s="10">
        <v>780</v>
      </c>
      <c r="BG91" s="10">
        <v>760</v>
      </c>
      <c r="BH91" s="10">
        <v>760</v>
      </c>
      <c r="BI91" s="10">
        <v>735</v>
      </c>
      <c r="BJ91" s="10">
        <v>725</v>
      </c>
      <c r="BK91" s="10">
        <v>745</v>
      </c>
      <c r="BL91" s="10">
        <v>735</v>
      </c>
      <c r="BM91" s="10">
        <v>730</v>
      </c>
      <c r="BN91" s="10">
        <v>745</v>
      </c>
    </row>
    <row r="92" spans="1:66" x14ac:dyDescent="0.25">
      <c r="A92" s="8" t="s">
        <v>9</v>
      </c>
      <c r="B92" s="10">
        <v>1170</v>
      </c>
      <c r="C92" s="10">
        <v>1190</v>
      </c>
      <c r="D92" s="10">
        <v>1165</v>
      </c>
      <c r="E92" s="10">
        <v>1800</v>
      </c>
      <c r="F92" s="10">
        <v>2150</v>
      </c>
      <c r="G92" s="10">
        <v>1990</v>
      </c>
      <c r="H92" s="10">
        <v>2030</v>
      </c>
      <c r="I92" s="10">
        <v>2100</v>
      </c>
      <c r="J92" s="10">
        <v>2065</v>
      </c>
      <c r="K92" s="10">
        <v>2005</v>
      </c>
      <c r="L92" s="10">
        <v>2050</v>
      </c>
      <c r="M92" s="10">
        <v>2065</v>
      </c>
      <c r="N92" s="10">
        <v>1955</v>
      </c>
      <c r="O92" s="10">
        <v>2030</v>
      </c>
      <c r="P92" s="10">
        <v>1975</v>
      </c>
      <c r="Q92" s="10">
        <v>1980</v>
      </c>
      <c r="R92" s="10">
        <v>1880</v>
      </c>
      <c r="S92" s="10">
        <v>1740</v>
      </c>
      <c r="T92" s="10">
        <v>1730</v>
      </c>
      <c r="U92" s="10">
        <v>1655</v>
      </c>
      <c r="V92" s="10">
        <v>1580</v>
      </c>
      <c r="W92" s="10">
        <v>1585</v>
      </c>
      <c r="X92" s="10">
        <v>1565</v>
      </c>
      <c r="Y92" s="10">
        <v>1530</v>
      </c>
      <c r="Z92" s="10">
        <v>1525</v>
      </c>
      <c r="AA92" s="10">
        <v>1515</v>
      </c>
      <c r="AB92" s="10">
        <v>1445</v>
      </c>
      <c r="AC92" s="10">
        <v>1330</v>
      </c>
      <c r="AD92" s="10">
        <v>1265</v>
      </c>
      <c r="AE92" s="10">
        <v>1210</v>
      </c>
      <c r="AF92" s="10">
        <v>1180</v>
      </c>
      <c r="AG92" s="10">
        <v>1140</v>
      </c>
      <c r="AH92" s="10">
        <v>1140</v>
      </c>
      <c r="AI92" s="10">
        <v>1105</v>
      </c>
      <c r="AJ92" s="10">
        <v>1115</v>
      </c>
      <c r="AK92" s="10">
        <v>1140</v>
      </c>
      <c r="AL92" s="10">
        <v>1100</v>
      </c>
      <c r="AM92" s="10">
        <v>1105</v>
      </c>
      <c r="AN92" s="10">
        <v>1080</v>
      </c>
      <c r="AO92" s="10">
        <v>1090</v>
      </c>
      <c r="AP92" s="10">
        <v>1010</v>
      </c>
      <c r="AQ92" s="10">
        <v>1015</v>
      </c>
      <c r="AR92" s="10">
        <v>1020</v>
      </c>
      <c r="AS92" s="10">
        <v>990</v>
      </c>
      <c r="AT92" s="10">
        <v>980</v>
      </c>
      <c r="AU92" s="10">
        <v>985</v>
      </c>
      <c r="AV92" s="10">
        <v>1040</v>
      </c>
      <c r="AW92" s="10">
        <v>1085</v>
      </c>
      <c r="AX92" s="10">
        <v>1060</v>
      </c>
      <c r="AY92" s="10">
        <v>1085</v>
      </c>
      <c r="AZ92" s="10">
        <v>1055</v>
      </c>
      <c r="BA92" s="10">
        <v>1025</v>
      </c>
      <c r="BB92" s="10">
        <v>1025</v>
      </c>
      <c r="BC92" s="10">
        <v>1030</v>
      </c>
      <c r="BD92" s="10">
        <v>1100</v>
      </c>
      <c r="BE92" s="10">
        <v>1080</v>
      </c>
      <c r="BF92" s="10">
        <v>1100</v>
      </c>
      <c r="BG92" s="10">
        <v>1110</v>
      </c>
      <c r="BH92" s="10">
        <v>1115</v>
      </c>
      <c r="BI92" s="10">
        <v>1135</v>
      </c>
      <c r="BJ92" s="10">
        <v>1075</v>
      </c>
      <c r="BK92" s="10">
        <v>1095</v>
      </c>
      <c r="BL92" s="10">
        <v>1090</v>
      </c>
      <c r="BM92" s="10">
        <v>1075</v>
      </c>
      <c r="BN92" s="10">
        <v>1095</v>
      </c>
    </row>
    <row r="93" spans="1:66" ht="15.75" x14ac:dyDescent="0.25">
      <c r="A93" s="19" t="s">
        <v>46</v>
      </c>
      <c r="B93" s="10">
        <v>315</v>
      </c>
      <c r="C93" s="10">
        <v>330</v>
      </c>
      <c r="D93" s="10">
        <v>330</v>
      </c>
      <c r="E93" s="10">
        <v>625</v>
      </c>
      <c r="F93" s="10">
        <v>845</v>
      </c>
      <c r="G93" s="10">
        <v>800</v>
      </c>
      <c r="H93" s="10">
        <v>815</v>
      </c>
      <c r="I93" s="10">
        <v>845</v>
      </c>
      <c r="J93" s="10">
        <v>880</v>
      </c>
      <c r="K93" s="10">
        <v>820</v>
      </c>
      <c r="L93" s="10">
        <v>825</v>
      </c>
      <c r="M93" s="10">
        <v>855</v>
      </c>
      <c r="N93" s="10">
        <v>835</v>
      </c>
      <c r="O93" s="10">
        <v>870</v>
      </c>
      <c r="P93" s="10">
        <v>845</v>
      </c>
      <c r="Q93" s="10">
        <v>820</v>
      </c>
      <c r="R93" s="10">
        <v>750</v>
      </c>
      <c r="S93" s="10">
        <v>695</v>
      </c>
      <c r="T93" s="10">
        <v>690</v>
      </c>
      <c r="U93" s="10">
        <v>665</v>
      </c>
      <c r="V93" s="10">
        <v>615</v>
      </c>
      <c r="W93" s="10">
        <v>570</v>
      </c>
      <c r="X93" s="10">
        <v>550</v>
      </c>
      <c r="Y93" s="10">
        <v>500</v>
      </c>
      <c r="Z93" s="10">
        <v>495</v>
      </c>
      <c r="AA93" s="10">
        <v>470</v>
      </c>
      <c r="AB93" s="10">
        <v>425</v>
      </c>
      <c r="AC93" s="10">
        <v>425</v>
      </c>
      <c r="AD93" s="10">
        <v>415</v>
      </c>
      <c r="AE93" s="10">
        <v>405</v>
      </c>
      <c r="AF93" s="10">
        <v>400</v>
      </c>
      <c r="AG93" s="10">
        <v>390</v>
      </c>
      <c r="AH93" s="10">
        <v>375</v>
      </c>
      <c r="AI93" s="10">
        <v>390</v>
      </c>
      <c r="AJ93" s="10">
        <v>400</v>
      </c>
      <c r="AK93" s="10">
        <v>400</v>
      </c>
      <c r="AL93" s="10">
        <v>390</v>
      </c>
      <c r="AM93" s="10">
        <v>395</v>
      </c>
      <c r="AN93" s="10">
        <v>405</v>
      </c>
      <c r="AO93" s="10">
        <v>440</v>
      </c>
      <c r="AP93" s="10">
        <v>405</v>
      </c>
      <c r="AQ93" s="10">
        <v>400</v>
      </c>
      <c r="AR93" s="10">
        <v>415</v>
      </c>
      <c r="AS93" s="10">
        <v>405</v>
      </c>
      <c r="AT93" s="10">
        <v>410</v>
      </c>
      <c r="AU93" s="10">
        <v>430</v>
      </c>
      <c r="AV93" s="10">
        <v>400</v>
      </c>
      <c r="AW93" s="10">
        <v>425</v>
      </c>
      <c r="AX93" s="10">
        <v>425</v>
      </c>
      <c r="AY93" s="10">
        <v>440</v>
      </c>
      <c r="AZ93" s="10">
        <v>430</v>
      </c>
      <c r="BA93" s="10">
        <v>425</v>
      </c>
      <c r="BB93" s="10">
        <v>440</v>
      </c>
      <c r="BC93" s="10">
        <v>415</v>
      </c>
      <c r="BD93" s="10">
        <v>440</v>
      </c>
      <c r="BE93" s="10">
        <v>425</v>
      </c>
      <c r="BF93" s="10">
        <v>450</v>
      </c>
      <c r="BG93" s="10">
        <v>460</v>
      </c>
      <c r="BH93" s="10">
        <v>445</v>
      </c>
      <c r="BI93" s="10">
        <v>435</v>
      </c>
      <c r="BJ93" s="10">
        <v>445</v>
      </c>
      <c r="BK93" s="10">
        <v>490</v>
      </c>
      <c r="BL93" s="10">
        <v>475</v>
      </c>
      <c r="BM93" s="10">
        <v>475</v>
      </c>
      <c r="BN93" s="10">
        <v>475</v>
      </c>
    </row>
    <row r="94" spans="1:66" x14ac:dyDescent="0.25">
      <c r="A94" s="8" t="s">
        <v>11</v>
      </c>
      <c r="B94" s="10">
        <v>295</v>
      </c>
      <c r="C94" s="10">
        <v>315</v>
      </c>
      <c r="D94" s="10">
        <v>315</v>
      </c>
      <c r="E94" s="10">
        <v>585</v>
      </c>
      <c r="F94" s="10">
        <v>840</v>
      </c>
      <c r="G94" s="10">
        <v>755</v>
      </c>
      <c r="H94" s="10">
        <v>800</v>
      </c>
      <c r="I94" s="10">
        <v>855</v>
      </c>
      <c r="J94" s="10">
        <v>820</v>
      </c>
      <c r="K94" s="10">
        <v>780</v>
      </c>
      <c r="L94" s="10">
        <v>780</v>
      </c>
      <c r="M94" s="10">
        <v>795</v>
      </c>
      <c r="N94" s="10">
        <v>765</v>
      </c>
      <c r="O94" s="10">
        <v>810</v>
      </c>
      <c r="P94" s="10">
        <v>805</v>
      </c>
      <c r="Q94" s="10">
        <v>790</v>
      </c>
      <c r="R94" s="10">
        <v>725</v>
      </c>
      <c r="S94" s="10">
        <v>645</v>
      </c>
      <c r="T94" s="10">
        <v>635</v>
      </c>
      <c r="U94" s="10">
        <v>620</v>
      </c>
      <c r="V94" s="10">
        <v>570</v>
      </c>
      <c r="W94" s="10">
        <v>580</v>
      </c>
      <c r="X94" s="10">
        <v>555</v>
      </c>
      <c r="Y94" s="10">
        <v>550</v>
      </c>
      <c r="Z94" s="10">
        <v>530</v>
      </c>
      <c r="AA94" s="10">
        <v>530</v>
      </c>
      <c r="AB94" s="10">
        <v>505</v>
      </c>
      <c r="AC94" s="10">
        <v>470</v>
      </c>
      <c r="AD94" s="10">
        <v>450</v>
      </c>
      <c r="AE94" s="10">
        <v>430</v>
      </c>
      <c r="AF94" s="10">
        <v>420</v>
      </c>
      <c r="AG94" s="10">
        <v>440</v>
      </c>
      <c r="AH94" s="10">
        <v>440</v>
      </c>
      <c r="AI94" s="10">
        <v>400</v>
      </c>
      <c r="AJ94" s="10">
        <v>395</v>
      </c>
      <c r="AK94" s="10">
        <v>395</v>
      </c>
      <c r="AL94" s="10">
        <v>420</v>
      </c>
      <c r="AM94" s="10">
        <v>415</v>
      </c>
      <c r="AN94" s="10">
        <v>425</v>
      </c>
      <c r="AO94" s="10">
        <v>445</v>
      </c>
      <c r="AP94" s="10">
        <v>430</v>
      </c>
      <c r="AQ94" s="10">
        <v>440</v>
      </c>
      <c r="AR94" s="10">
        <v>440</v>
      </c>
      <c r="AS94" s="10">
        <v>445</v>
      </c>
      <c r="AT94" s="10">
        <v>420</v>
      </c>
      <c r="AU94" s="10">
        <v>430</v>
      </c>
      <c r="AV94" s="10">
        <v>425</v>
      </c>
      <c r="AW94" s="10">
        <v>425</v>
      </c>
      <c r="AX94" s="10">
        <v>405</v>
      </c>
      <c r="AY94" s="10">
        <v>415</v>
      </c>
      <c r="AZ94" s="10">
        <v>410</v>
      </c>
      <c r="BA94" s="10">
        <v>405</v>
      </c>
      <c r="BB94" s="10">
        <v>400</v>
      </c>
      <c r="BC94" s="10">
        <v>430</v>
      </c>
      <c r="BD94" s="10">
        <v>465</v>
      </c>
      <c r="BE94" s="10">
        <v>460</v>
      </c>
      <c r="BF94" s="10">
        <v>495</v>
      </c>
      <c r="BG94" s="10">
        <v>485</v>
      </c>
      <c r="BH94" s="10">
        <v>505</v>
      </c>
      <c r="BI94" s="10">
        <v>485</v>
      </c>
      <c r="BJ94" s="10">
        <v>485</v>
      </c>
      <c r="BK94" s="10">
        <v>475</v>
      </c>
      <c r="BL94" s="10">
        <v>485</v>
      </c>
      <c r="BM94" s="10">
        <v>470</v>
      </c>
      <c r="BN94" s="10">
        <v>485</v>
      </c>
    </row>
    <row r="95" spans="1:66" x14ac:dyDescent="0.25">
      <c r="A95" s="8" t="s">
        <v>41</v>
      </c>
      <c r="B95" s="10">
        <v>6735</v>
      </c>
      <c r="C95" s="10">
        <v>6855</v>
      </c>
      <c r="D95" s="10">
        <v>6830</v>
      </c>
      <c r="E95" s="10">
        <v>11760</v>
      </c>
      <c r="F95" s="10">
        <v>14540</v>
      </c>
      <c r="G95" s="10">
        <v>13560</v>
      </c>
      <c r="H95" s="10">
        <v>13865</v>
      </c>
      <c r="I95" s="10">
        <v>14355</v>
      </c>
      <c r="J95" s="10">
        <v>14225</v>
      </c>
      <c r="K95" s="10">
        <v>13725</v>
      </c>
      <c r="L95" s="10">
        <v>14015</v>
      </c>
      <c r="M95" s="10">
        <v>14105</v>
      </c>
      <c r="N95" s="10">
        <v>13765</v>
      </c>
      <c r="O95" s="10">
        <v>14320</v>
      </c>
      <c r="P95" s="10">
        <v>14100</v>
      </c>
      <c r="Q95" s="10">
        <v>13800</v>
      </c>
      <c r="R95" s="10">
        <v>12870</v>
      </c>
      <c r="S95" s="10">
        <v>11820</v>
      </c>
      <c r="T95" s="10">
        <v>11665</v>
      </c>
      <c r="U95" s="10">
        <v>11145</v>
      </c>
      <c r="V95" s="10">
        <v>10570</v>
      </c>
      <c r="W95" s="10">
        <v>10205</v>
      </c>
      <c r="X95" s="10">
        <v>9935</v>
      </c>
      <c r="Y95" s="10">
        <v>9620</v>
      </c>
      <c r="Z95" s="10">
        <v>9460</v>
      </c>
      <c r="AA95" s="10">
        <v>9350</v>
      </c>
      <c r="AB95" s="10">
        <v>8925</v>
      </c>
      <c r="AC95" s="10">
        <v>8415</v>
      </c>
      <c r="AD95" s="10">
        <v>8065</v>
      </c>
      <c r="AE95" s="10">
        <v>7725</v>
      </c>
      <c r="AF95" s="10">
        <v>7510</v>
      </c>
      <c r="AG95" s="10">
        <v>7465</v>
      </c>
      <c r="AH95" s="10">
        <v>7290</v>
      </c>
      <c r="AI95" s="10">
        <v>7150</v>
      </c>
      <c r="AJ95" s="10">
        <v>7210</v>
      </c>
      <c r="AK95" s="10">
        <v>7330</v>
      </c>
      <c r="AL95" s="10">
        <v>7320</v>
      </c>
      <c r="AM95" s="10">
        <v>7360</v>
      </c>
      <c r="AN95" s="10">
        <v>7360</v>
      </c>
      <c r="AO95" s="10">
        <v>7470</v>
      </c>
      <c r="AP95" s="10">
        <v>7140</v>
      </c>
      <c r="AQ95" s="10">
        <v>7185</v>
      </c>
      <c r="AR95" s="10">
        <v>7225</v>
      </c>
      <c r="AS95" s="10">
        <v>7090</v>
      </c>
      <c r="AT95" s="10">
        <v>6950</v>
      </c>
      <c r="AU95" s="10">
        <v>7070</v>
      </c>
      <c r="AV95" s="10">
        <v>7110</v>
      </c>
      <c r="AW95" s="10">
        <v>7255</v>
      </c>
      <c r="AX95" s="10">
        <v>7315</v>
      </c>
      <c r="AY95" s="10">
        <v>7550</v>
      </c>
      <c r="AZ95" s="10">
        <v>7590</v>
      </c>
      <c r="BA95" s="10">
        <v>7465</v>
      </c>
      <c r="BB95" s="10">
        <v>7425</v>
      </c>
      <c r="BC95" s="10">
        <v>7470</v>
      </c>
      <c r="BD95" s="10">
        <v>8040</v>
      </c>
      <c r="BE95" s="10">
        <v>7865</v>
      </c>
      <c r="BF95" s="10">
        <v>7945</v>
      </c>
      <c r="BG95" s="10">
        <v>7885</v>
      </c>
      <c r="BH95" s="10">
        <v>7770</v>
      </c>
      <c r="BI95" s="10">
        <v>7745</v>
      </c>
      <c r="BJ95" s="10">
        <v>7565</v>
      </c>
      <c r="BK95" s="10">
        <v>7745</v>
      </c>
      <c r="BL95" s="10">
        <v>7765</v>
      </c>
      <c r="BM95" s="10">
        <v>7625</v>
      </c>
      <c r="BN95" s="10">
        <v>7685</v>
      </c>
    </row>
    <row r="96" spans="1:66" x14ac:dyDescent="0.25">
      <c r="A96" s="8" t="s">
        <v>24</v>
      </c>
      <c r="B96" s="10">
        <v>1365</v>
      </c>
      <c r="C96" s="10">
        <v>1340</v>
      </c>
      <c r="D96" s="10">
        <v>1320</v>
      </c>
      <c r="E96" s="10">
        <v>2020</v>
      </c>
      <c r="F96" s="10">
        <v>2715</v>
      </c>
      <c r="G96" s="10">
        <v>2520</v>
      </c>
      <c r="H96" s="10">
        <v>2570</v>
      </c>
      <c r="I96" s="10">
        <v>2645</v>
      </c>
      <c r="J96" s="10">
        <v>2615</v>
      </c>
      <c r="K96" s="10">
        <v>2530</v>
      </c>
      <c r="L96" s="10">
        <v>2595</v>
      </c>
      <c r="M96" s="10">
        <v>2620</v>
      </c>
      <c r="N96" s="10">
        <v>2560</v>
      </c>
      <c r="O96" s="10">
        <v>2650</v>
      </c>
      <c r="P96" s="10">
        <v>2660</v>
      </c>
      <c r="Q96" s="10">
        <v>2630</v>
      </c>
      <c r="R96" s="10">
        <v>2475</v>
      </c>
      <c r="S96" s="10">
        <v>2330</v>
      </c>
      <c r="T96" s="10">
        <v>2280</v>
      </c>
      <c r="U96" s="10">
        <v>2200</v>
      </c>
      <c r="V96" s="10">
        <v>2055</v>
      </c>
      <c r="W96" s="10">
        <v>2015</v>
      </c>
      <c r="X96" s="10">
        <v>1925</v>
      </c>
      <c r="Y96" s="10">
        <v>1890</v>
      </c>
      <c r="Z96" s="10">
        <v>1865</v>
      </c>
      <c r="AA96" s="10">
        <v>1845</v>
      </c>
      <c r="AB96" s="10">
        <v>1790</v>
      </c>
      <c r="AC96" s="10">
        <v>1650</v>
      </c>
      <c r="AD96" s="10">
        <v>1595</v>
      </c>
      <c r="AE96" s="10">
        <v>1490</v>
      </c>
      <c r="AF96" s="10">
        <v>1420</v>
      </c>
      <c r="AG96" s="10">
        <v>1375</v>
      </c>
      <c r="AH96" s="10">
        <v>1385</v>
      </c>
      <c r="AI96" s="10">
        <v>1355</v>
      </c>
      <c r="AJ96" s="10">
        <v>1385</v>
      </c>
      <c r="AK96" s="10">
        <v>1380</v>
      </c>
      <c r="AL96" s="10">
        <v>1410</v>
      </c>
      <c r="AM96" s="10">
        <v>1430</v>
      </c>
      <c r="AN96" s="10">
        <v>1440</v>
      </c>
      <c r="AO96" s="10">
        <v>1505</v>
      </c>
      <c r="AP96" s="10">
        <v>1440</v>
      </c>
      <c r="AQ96" s="10">
        <v>1425</v>
      </c>
      <c r="AR96" s="10">
        <v>1440</v>
      </c>
      <c r="AS96" s="10">
        <v>1430</v>
      </c>
      <c r="AT96" s="10">
        <v>1415</v>
      </c>
      <c r="AU96" s="10">
        <v>1470</v>
      </c>
      <c r="AV96" s="10">
        <v>1475</v>
      </c>
      <c r="AW96" s="10">
        <v>1430</v>
      </c>
      <c r="AX96" s="10">
        <v>1415</v>
      </c>
      <c r="AY96" s="10">
        <v>1460</v>
      </c>
      <c r="AZ96" s="10">
        <v>1475</v>
      </c>
      <c r="BA96" s="10">
        <v>1455</v>
      </c>
      <c r="BB96" s="10">
        <v>1460</v>
      </c>
      <c r="BC96" s="10">
        <v>1445</v>
      </c>
      <c r="BD96" s="10">
        <v>1540</v>
      </c>
      <c r="BE96" s="10">
        <v>1550</v>
      </c>
      <c r="BF96" s="10">
        <v>1580</v>
      </c>
      <c r="BG96" s="10">
        <v>1575</v>
      </c>
      <c r="BH96" s="10">
        <v>1595</v>
      </c>
      <c r="BI96" s="10">
        <v>1565</v>
      </c>
      <c r="BJ96" s="10">
        <v>1580</v>
      </c>
      <c r="BK96" s="10">
        <v>1570</v>
      </c>
      <c r="BL96" s="10">
        <v>1595</v>
      </c>
      <c r="BM96" s="10">
        <v>1560</v>
      </c>
      <c r="BN96" s="10">
        <v>1590</v>
      </c>
    </row>
    <row r="97" spans="1:66" x14ac:dyDescent="0.25">
      <c r="A97" s="8" t="s">
        <v>52</v>
      </c>
      <c r="B97" s="10">
        <v>30410</v>
      </c>
      <c r="C97" s="10">
        <v>31090</v>
      </c>
      <c r="D97" s="10">
        <v>31225</v>
      </c>
      <c r="E97" s="10">
        <v>54180</v>
      </c>
      <c r="F97" s="10">
        <v>73050</v>
      </c>
      <c r="G97" s="10">
        <v>68485</v>
      </c>
      <c r="H97" s="10">
        <v>70320</v>
      </c>
      <c r="I97" s="10">
        <v>73665</v>
      </c>
      <c r="J97" s="10">
        <v>73490</v>
      </c>
      <c r="K97" s="10">
        <v>70755</v>
      </c>
      <c r="L97" s="10">
        <v>73125</v>
      </c>
      <c r="M97" s="10">
        <v>73400</v>
      </c>
      <c r="N97" s="10">
        <v>72585</v>
      </c>
      <c r="O97" s="10">
        <v>76190</v>
      </c>
      <c r="P97" s="10">
        <v>75660</v>
      </c>
      <c r="Q97" s="10">
        <v>73800</v>
      </c>
      <c r="R97" s="10">
        <v>68015</v>
      </c>
      <c r="S97" s="10">
        <v>62350</v>
      </c>
      <c r="T97" s="10">
        <v>61510</v>
      </c>
      <c r="U97" s="10">
        <v>58330</v>
      </c>
      <c r="V97" s="10">
        <v>54890</v>
      </c>
      <c r="W97" s="10">
        <v>53125</v>
      </c>
      <c r="X97" s="10">
        <v>51305</v>
      </c>
      <c r="Y97" s="10">
        <v>49900</v>
      </c>
      <c r="Z97" s="10">
        <v>49110</v>
      </c>
      <c r="AA97" s="10">
        <v>48500</v>
      </c>
      <c r="AB97" s="10">
        <v>46800</v>
      </c>
      <c r="AC97" s="10">
        <v>44530</v>
      </c>
      <c r="AD97" s="10">
        <v>42980</v>
      </c>
      <c r="AE97" s="10">
        <v>41695</v>
      </c>
      <c r="AF97" s="10">
        <v>40630</v>
      </c>
      <c r="AG97" s="10">
        <v>40195</v>
      </c>
      <c r="AH97" s="10">
        <v>39885</v>
      </c>
      <c r="AI97" s="10">
        <v>39365</v>
      </c>
      <c r="AJ97" s="10">
        <v>39530</v>
      </c>
      <c r="AK97" s="10">
        <v>39780</v>
      </c>
      <c r="AL97" s="10">
        <v>39605</v>
      </c>
      <c r="AM97" s="10">
        <v>39765</v>
      </c>
      <c r="AN97" s="10">
        <v>39860</v>
      </c>
      <c r="AO97" s="10">
        <v>40395</v>
      </c>
      <c r="AP97" s="10">
        <v>39060</v>
      </c>
      <c r="AQ97" s="10">
        <v>39145</v>
      </c>
      <c r="AR97" s="10">
        <v>38965</v>
      </c>
      <c r="AS97" s="10">
        <v>38540</v>
      </c>
      <c r="AT97" s="10">
        <v>38190</v>
      </c>
      <c r="AU97" s="10">
        <v>38425</v>
      </c>
      <c r="AV97" s="10">
        <v>38535</v>
      </c>
      <c r="AW97" s="10">
        <v>38645</v>
      </c>
      <c r="AX97" s="10">
        <v>39235</v>
      </c>
      <c r="AY97" s="10">
        <v>40625</v>
      </c>
      <c r="AZ97" s="10">
        <v>41155</v>
      </c>
      <c r="BA97" s="10">
        <v>41220</v>
      </c>
      <c r="BB97" s="10">
        <v>41385</v>
      </c>
      <c r="BC97" s="10">
        <v>42210</v>
      </c>
      <c r="BD97" s="10">
        <v>45390</v>
      </c>
      <c r="BE97" s="10">
        <v>45335</v>
      </c>
      <c r="BF97" s="10">
        <v>45895</v>
      </c>
      <c r="BG97" s="10">
        <v>45835</v>
      </c>
      <c r="BH97" s="10">
        <v>45490</v>
      </c>
      <c r="BI97" s="10">
        <v>44930</v>
      </c>
      <c r="BJ97" s="10">
        <v>45090</v>
      </c>
      <c r="BK97" s="10">
        <v>46465</v>
      </c>
      <c r="BL97" s="10">
        <v>46500</v>
      </c>
      <c r="BM97" s="10">
        <v>45425</v>
      </c>
      <c r="BN97" s="10">
        <v>46130</v>
      </c>
    </row>
    <row r="98" spans="1:66" x14ac:dyDescent="0.25">
      <c r="A98" s="8" t="s">
        <v>42</v>
      </c>
      <c r="B98" s="10">
        <v>256130</v>
      </c>
      <c r="C98" s="10">
        <v>260260</v>
      </c>
      <c r="D98" s="10">
        <v>261015</v>
      </c>
      <c r="E98" s="10">
        <v>414175</v>
      </c>
      <c r="F98" s="10">
        <v>520225</v>
      </c>
      <c r="G98" s="10">
        <v>500995</v>
      </c>
      <c r="H98" s="10">
        <v>511340</v>
      </c>
      <c r="I98" s="10">
        <v>526370</v>
      </c>
      <c r="J98" s="10">
        <v>524955</v>
      </c>
      <c r="K98" s="10">
        <v>509905</v>
      </c>
      <c r="L98" s="10">
        <v>526430</v>
      </c>
      <c r="M98" s="10">
        <v>528830</v>
      </c>
      <c r="N98" s="10">
        <v>525920</v>
      </c>
      <c r="O98" s="10">
        <v>549630</v>
      </c>
      <c r="P98" s="10">
        <v>547845</v>
      </c>
      <c r="Q98" s="10">
        <v>538715</v>
      </c>
      <c r="R98" s="10">
        <v>506545</v>
      </c>
      <c r="S98" s="10">
        <v>471610</v>
      </c>
      <c r="T98" s="10">
        <v>464865</v>
      </c>
      <c r="U98" s="10">
        <v>446025</v>
      </c>
      <c r="V98" s="10">
        <v>423505</v>
      </c>
      <c r="W98" s="10">
        <v>409870</v>
      </c>
      <c r="X98" s="10">
        <v>396435</v>
      </c>
      <c r="Y98" s="10">
        <v>386115</v>
      </c>
      <c r="Z98" s="10">
        <v>380050</v>
      </c>
      <c r="AA98" s="10">
        <v>375990</v>
      </c>
      <c r="AB98" s="10">
        <v>363665</v>
      </c>
      <c r="AC98" s="10">
        <v>348185</v>
      </c>
      <c r="AD98" s="10">
        <v>338625</v>
      </c>
      <c r="AE98" s="10">
        <v>329555</v>
      </c>
      <c r="AF98" s="10">
        <v>320850</v>
      </c>
      <c r="AG98" s="10">
        <v>316685</v>
      </c>
      <c r="AH98" s="10">
        <v>312935</v>
      </c>
      <c r="AI98" s="10">
        <v>306885</v>
      </c>
      <c r="AJ98" s="10">
        <v>309705</v>
      </c>
      <c r="AK98" s="10">
        <v>311900</v>
      </c>
      <c r="AL98" s="10">
        <v>308255</v>
      </c>
      <c r="AM98" s="10">
        <v>309095</v>
      </c>
      <c r="AN98" s="10">
        <v>313365</v>
      </c>
      <c r="AO98" s="10">
        <v>317965</v>
      </c>
      <c r="AP98" s="10">
        <v>307380</v>
      </c>
      <c r="AQ98" s="10">
        <v>307150</v>
      </c>
      <c r="AR98" s="10">
        <v>306860</v>
      </c>
      <c r="AS98" s="10">
        <v>302015</v>
      </c>
      <c r="AT98" s="10">
        <v>298940</v>
      </c>
      <c r="AU98" s="10">
        <v>299200</v>
      </c>
      <c r="AV98" s="10">
        <v>300660</v>
      </c>
      <c r="AW98" s="10">
        <v>300530</v>
      </c>
      <c r="AX98" s="10">
        <v>304260</v>
      </c>
      <c r="AY98" s="10">
        <v>311835</v>
      </c>
      <c r="AZ98" s="10">
        <v>316520</v>
      </c>
      <c r="BA98" s="10">
        <v>315885</v>
      </c>
      <c r="BB98" s="10">
        <v>320735</v>
      </c>
      <c r="BC98" s="10">
        <v>329140</v>
      </c>
      <c r="BD98" s="10">
        <v>359260</v>
      </c>
      <c r="BE98" s="10">
        <v>358825</v>
      </c>
      <c r="BF98" s="10">
        <v>361525</v>
      </c>
      <c r="BG98" s="10">
        <v>361480</v>
      </c>
      <c r="BH98" s="10">
        <v>357575</v>
      </c>
      <c r="BI98" s="10">
        <v>352355</v>
      </c>
      <c r="BJ98" s="10">
        <v>351680</v>
      </c>
      <c r="BK98" s="10">
        <v>359910</v>
      </c>
      <c r="BL98" s="10">
        <v>357305</v>
      </c>
      <c r="BM98" s="10">
        <v>349340</v>
      </c>
      <c r="BN98" s="10">
        <v>354930</v>
      </c>
    </row>
    <row r="99" spans="1:66"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row>
    <row r="100" spans="1:66" x14ac:dyDescent="0.25">
      <c r="A100" s="13"/>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row>
    <row r="101" spans="1:66" ht="15.75" x14ac:dyDescent="0.25">
      <c r="A101" s="7" t="s">
        <v>53</v>
      </c>
      <c r="B101" s="9">
        <v>43831</v>
      </c>
      <c r="C101" s="9">
        <v>43862</v>
      </c>
      <c r="D101" s="9">
        <v>43891</v>
      </c>
      <c r="E101" s="9">
        <v>43922</v>
      </c>
      <c r="F101" s="9">
        <v>43952</v>
      </c>
      <c r="G101" s="9">
        <v>43983</v>
      </c>
      <c r="H101" s="9">
        <v>44013</v>
      </c>
      <c r="I101" s="9">
        <v>44044</v>
      </c>
      <c r="J101" s="9">
        <v>44075</v>
      </c>
      <c r="K101" s="9">
        <v>44105</v>
      </c>
      <c r="L101" s="9">
        <v>44136</v>
      </c>
      <c r="M101" s="9">
        <v>44166</v>
      </c>
      <c r="N101" s="9">
        <v>44197</v>
      </c>
      <c r="O101" s="9">
        <v>44228</v>
      </c>
      <c r="P101" s="9">
        <v>44256</v>
      </c>
      <c r="Q101" s="9">
        <v>44287</v>
      </c>
      <c r="R101" s="4">
        <v>44317</v>
      </c>
      <c r="S101" s="4">
        <v>44348</v>
      </c>
      <c r="T101" s="4">
        <v>44378</v>
      </c>
      <c r="U101" s="4">
        <v>44409</v>
      </c>
      <c r="V101" s="4">
        <v>44440</v>
      </c>
      <c r="W101" s="4">
        <v>44470</v>
      </c>
      <c r="X101" s="163">
        <v>44501</v>
      </c>
      <c r="Y101" s="163">
        <v>44531</v>
      </c>
      <c r="Z101" s="163">
        <v>44562</v>
      </c>
      <c r="AA101" s="163">
        <v>44593</v>
      </c>
      <c r="AB101" s="163">
        <v>44621</v>
      </c>
      <c r="AC101" s="163">
        <v>44652</v>
      </c>
      <c r="AD101" s="163">
        <v>44682</v>
      </c>
      <c r="AE101" s="163">
        <v>44713</v>
      </c>
      <c r="AF101" s="163">
        <v>44743</v>
      </c>
      <c r="AG101" s="163">
        <v>44774</v>
      </c>
      <c r="AH101" s="163">
        <v>44805</v>
      </c>
      <c r="AI101" s="163">
        <v>44835</v>
      </c>
      <c r="AJ101" s="163">
        <v>44866</v>
      </c>
      <c r="AK101" s="163">
        <v>44896</v>
      </c>
      <c r="AL101" s="163">
        <v>44927</v>
      </c>
      <c r="AM101" s="163">
        <v>44958</v>
      </c>
      <c r="AN101" s="163">
        <v>44986</v>
      </c>
      <c r="AO101" s="163">
        <v>45017</v>
      </c>
      <c r="AP101" s="163">
        <v>45047</v>
      </c>
      <c r="AQ101" s="163">
        <v>45078</v>
      </c>
      <c r="AR101" s="163">
        <v>45108</v>
      </c>
      <c r="AS101" s="163">
        <v>45139</v>
      </c>
      <c r="AT101" s="163">
        <v>45170</v>
      </c>
      <c r="AU101" s="163">
        <v>45200</v>
      </c>
      <c r="AV101" s="163">
        <v>45231</v>
      </c>
      <c r="AW101" s="163">
        <v>45261</v>
      </c>
      <c r="AX101" s="163">
        <v>45292</v>
      </c>
      <c r="AY101" s="163">
        <v>45323</v>
      </c>
      <c r="AZ101" s="163">
        <v>45352</v>
      </c>
      <c r="BA101" s="163">
        <v>45383</v>
      </c>
      <c r="BB101" s="163">
        <v>45413</v>
      </c>
      <c r="BC101" s="163">
        <v>45444</v>
      </c>
      <c r="BD101" s="163">
        <v>45474</v>
      </c>
      <c r="BE101" s="163">
        <v>45505</v>
      </c>
      <c r="BF101" s="163">
        <v>45536</v>
      </c>
      <c r="BG101" s="163">
        <v>45566</v>
      </c>
      <c r="BH101" s="163">
        <v>45597</v>
      </c>
      <c r="BI101" s="163">
        <v>45627</v>
      </c>
      <c r="BJ101" s="163">
        <v>45658</v>
      </c>
      <c r="BK101" s="163">
        <v>45689</v>
      </c>
      <c r="BL101" s="163">
        <v>45717</v>
      </c>
      <c r="BM101" s="163">
        <v>45748</v>
      </c>
      <c r="BN101" s="163">
        <v>45778</v>
      </c>
    </row>
    <row r="102" spans="1:66" x14ac:dyDescent="0.25">
      <c r="A102" s="8" t="s">
        <v>0</v>
      </c>
      <c r="B102" s="12">
        <f t="shared" ref="B102:Q102" si="24">B45/B161*100</f>
        <v>4.915883766659384</v>
      </c>
      <c r="C102" s="12">
        <f t="shared" si="24"/>
        <v>5.1343674896220231</v>
      </c>
      <c r="D102" s="12">
        <f t="shared" si="24"/>
        <v>5.1889884203626826</v>
      </c>
      <c r="E102" s="12">
        <f t="shared" si="24"/>
        <v>8.6847279877649122</v>
      </c>
      <c r="F102" s="12">
        <f t="shared" si="24"/>
        <v>11.251911732575923</v>
      </c>
      <c r="G102" s="12">
        <f t="shared" si="24"/>
        <v>11.579637317019882</v>
      </c>
      <c r="H102" s="12">
        <f t="shared" si="24"/>
        <v>11.525016386279221</v>
      </c>
      <c r="I102" s="12">
        <f t="shared" si="24"/>
        <v>11.470395455538561</v>
      </c>
      <c r="J102" s="12">
        <f t="shared" si="24"/>
        <v>11.088048940353943</v>
      </c>
      <c r="K102" s="12">
        <f t="shared" si="24"/>
        <v>10.651081494428665</v>
      </c>
      <c r="L102" s="12">
        <f t="shared" si="24"/>
        <v>10.432597771466027</v>
      </c>
      <c r="M102" s="12">
        <f t="shared" si="24"/>
        <v>10.651081494428665</v>
      </c>
      <c r="N102" s="12">
        <f t="shared" si="24"/>
        <v>10.571397592974087</v>
      </c>
      <c r="O102" s="12">
        <f t="shared" si="24"/>
        <v>10.625609888322671</v>
      </c>
      <c r="P102" s="12">
        <f t="shared" si="24"/>
        <v>10.354548411579746</v>
      </c>
      <c r="Q102" s="12">
        <f t="shared" si="24"/>
        <v>9.8666377534424807</v>
      </c>
      <c r="R102" s="12">
        <f t="shared" ref="R102:S102" si="25">R45/R161*100</f>
        <v>9.3787270953052158</v>
      </c>
      <c r="S102" s="12">
        <f t="shared" si="25"/>
        <v>8.402905779030684</v>
      </c>
      <c r="T102" s="12">
        <f t="shared" ref="T102:U102" si="26">T45/T161*100</f>
        <v>7.6439336441504926</v>
      </c>
      <c r="U102" s="12">
        <f t="shared" si="26"/>
        <v>7.1560229860132276</v>
      </c>
      <c r="V102" s="12">
        <f t="shared" ref="V102:W102" si="27">V45/V161*100</f>
        <v>6.5596877371787921</v>
      </c>
      <c r="W102" s="12">
        <f t="shared" si="27"/>
        <v>6.2344139650872821</v>
      </c>
      <c r="X102" s="12">
        <f t="shared" ref="X102:Y102" si="28">X45/X161*100</f>
        <v>5.9633524883443565</v>
      </c>
      <c r="Y102" s="12">
        <f t="shared" si="28"/>
        <v>5.4754418302070906</v>
      </c>
      <c r="Z102" s="12">
        <f t="shared" ref="Z102:AA102" si="29">Z45/Z161*100</f>
        <v>5.7393652937204589</v>
      </c>
      <c r="AA102" s="12">
        <f t="shared" si="29"/>
        <v>5.8519018681071353</v>
      </c>
      <c r="AB102" s="12">
        <f t="shared" ref="AB102:AC102" si="30">AB45/AB161*100</f>
        <v>5.8519018681071353</v>
      </c>
      <c r="AC102" s="12">
        <f t="shared" si="30"/>
        <v>5.5142921449471078</v>
      </c>
      <c r="AD102" s="12">
        <f t="shared" ref="AD102:AI102" si="31">AD45/AD161*100</f>
        <v>5.232950708980419</v>
      </c>
      <c r="AE102" s="12">
        <f t="shared" si="31"/>
        <v>4.8953409858203916</v>
      </c>
      <c r="AF102" s="12">
        <f t="shared" si="31"/>
        <v>4.7265361242403783</v>
      </c>
      <c r="AG102" s="12">
        <f t="shared" si="31"/>
        <v>4.782804411433716</v>
      </c>
      <c r="AH102" s="12">
        <f t="shared" si="31"/>
        <v>4.8390726986270538</v>
      </c>
      <c r="AI102" s="12">
        <f t="shared" si="31"/>
        <v>4.7265361242403783</v>
      </c>
      <c r="AJ102" s="12">
        <f t="shared" ref="AJ102:AL102" si="32">AJ45/AJ161*100</f>
        <v>5.0078775602070671</v>
      </c>
      <c r="AK102" s="12">
        <f t="shared" si="32"/>
        <v>4.8390726986270538</v>
      </c>
      <c r="AL102" s="12">
        <f t="shared" si="32"/>
        <v>4.9130336571041333</v>
      </c>
      <c r="AM102" s="12">
        <f t="shared" ref="AM102:AN102" si="33">AM45/AM161*100</f>
        <v>4.9130336571041333</v>
      </c>
      <c r="AN102" s="12">
        <f t="shared" si="33"/>
        <v>5.0259769595662984</v>
      </c>
      <c r="AO102" s="12">
        <f t="shared" ref="AO102:AP102" si="34">AO45/AO161*100</f>
        <v>5.1389202620284617</v>
      </c>
      <c r="AP102" s="12">
        <f t="shared" si="34"/>
        <v>4.9695053083352159</v>
      </c>
      <c r="AQ102" s="12">
        <f t="shared" ref="AQ102:AU102" si="35">AQ45/AQ161*100</f>
        <v>4.8565620058730516</v>
      </c>
      <c r="AR102" s="12">
        <f t="shared" si="35"/>
        <v>4.9695053083352159</v>
      </c>
      <c r="AS102" s="12">
        <f t="shared" si="35"/>
        <v>5.0824486107973801</v>
      </c>
      <c r="AT102" s="12">
        <f t="shared" si="35"/>
        <v>5.0824486107973801</v>
      </c>
      <c r="AU102" s="12">
        <f t="shared" si="35"/>
        <v>5.0259769595662984</v>
      </c>
      <c r="AV102" s="12">
        <f t="shared" ref="AV102:AY102" si="36">AV45/AV161*100</f>
        <v>5.2518635644906251</v>
      </c>
      <c r="AW102" s="12">
        <f t="shared" si="36"/>
        <v>5.0824486107973801</v>
      </c>
      <c r="AX102" s="12">
        <f t="shared" si="36"/>
        <v>4.9695053083352159</v>
      </c>
      <c r="AY102" s="12">
        <f t="shared" si="36"/>
        <v>4.9695053083352159</v>
      </c>
      <c r="AZ102" s="12">
        <f t="shared" ref="AZ102:BE102" si="37">AZ45/AZ161*100</f>
        <v>5.4212785181838719</v>
      </c>
      <c r="BA102" s="12">
        <f t="shared" si="37"/>
        <v>5.4777501694149535</v>
      </c>
      <c r="BB102" s="12">
        <f t="shared" si="37"/>
        <v>5.4212785181838719</v>
      </c>
      <c r="BC102" s="12">
        <f t="shared" si="37"/>
        <v>5.3648068669527902</v>
      </c>
      <c r="BD102" s="12">
        <f t="shared" si="37"/>
        <v>5.4777501694149535</v>
      </c>
      <c r="BE102" s="12">
        <f t="shared" si="37"/>
        <v>5.5342218206460352</v>
      </c>
      <c r="BF102" s="12">
        <f t="shared" ref="BF102:BH117" si="38">BF45/BF161*100</f>
        <v>5.5342218206460352</v>
      </c>
      <c r="BG102" s="12">
        <f t="shared" si="38"/>
        <v>5.8165800768014453</v>
      </c>
      <c r="BH102" s="12">
        <f t="shared" si="38"/>
        <v>5.8165800768014453</v>
      </c>
      <c r="BI102" s="12">
        <f t="shared" ref="BI102:BJ102" si="39">BI45/BI161*100</f>
        <v>5.9295233792636095</v>
      </c>
      <c r="BJ102" s="12">
        <f t="shared" si="39"/>
        <v>5.5342218206460352</v>
      </c>
      <c r="BK102" s="12">
        <f t="shared" ref="BK102:BM102" si="40">BK45/BK161*100</f>
        <v>5.5342218206460352</v>
      </c>
      <c r="BL102" s="12">
        <f t="shared" si="40"/>
        <v>5.703636774339282</v>
      </c>
      <c r="BM102" s="12">
        <f t="shared" si="40"/>
        <v>5.4777501694149535</v>
      </c>
      <c r="BN102" s="12">
        <f t="shared" ref="BN102" si="41">BN45/BN161*100</f>
        <v>5.5342218206460352</v>
      </c>
    </row>
    <row r="103" spans="1:66" x14ac:dyDescent="0.25">
      <c r="A103" s="8" t="s">
        <v>1</v>
      </c>
      <c r="B103" s="12">
        <f t="shared" ref="B103:Q103" si="42">B46/B162*100</f>
        <v>2.3812588492727507</v>
      </c>
      <c r="C103" s="12">
        <f t="shared" si="42"/>
        <v>2.4027116316986312</v>
      </c>
      <c r="D103" s="12">
        <f t="shared" si="42"/>
        <v>2.4885227614021539</v>
      </c>
      <c r="E103" s="12">
        <f t="shared" si="42"/>
        <v>4.2476509203243662</v>
      </c>
      <c r="F103" s="12">
        <f t="shared" si="42"/>
        <v>5.2559316943407559</v>
      </c>
      <c r="G103" s="12">
        <f t="shared" si="42"/>
        <v>5.4490067361736818</v>
      </c>
      <c r="H103" s="12">
        <f t="shared" si="42"/>
        <v>5.7922512549877725</v>
      </c>
      <c r="I103" s="12">
        <f t="shared" si="42"/>
        <v>5.7493456901360105</v>
      </c>
      <c r="J103" s="12">
        <f t="shared" si="42"/>
        <v>5.7493456901360105</v>
      </c>
      <c r="K103" s="12">
        <f t="shared" si="42"/>
        <v>5.4061011713219207</v>
      </c>
      <c r="L103" s="12">
        <f t="shared" si="42"/>
        <v>5.1701205646372337</v>
      </c>
      <c r="M103" s="12">
        <f t="shared" si="42"/>
        <v>5.0843094349337106</v>
      </c>
      <c r="N103" s="12">
        <f t="shared" si="42"/>
        <v>5.4404734805372179</v>
      </c>
      <c r="O103" s="12">
        <f t="shared" si="42"/>
        <v>5.5315274300022761</v>
      </c>
      <c r="P103" s="12">
        <f t="shared" si="42"/>
        <v>5.4177099931709538</v>
      </c>
      <c r="Q103" s="12">
        <f t="shared" si="42"/>
        <v>5.0990211700432502</v>
      </c>
      <c r="R103" s="12">
        <f t="shared" ref="R103:S103" si="43">R46/R162*100</f>
        <v>4.6892783974504892</v>
      </c>
      <c r="S103" s="12">
        <f t="shared" si="43"/>
        <v>4.4161165490553156</v>
      </c>
      <c r="T103" s="12">
        <f t="shared" ref="T103:U103" si="44">T46/T162*100</f>
        <v>4.097427725927612</v>
      </c>
      <c r="U103" s="12">
        <f t="shared" si="44"/>
        <v>3.9380833143637606</v>
      </c>
      <c r="V103" s="12">
        <f t="shared" ref="V103:W103" si="45">V46/V162*100</f>
        <v>3.664921465968586</v>
      </c>
      <c r="W103" s="12">
        <f t="shared" si="45"/>
        <v>3.4828135670384701</v>
      </c>
      <c r="X103" s="12">
        <f t="shared" ref="X103:Y103" si="46">X46/X162*100</f>
        <v>3.4828135670384701</v>
      </c>
      <c r="Y103" s="12">
        <f t="shared" si="46"/>
        <v>3.2779421807420897</v>
      </c>
      <c r="Z103" s="12">
        <f t="shared" ref="Z103:AA103" si="47">Z46/Z162*100</f>
        <v>3.3148139502311031</v>
      </c>
      <c r="AA103" s="12">
        <f t="shared" si="47"/>
        <v>3.2681264298053132</v>
      </c>
      <c r="AB103" s="12">
        <f t="shared" ref="AB103:AC103" si="48">AB46/AB162*100</f>
        <v>3.2681264298053132</v>
      </c>
      <c r="AC103" s="12">
        <f t="shared" si="48"/>
        <v>3.0580325878892571</v>
      </c>
      <c r="AD103" s="12">
        <f t="shared" ref="AD103:AI103" si="49">AD46/AD162*100</f>
        <v>2.8712825061860965</v>
      </c>
      <c r="AE103" s="12">
        <f t="shared" si="49"/>
        <v>2.6845324244829358</v>
      </c>
      <c r="AF103" s="12">
        <f t="shared" si="49"/>
        <v>2.5678136234184601</v>
      </c>
      <c r="AG103" s="12">
        <f t="shared" si="49"/>
        <v>2.6378449040571454</v>
      </c>
      <c r="AH103" s="12">
        <f t="shared" si="49"/>
        <v>2.5911573836313555</v>
      </c>
      <c r="AI103" s="12">
        <f t="shared" si="49"/>
        <v>2.7078761846958308</v>
      </c>
      <c r="AJ103" s="12">
        <f t="shared" ref="AJ103:AL103" si="50">AJ46/AJ162*100</f>
        <v>2.7545637051216207</v>
      </c>
      <c r="AK103" s="12">
        <f t="shared" si="50"/>
        <v>2.8245949857603065</v>
      </c>
      <c r="AL103" s="12">
        <f t="shared" si="50"/>
        <v>2.9115555343420363</v>
      </c>
      <c r="AM103" s="12">
        <f t="shared" ref="AM103:AN103" si="51">AM46/AM162*100</f>
        <v>3.0786119994272347</v>
      </c>
      <c r="AN103" s="12">
        <f t="shared" si="51"/>
        <v>3.1740728366187771</v>
      </c>
      <c r="AO103" s="12">
        <f t="shared" ref="AO103:AP103" si="52">AO46/AO162*100</f>
        <v>3.1502076273208917</v>
      </c>
      <c r="AP103" s="12">
        <f t="shared" si="52"/>
        <v>3.1024772087251207</v>
      </c>
      <c r="AQ103" s="12">
        <f t="shared" ref="AQ103:AU103" si="53">AQ46/AQ162*100</f>
        <v>3.2456684645124336</v>
      </c>
      <c r="AR103" s="12">
        <f t="shared" si="53"/>
        <v>3.1502076273208917</v>
      </c>
      <c r="AS103" s="12">
        <f t="shared" si="53"/>
        <v>3.1979380459166631</v>
      </c>
      <c r="AT103" s="12">
        <f t="shared" si="53"/>
        <v>3.2456684645124336</v>
      </c>
      <c r="AU103" s="12">
        <f t="shared" si="53"/>
        <v>3.1263424180230057</v>
      </c>
      <c r="AV103" s="12">
        <f t="shared" ref="AV103:AY103" si="54">AV46/AV162*100</f>
        <v>3.2456684645124336</v>
      </c>
      <c r="AW103" s="12">
        <f t="shared" si="54"/>
        <v>3.2218032552145481</v>
      </c>
      <c r="AX103" s="12">
        <f t="shared" si="54"/>
        <v>3.2456684645124336</v>
      </c>
      <c r="AY103" s="12">
        <f t="shared" si="54"/>
        <v>3.3172640924060905</v>
      </c>
      <c r="AZ103" s="12">
        <f t="shared" ref="AZ103:BE103" si="55">AZ46/AZ162*100</f>
        <v>3.2933988831082046</v>
      </c>
      <c r="BA103" s="12">
        <f t="shared" si="55"/>
        <v>3.2456684645124336</v>
      </c>
      <c r="BB103" s="12">
        <f t="shared" si="55"/>
        <v>3.2695336738103196</v>
      </c>
      <c r="BC103" s="12">
        <f t="shared" si="55"/>
        <v>3.1502076273208917</v>
      </c>
      <c r="BD103" s="12">
        <f t="shared" si="55"/>
        <v>3.1502076273208917</v>
      </c>
      <c r="BE103" s="12">
        <f t="shared" si="55"/>
        <v>3.2218032552145481</v>
      </c>
      <c r="BF103" s="12">
        <f t="shared" si="38"/>
        <v>3.1502076273208917</v>
      </c>
      <c r="BG103" s="12">
        <f t="shared" si="38"/>
        <v>3.2218032552145481</v>
      </c>
      <c r="BH103" s="12">
        <f t="shared" si="38"/>
        <v>3.2933988831082046</v>
      </c>
      <c r="BI103" s="12">
        <f t="shared" ref="BI103:BJ103" si="56">BI46/BI162*100</f>
        <v>3.2933988831082046</v>
      </c>
      <c r="BJ103" s="12">
        <f t="shared" si="56"/>
        <v>3.3649945110018611</v>
      </c>
      <c r="BK103" s="12">
        <f t="shared" ref="BK103:BM103" si="57">BK46/BK162*100</f>
        <v>3.341129301703976</v>
      </c>
      <c r="BL103" s="12">
        <f t="shared" si="57"/>
        <v>3.5081857667891749</v>
      </c>
      <c r="BM103" s="12">
        <f t="shared" si="57"/>
        <v>3.5081857667891749</v>
      </c>
      <c r="BN103" s="12">
        <f t="shared" ref="BN103" si="58">BN46/BN162*100</f>
        <v>3.484320557491289</v>
      </c>
    </row>
    <row r="104" spans="1:66" x14ac:dyDescent="0.25">
      <c r="A104" s="8" t="s">
        <v>2</v>
      </c>
      <c r="B104" s="12">
        <f t="shared" ref="B104:Q104" si="59">B47/B163*100</f>
        <v>3.8461538461538463</v>
      </c>
      <c r="C104" s="12">
        <f t="shared" si="59"/>
        <v>3.9102564102564101</v>
      </c>
      <c r="D104" s="12">
        <f t="shared" si="59"/>
        <v>4.0384615384615383</v>
      </c>
      <c r="E104" s="12">
        <f t="shared" si="59"/>
        <v>6.7948717948717947</v>
      </c>
      <c r="F104" s="12">
        <f t="shared" si="59"/>
        <v>9.3589743589743595</v>
      </c>
      <c r="G104" s="12">
        <f t="shared" si="59"/>
        <v>9.6794871794871806</v>
      </c>
      <c r="H104" s="12">
        <f t="shared" si="59"/>
        <v>9.6794871794871806</v>
      </c>
      <c r="I104" s="12">
        <f t="shared" si="59"/>
        <v>9.6153846153846168</v>
      </c>
      <c r="J104" s="12">
        <f t="shared" si="59"/>
        <v>9.6794871794871806</v>
      </c>
      <c r="K104" s="12">
        <f t="shared" si="59"/>
        <v>9.5512820512820511</v>
      </c>
      <c r="L104" s="12">
        <f t="shared" si="59"/>
        <v>9.6794871794871806</v>
      </c>
      <c r="M104" s="12">
        <f t="shared" si="59"/>
        <v>9.7435897435897445</v>
      </c>
      <c r="N104" s="12">
        <f t="shared" si="59"/>
        <v>9.745708016006196</v>
      </c>
      <c r="O104" s="12">
        <f t="shared" si="59"/>
        <v>9.8102491286949789</v>
      </c>
      <c r="P104" s="12">
        <f t="shared" si="59"/>
        <v>9.745708016006196</v>
      </c>
      <c r="Q104" s="12">
        <f t="shared" si="59"/>
        <v>9.2939202271847172</v>
      </c>
      <c r="R104" s="12">
        <f t="shared" ref="R104:S104" si="60">R47/R163*100</f>
        <v>8.4548857622305409</v>
      </c>
      <c r="S104" s="12">
        <f t="shared" si="60"/>
        <v>7.8740157480314963</v>
      </c>
      <c r="T104" s="12">
        <f t="shared" ref="T104:U104" si="61">T47/T163*100</f>
        <v>7.4222279592100167</v>
      </c>
      <c r="U104" s="12">
        <f t="shared" si="61"/>
        <v>6.8413579450109712</v>
      </c>
      <c r="V104" s="12">
        <f t="shared" ref="V104:W104" si="62">V47/V163*100</f>
        <v>6.4541112688782754</v>
      </c>
      <c r="W104" s="12">
        <f t="shared" si="62"/>
        <v>5.8087001419904478</v>
      </c>
      <c r="X104" s="12">
        <f t="shared" ref="X104:Y104" si="63">X47/X163*100</f>
        <v>5.3569123531689691</v>
      </c>
      <c r="Y104" s="12">
        <f t="shared" si="63"/>
        <v>5.0987479024138374</v>
      </c>
      <c r="Z104" s="12">
        <f t="shared" ref="Z104:AA104" si="64">Z47/Z163*100</f>
        <v>5.1629341558267399</v>
      </c>
      <c r="AA104" s="12">
        <f t="shared" si="64"/>
        <v>5.4311385275579998</v>
      </c>
      <c r="AB104" s="12">
        <f t="shared" ref="AB104:AC104" si="65">AB47/AB163*100</f>
        <v>5.1629341558267399</v>
      </c>
      <c r="AC104" s="12">
        <f t="shared" si="65"/>
        <v>4.7606275982298509</v>
      </c>
      <c r="AD104" s="12">
        <f t="shared" ref="AD104:AI104" si="66">AD47/AD163*100</f>
        <v>4.8276786911626655</v>
      </c>
      <c r="AE104" s="12">
        <f t="shared" si="66"/>
        <v>4.6935765052970364</v>
      </c>
      <c r="AF104" s="12">
        <f t="shared" si="66"/>
        <v>4.7606275982298509</v>
      </c>
      <c r="AG104" s="12">
        <f t="shared" si="66"/>
        <v>4.7606275982298509</v>
      </c>
      <c r="AH104" s="12">
        <f t="shared" si="66"/>
        <v>4.6935765052970364</v>
      </c>
      <c r="AI104" s="12">
        <f t="shared" si="66"/>
        <v>4.8947297840954809</v>
      </c>
      <c r="AJ104" s="12">
        <f t="shared" ref="AJ104:AL104" si="67">AJ47/AJ163*100</f>
        <v>4.8276786911626655</v>
      </c>
      <c r="AK104" s="12">
        <f t="shared" si="67"/>
        <v>4.8276786911626655</v>
      </c>
      <c r="AL104" s="12">
        <f t="shared" si="67"/>
        <v>4.621072088724584</v>
      </c>
      <c r="AM104" s="12">
        <f t="shared" ref="AM104:AN104" si="68">AM47/AM163*100</f>
        <v>4.9511486664906252</v>
      </c>
      <c r="AN104" s="12">
        <f t="shared" si="68"/>
        <v>4.8851333509374175</v>
      </c>
      <c r="AO104" s="12">
        <f t="shared" ref="AO104:AP104" si="69">AO47/AO163*100</f>
        <v>4.9511486664906252</v>
      </c>
      <c r="AP104" s="12">
        <f t="shared" si="69"/>
        <v>4.9511486664906252</v>
      </c>
      <c r="AQ104" s="12">
        <f t="shared" ref="AQ104:AU104" si="70">AQ47/AQ163*100</f>
        <v>4.9511486664906252</v>
      </c>
      <c r="AR104" s="12">
        <f t="shared" si="70"/>
        <v>5.1491946131502511</v>
      </c>
      <c r="AS104" s="12">
        <f t="shared" si="70"/>
        <v>4.9511486664906252</v>
      </c>
      <c r="AT104" s="12">
        <f t="shared" si="70"/>
        <v>5.0831792975970425</v>
      </c>
      <c r="AU104" s="12">
        <f t="shared" si="70"/>
        <v>5.1491946131502511</v>
      </c>
      <c r="AV104" s="12">
        <f t="shared" ref="AV104:AY104" si="71">AV47/AV163*100</f>
        <v>5.4132558753630846</v>
      </c>
      <c r="AW104" s="12">
        <f t="shared" si="71"/>
        <v>5.0831792975970425</v>
      </c>
      <c r="AX104" s="12">
        <f t="shared" si="71"/>
        <v>5.2812252442566674</v>
      </c>
      <c r="AY104" s="12">
        <f t="shared" si="71"/>
        <v>5.6113018220227096</v>
      </c>
      <c r="AZ104" s="12">
        <f t="shared" ref="AZ104:BE104" si="72">AZ47/AZ163*100</f>
        <v>5.6773171375759182</v>
      </c>
      <c r="BA104" s="12">
        <f t="shared" si="72"/>
        <v>5.4132558753630846</v>
      </c>
      <c r="BB104" s="12">
        <f t="shared" si="72"/>
        <v>5.2812252442566674</v>
      </c>
      <c r="BC104" s="12">
        <f t="shared" si="72"/>
        <v>5.2152099287034588</v>
      </c>
      <c r="BD104" s="12">
        <f t="shared" si="72"/>
        <v>5.347240559809876</v>
      </c>
      <c r="BE104" s="12">
        <f t="shared" si="72"/>
        <v>5.4132558753630846</v>
      </c>
      <c r="BF104" s="12">
        <f t="shared" si="38"/>
        <v>5.6113018220227096</v>
      </c>
      <c r="BG104" s="12">
        <f t="shared" si="38"/>
        <v>5.4792711909162923</v>
      </c>
      <c r="BH104" s="12">
        <f t="shared" si="38"/>
        <v>5.5452865064695009</v>
      </c>
      <c r="BI104" s="12">
        <f t="shared" ref="BI104:BJ104" si="73">BI47/BI163*100</f>
        <v>5.6113018220227096</v>
      </c>
      <c r="BJ104" s="12">
        <f t="shared" si="73"/>
        <v>5.4132558753630846</v>
      </c>
      <c r="BK104" s="12">
        <f t="shared" ref="BK104:BM104" si="74">BK47/BK163*100</f>
        <v>5.4792711909162923</v>
      </c>
      <c r="BL104" s="12">
        <f t="shared" si="74"/>
        <v>5.6113018220227096</v>
      </c>
      <c r="BM104" s="12">
        <f t="shared" si="74"/>
        <v>5.7433324531291259</v>
      </c>
      <c r="BN104" s="12">
        <f t="shared" ref="BN104" si="75">BN47/BN163*100</f>
        <v>5.8753630842355431</v>
      </c>
    </row>
    <row r="105" spans="1:66" x14ac:dyDescent="0.25">
      <c r="A105" s="8" t="s">
        <v>3</v>
      </c>
      <c r="B105" s="12">
        <f t="shared" ref="B105:Q105" si="76">B48/B164*100</f>
        <v>6.3910264771096905</v>
      </c>
      <c r="C105" s="12">
        <f t="shared" si="76"/>
        <v>6.7170992565540626</v>
      </c>
      <c r="D105" s="12">
        <f t="shared" si="76"/>
        <v>7.0431720359984347</v>
      </c>
      <c r="E105" s="12">
        <f t="shared" si="76"/>
        <v>11.608190948219644</v>
      </c>
      <c r="F105" s="12">
        <f t="shared" si="76"/>
        <v>13.173340289552629</v>
      </c>
      <c r="G105" s="12">
        <f t="shared" si="76"/>
        <v>13.629842180774748</v>
      </c>
      <c r="H105" s="12">
        <f t="shared" si="76"/>
        <v>13.890700404330246</v>
      </c>
      <c r="I105" s="12">
        <f t="shared" si="76"/>
        <v>13.825485848441371</v>
      </c>
      <c r="J105" s="12">
        <f t="shared" si="76"/>
        <v>13.564627624885874</v>
      </c>
      <c r="K105" s="12">
        <f t="shared" si="76"/>
        <v>13.303769401330376</v>
      </c>
      <c r="L105" s="12">
        <f t="shared" si="76"/>
        <v>12.847267510108257</v>
      </c>
      <c r="M105" s="12">
        <f t="shared" si="76"/>
        <v>12.977696621886006</v>
      </c>
      <c r="N105" s="12">
        <f t="shared" si="76"/>
        <v>12.542909955109586</v>
      </c>
      <c r="O105" s="12">
        <f t="shared" si="76"/>
        <v>12.410879324003169</v>
      </c>
      <c r="P105" s="12">
        <f t="shared" si="76"/>
        <v>12.080802746237126</v>
      </c>
      <c r="Q105" s="12">
        <f t="shared" si="76"/>
        <v>11.684710852917878</v>
      </c>
      <c r="R105" s="12">
        <f t="shared" ref="R105:S105" si="77">R48/R164*100</f>
        <v>10.760496435172961</v>
      </c>
      <c r="S105" s="12">
        <f t="shared" si="77"/>
        <v>9.9683126485344591</v>
      </c>
      <c r="T105" s="12">
        <f t="shared" ref="T105:U105" si="78">T48/T164*100</f>
        <v>9.2421441774491679</v>
      </c>
      <c r="U105" s="12">
        <f t="shared" si="78"/>
        <v>8.1198838130446269</v>
      </c>
      <c r="V105" s="12">
        <f t="shared" ref="V105:W105" si="79">V48/V164*100</f>
        <v>7.6577766041721675</v>
      </c>
      <c r="W105" s="12">
        <f t="shared" si="79"/>
        <v>7.5917612886189589</v>
      </c>
      <c r="X105" s="12">
        <f t="shared" ref="X105:Y105" si="80">X48/X164*100</f>
        <v>7.4597306575125435</v>
      </c>
      <c r="Y105" s="12">
        <f t="shared" si="80"/>
        <v>7.1296540797465013</v>
      </c>
      <c r="Z105" s="12">
        <f t="shared" ref="Z105:AA105" si="81">Z48/Z164*100</f>
        <v>7.2062084257206216</v>
      </c>
      <c r="AA105" s="12">
        <f t="shared" si="81"/>
        <v>7.0676274944567634</v>
      </c>
      <c r="AB105" s="12">
        <f t="shared" ref="AB105:AC105" si="82">AB48/AB164*100</f>
        <v>6.7904656319290462</v>
      </c>
      <c r="AC105" s="12">
        <f t="shared" si="82"/>
        <v>6.1668514412416853</v>
      </c>
      <c r="AD105" s="12">
        <f t="shared" ref="AD105:AI105" si="83">AD48/AD164*100</f>
        <v>5.8203991130820398</v>
      </c>
      <c r="AE105" s="12">
        <f t="shared" si="83"/>
        <v>5.4046563192904653</v>
      </c>
      <c r="AF105" s="12">
        <f t="shared" si="83"/>
        <v>5.4046563192904653</v>
      </c>
      <c r="AG105" s="12">
        <f t="shared" si="83"/>
        <v>5.6818181818181817</v>
      </c>
      <c r="AH105" s="12">
        <f t="shared" si="83"/>
        <v>5.7511086474501107</v>
      </c>
      <c r="AI105" s="12">
        <f t="shared" si="83"/>
        <v>6.1668514412416853</v>
      </c>
      <c r="AJ105" s="12">
        <f t="shared" ref="AJ105:AL105" si="84">AJ48/AJ164*100</f>
        <v>6.3747228381374725</v>
      </c>
      <c r="AK105" s="12">
        <f t="shared" si="84"/>
        <v>6.5825942350332598</v>
      </c>
      <c r="AL105" s="12">
        <f t="shared" si="84"/>
        <v>6.813943480131976</v>
      </c>
      <c r="AM105" s="12">
        <f t="shared" ref="AM105:AN105" si="85">AM48/AM164*100</f>
        <v>7.1008463635059531</v>
      </c>
      <c r="AN105" s="12">
        <f t="shared" si="85"/>
        <v>7.5312006885669209</v>
      </c>
      <c r="AO105" s="12">
        <f t="shared" ref="AO105:AP105" si="86">AO48/AO164*100</f>
        <v>7.316023526036437</v>
      </c>
      <c r="AP105" s="12">
        <f t="shared" si="86"/>
        <v>7.5312006885669209</v>
      </c>
      <c r="AQ105" s="12">
        <f t="shared" ref="AQ105:AU105" si="87">AQ48/AQ164*100</f>
        <v>7.2442978051929421</v>
      </c>
      <c r="AR105" s="12">
        <f t="shared" si="87"/>
        <v>7.2442978051929421</v>
      </c>
      <c r="AS105" s="12">
        <f t="shared" si="87"/>
        <v>7.316023526036437</v>
      </c>
      <c r="AT105" s="12">
        <f t="shared" si="87"/>
        <v>7.5312006885669209</v>
      </c>
      <c r="AU105" s="12">
        <f t="shared" si="87"/>
        <v>7.8181035719408989</v>
      </c>
      <c r="AV105" s="12">
        <f t="shared" ref="AV105:AY105" si="88">AV48/AV164*100</f>
        <v>7.8181035719408989</v>
      </c>
      <c r="AW105" s="12">
        <f t="shared" si="88"/>
        <v>8.0332807344713828</v>
      </c>
      <c r="AX105" s="12">
        <f t="shared" si="88"/>
        <v>8.0332807344713828</v>
      </c>
      <c r="AY105" s="12">
        <f t="shared" si="88"/>
        <v>8.391909338688853</v>
      </c>
      <c r="AZ105" s="12">
        <f t="shared" ref="AZ105:BE105" si="89">AZ48/AZ164*100</f>
        <v>8.678812222062831</v>
      </c>
      <c r="BA105" s="12">
        <f t="shared" si="89"/>
        <v>8.1050064553148751</v>
      </c>
      <c r="BB105" s="12">
        <f t="shared" si="89"/>
        <v>7.674652130253909</v>
      </c>
      <c r="BC105" s="12">
        <f t="shared" si="89"/>
        <v>7.2442978051929421</v>
      </c>
      <c r="BD105" s="12">
        <f t="shared" si="89"/>
        <v>7.316023526036437</v>
      </c>
      <c r="BE105" s="12">
        <f t="shared" si="89"/>
        <v>7.2442978051929421</v>
      </c>
      <c r="BF105" s="12">
        <f t="shared" si="38"/>
        <v>7.3877492468799311</v>
      </c>
      <c r="BG105" s="12">
        <f t="shared" si="38"/>
        <v>7.5312006885669209</v>
      </c>
      <c r="BH105" s="12">
        <f t="shared" si="38"/>
        <v>7.6029264094104141</v>
      </c>
      <c r="BI105" s="12">
        <f t="shared" ref="BI105:BJ105" si="90">BI48/BI164*100</f>
        <v>7.6029264094104141</v>
      </c>
      <c r="BJ105" s="12">
        <f t="shared" si="90"/>
        <v>7.459474967723426</v>
      </c>
      <c r="BK105" s="12">
        <f t="shared" ref="BK105:BM105" si="91">BK48/BK164*100</f>
        <v>7.8181035719408989</v>
      </c>
      <c r="BL105" s="12">
        <f t="shared" si="91"/>
        <v>7.889829292784392</v>
      </c>
      <c r="BM105" s="12">
        <f t="shared" si="91"/>
        <v>7.3877492468799311</v>
      </c>
      <c r="BN105" s="12">
        <f t="shared" ref="BN105" si="92">BN48/BN164*100</f>
        <v>7.5312006885669209</v>
      </c>
    </row>
    <row r="106" spans="1:66" x14ac:dyDescent="0.25">
      <c r="A106" s="8" t="s">
        <v>7</v>
      </c>
      <c r="B106" s="12">
        <f t="shared" ref="B106:Q106" si="93">B49/B165*100</f>
        <v>6.6822816202810689</v>
      </c>
      <c r="C106" s="12">
        <f t="shared" si="93"/>
        <v>6.7511711215210797</v>
      </c>
      <c r="D106" s="12">
        <f t="shared" si="93"/>
        <v>6.6133921190410589</v>
      </c>
      <c r="E106" s="12">
        <f t="shared" si="93"/>
        <v>10.74676219344172</v>
      </c>
      <c r="F106" s="12">
        <f t="shared" si="93"/>
        <v>12.882336731882059</v>
      </c>
      <c r="G106" s="12">
        <f t="shared" si="93"/>
        <v>13.020115734362085</v>
      </c>
      <c r="H106" s="12">
        <f t="shared" si="93"/>
        <v>13.157894736842104</v>
      </c>
      <c r="I106" s="12">
        <f t="shared" si="93"/>
        <v>13.295673739322128</v>
      </c>
      <c r="J106" s="12">
        <f t="shared" si="93"/>
        <v>13.089005235602095</v>
      </c>
      <c r="K106" s="12">
        <f t="shared" si="93"/>
        <v>12.262331220721961</v>
      </c>
      <c r="L106" s="12">
        <f t="shared" si="93"/>
        <v>12.74455772940204</v>
      </c>
      <c r="M106" s="12">
        <f t="shared" si="93"/>
        <v>13.089005235602095</v>
      </c>
      <c r="N106" s="12">
        <f t="shared" si="93"/>
        <v>12.498273719099572</v>
      </c>
      <c r="O106" s="12">
        <f t="shared" si="93"/>
        <v>12.636376191133822</v>
      </c>
      <c r="P106" s="12">
        <f t="shared" si="93"/>
        <v>12.498273719099572</v>
      </c>
      <c r="Q106" s="12">
        <f t="shared" si="93"/>
        <v>11.876812594945449</v>
      </c>
      <c r="R106" s="12">
        <f t="shared" ref="R106:S106" si="94">R49/R165*100</f>
        <v>11.255351470791327</v>
      </c>
      <c r="S106" s="12">
        <f t="shared" si="94"/>
        <v>10.081480458500208</v>
      </c>
      <c r="T106" s="12">
        <f t="shared" ref="T106:U106" si="95">T49/T165*100</f>
        <v>9.2528656262947102</v>
      </c>
      <c r="U106" s="12">
        <f t="shared" si="95"/>
        <v>8.4933020301063387</v>
      </c>
      <c r="V106" s="12">
        <f t="shared" ref="V106:W106" si="96">V49/V165*100</f>
        <v>8.5623532661234645</v>
      </c>
      <c r="W106" s="12">
        <f t="shared" si="96"/>
        <v>8.5623532661234645</v>
      </c>
      <c r="X106" s="12">
        <f t="shared" ref="X106:Y106" si="97">X49/X165*100</f>
        <v>8.6314045021405885</v>
      </c>
      <c r="Y106" s="12">
        <f t="shared" si="97"/>
        <v>8.0789946140035909</v>
      </c>
      <c r="Z106" s="12">
        <f t="shared" ref="Z106:AA106" si="98">Z49/Z165*100</f>
        <v>8.2171680117388117</v>
      </c>
      <c r="AA106" s="12">
        <f t="shared" si="98"/>
        <v>8.0704328686720466</v>
      </c>
      <c r="AB106" s="12">
        <f t="shared" ref="AB106:AC106" si="99">AB49/AB165*100</f>
        <v>7.6302274394717537</v>
      </c>
      <c r="AC106" s="12">
        <f t="shared" si="99"/>
        <v>6.8965517241379306</v>
      </c>
      <c r="AD106" s="12">
        <f t="shared" ref="AD106:AI106" si="100">AD49/AD165*100</f>
        <v>6.5297138664710195</v>
      </c>
      <c r="AE106" s="12">
        <f t="shared" si="100"/>
        <v>6.0161408657373441</v>
      </c>
      <c r="AF106" s="12">
        <f t="shared" si="100"/>
        <v>5.8694057226705798</v>
      </c>
      <c r="AG106" s="12">
        <f t="shared" si="100"/>
        <v>6.0161408657373441</v>
      </c>
      <c r="AH106" s="12">
        <f t="shared" si="100"/>
        <v>6.0161408657373441</v>
      </c>
      <c r="AI106" s="12">
        <f t="shared" si="100"/>
        <v>6.5297138664710195</v>
      </c>
      <c r="AJ106" s="12">
        <f t="shared" ref="AJ106:AL106" si="101">AJ49/AJ165*100</f>
        <v>6.9699192956713132</v>
      </c>
      <c r="AK106" s="12">
        <f t="shared" si="101"/>
        <v>6.8231841526045489</v>
      </c>
      <c r="AL106" s="12">
        <f t="shared" si="101"/>
        <v>6.9631626235399828</v>
      </c>
      <c r="AM106" s="12">
        <f t="shared" ref="AM106:AN106" si="102">AM49/AM165*100</f>
        <v>6.888289907157831</v>
      </c>
      <c r="AN106" s="12">
        <f t="shared" si="102"/>
        <v>7.112908056304283</v>
      </c>
      <c r="AO106" s="12">
        <f t="shared" ref="AO106:AP106" si="103">AO49/AO165*100</f>
        <v>7.1877807726864331</v>
      </c>
      <c r="AP106" s="12">
        <f t="shared" si="103"/>
        <v>6.5887990416292297</v>
      </c>
      <c r="AQ106" s="12">
        <f t="shared" ref="AQ106:AU106" si="104">AQ49/AQ165*100</f>
        <v>6.6636717580113807</v>
      </c>
      <c r="AR106" s="12">
        <f t="shared" si="104"/>
        <v>6.6636717580113807</v>
      </c>
      <c r="AS106" s="12">
        <f t="shared" si="104"/>
        <v>6.6636717580113807</v>
      </c>
      <c r="AT106" s="12">
        <f t="shared" si="104"/>
        <v>6.888289907157831</v>
      </c>
      <c r="AU106" s="12">
        <f t="shared" si="104"/>
        <v>7.3375262054507342</v>
      </c>
      <c r="AV106" s="12">
        <f t="shared" ref="AV106:AY106" si="105">AV49/AV165*100</f>
        <v>7.4123989218328843</v>
      </c>
      <c r="AW106" s="12">
        <f t="shared" si="105"/>
        <v>7.4123989218328843</v>
      </c>
      <c r="AX106" s="12">
        <f t="shared" si="105"/>
        <v>7.4872716382150344</v>
      </c>
      <c r="AY106" s="12">
        <f t="shared" si="105"/>
        <v>7.8616352201257858</v>
      </c>
      <c r="AZ106" s="12">
        <f t="shared" ref="AZ106:BE106" si="106">AZ49/AZ165*100</f>
        <v>7.5621443545971845</v>
      </c>
      <c r="BA106" s="12">
        <f t="shared" si="106"/>
        <v>7.112908056304283</v>
      </c>
      <c r="BB106" s="12">
        <f t="shared" si="106"/>
        <v>6.8134171907756809</v>
      </c>
      <c r="BC106" s="12">
        <f t="shared" si="106"/>
        <v>6.5887990416292297</v>
      </c>
      <c r="BD106" s="12">
        <f t="shared" si="106"/>
        <v>6.5139263252470796</v>
      </c>
      <c r="BE106" s="12">
        <f t="shared" si="106"/>
        <v>6.4390536088649295</v>
      </c>
      <c r="BF106" s="12">
        <f t="shared" si="38"/>
        <v>6.5887990416292297</v>
      </c>
      <c r="BG106" s="12">
        <f t="shared" si="38"/>
        <v>6.8134171907756809</v>
      </c>
      <c r="BH106" s="12">
        <f t="shared" si="38"/>
        <v>7.4872716382150344</v>
      </c>
      <c r="BI106" s="12">
        <f t="shared" ref="BI106:BJ106" si="107">BI49/BI165*100</f>
        <v>7.7118897873614856</v>
      </c>
      <c r="BJ106" s="12">
        <f t="shared" si="107"/>
        <v>7.5621443545971845</v>
      </c>
      <c r="BK106" s="12">
        <f t="shared" ref="BK106:BM106" si="108">BK49/BK165*100</f>
        <v>7.8616352201257858</v>
      </c>
      <c r="BL106" s="12">
        <f t="shared" si="108"/>
        <v>8.3108715184186881</v>
      </c>
      <c r="BM106" s="12">
        <f t="shared" si="108"/>
        <v>7.7118897873614856</v>
      </c>
      <c r="BN106" s="12">
        <f t="shared" ref="BN106" si="109">BN49/BN165*100</f>
        <v>7.6370170709793346</v>
      </c>
    </row>
    <row r="107" spans="1:66" x14ac:dyDescent="0.25">
      <c r="A107" s="8" t="s">
        <v>4</v>
      </c>
      <c r="B107" s="12">
        <f t="shared" ref="B107:Q107" si="110">B50/B166*100</f>
        <v>5.7029347686787135</v>
      </c>
      <c r="C107" s="12">
        <f t="shared" si="110"/>
        <v>5.8951685249263104</v>
      </c>
      <c r="D107" s="12">
        <f t="shared" si="110"/>
        <v>5.8310906061771108</v>
      </c>
      <c r="E107" s="12">
        <f t="shared" si="110"/>
        <v>8.3942073561450723</v>
      </c>
      <c r="F107" s="12">
        <f t="shared" si="110"/>
        <v>11.341791618608228</v>
      </c>
      <c r="G107" s="12">
        <f t="shared" si="110"/>
        <v>11.790337049852621</v>
      </c>
      <c r="H107" s="12">
        <f t="shared" si="110"/>
        <v>11.982570806100219</v>
      </c>
      <c r="I107" s="12">
        <f t="shared" si="110"/>
        <v>12.367038318595412</v>
      </c>
      <c r="J107" s="12">
        <f t="shared" si="110"/>
        <v>12.431116237344611</v>
      </c>
      <c r="K107" s="12">
        <f t="shared" si="110"/>
        <v>12.238882481097015</v>
      </c>
      <c r="L107" s="12">
        <f t="shared" si="110"/>
        <v>12.302960399846214</v>
      </c>
      <c r="M107" s="12">
        <f t="shared" si="110"/>
        <v>12.046648724849417</v>
      </c>
      <c r="N107" s="12">
        <f t="shared" si="110"/>
        <v>11.765454082930551</v>
      </c>
      <c r="O107" s="12">
        <f t="shared" si="110"/>
        <v>12.274230475705927</v>
      </c>
      <c r="P107" s="12">
        <f t="shared" si="110"/>
        <v>12.719409819384381</v>
      </c>
      <c r="Q107" s="12">
        <f t="shared" si="110"/>
        <v>12.655812770287458</v>
      </c>
      <c r="R107" s="12">
        <f t="shared" ref="R107:S107" si="111">R50/R166*100</f>
        <v>11.701857033833631</v>
      </c>
      <c r="S107" s="12">
        <f t="shared" si="111"/>
        <v>11.002289493767488</v>
      </c>
      <c r="T107" s="12">
        <f t="shared" ref="T107:U107" si="112">T50/T166*100</f>
        <v>10.111930806410582</v>
      </c>
      <c r="U107" s="12">
        <f t="shared" si="112"/>
        <v>9.3487662172475208</v>
      </c>
      <c r="V107" s="12">
        <f t="shared" ref="V107:W107" si="113">V50/V166*100</f>
        <v>8.585601628084456</v>
      </c>
      <c r="W107" s="12">
        <f t="shared" si="113"/>
        <v>8.3948104807936907</v>
      </c>
      <c r="X107" s="12">
        <f t="shared" ref="X107:Y107" si="114">X50/X166*100</f>
        <v>7.8860340880183166</v>
      </c>
      <c r="Y107" s="12">
        <f t="shared" si="114"/>
        <v>7.3772576952429407</v>
      </c>
      <c r="Z107" s="12">
        <f t="shared" ref="Z107:AA107" si="115">Z50/Z166*100</f>
        <v>7.2818747517542697</v>
      </c>
      <c r="AA107" s="12">
        <f t="shared" si="115"/>
        <v>7.2818747517542697</v>
      </c>
      <c r="AB107" s="12">
        <f t="shared" ref="AB107:AC107" si="116">AB50/AB166*100</f>
        <v>7.083278167615517</v>
      </c>
      <c r="AC107" s="12">
        <f t="shared" si="116"/>
        <v>6.4212895538196744</v>
      </c>
      <c r="AD107" s="12">
        <f t="shared" ref="AD107:AI107" si="117">AD50/AD166*100</f>
        <v>6.2888918310605053</v>
      </c>
      <c r="AE107" s="12">
        <f t="shared" si="117"/>
        <v>6.2888918310605053</v>
      </c>
      <c r="AF107" s="12">
        <f t="shared" si="117"/>
        <v>6.0902952469217526</v>
      </c>
      <c r="AG107" s="12">
        <f t="shared" si="117"/>
        <v>6.2888918310605053</v>
      </c>
      <c r="AH107" s="12">
        <f t="shared" si="117"/>
        <v>6.1564941083013371</v>
      </c>
      <c r="AI107" s="12">
        <f t="shared" si="117"/>
        <v>6.4212895538196744</v>
      </c>
      <c r="AJ107" s="12">
        <f t="shared" ref="AJ107:AL107" si="118">AJ50/AJ166*100</f>
        <v>6.024096385542169</v>
      </c>
      <c r="AK107" s="12">
        <f t="shared" si="118"/>
        <v>6.0902952469217526</v>
      </c>
      <c r="AL107" s="12">
        <f t="shared" si="118"/>
        <v>6.1041051784276901</v>
      </c>
      <c r="AM107" s="12">
        <f t="shared" ref="AM107:AN107" si="119">AM50/AM166*100</f>
        <v>6.3053394150791515</v>
      </c>
      <c r="AN107" s="12">
        <f t="shared" si="119"/>
        <v>6.5736517306144355</v>
      </c>
      <c r="AO107" s="12">
        <f t="shared" ref="AO107:AP107" si="120">AO50/AO166*100</f>
        <v>6.8419640461497178</v>
      </c>
      <c r="AP107" s="12">
        <f t="shared" si="120"/>
        <v>6.9761202039173602</v>
      </c>
      <c r="AQ107" s="12">
        <f t="shared" ref="AQ107:AU107" si="121">AQ50/AQ166*100</f>
        <v>6.9761202039173602</v>
      </c>
      <c r="AR107" s="12">
        <f t="shared" si="121"/>
        <v>6.7748859672658979</v>
      </c>
      <c r="AS107" s="12">
        <f t="shared" si="121"/>
        <v>6.5065736517306139</v>
      </c>
      <c r="AT107" s="12">
        <f t="shared" si="121"/>
        <v>6.7748859672658979</v>
      </c>
      <c r="AU107" s="12">
        <f t="shared" si="121"/>
        <v>6.9090421250335394</v>
      </c>
      <c r="AV107" s="12">
        <f t="shared" ref="AV107:AY107" si="122">AV50/AV166*100</f>
        <v>6.9761202039173602</v>
      </c>
      <c r="AW107" s="12">
        <f t="shared" si="122"/>
        <v>6.5736517306144355</v>
      </c>
      <c r="AX107" s="12">
        <f t="shared" si="122"/>
        <v>6.5736517306144355</v>
      </c>
      <c r="AY107" s="12">
        <f t="shared" si="122"/>
        <v>6.7078078883820762</v>
      </c>
      <c r="AZ107" s="12">
        <f t="shared" ref="AZ107:BE107" si="123">AZ50/AZ166*100</f>
        <v>6.7748859672658979</v>
      </c>
      <c r="BA107" s="12">
        <f t="shared" si="123"/>
        <v>6.9761202039173602</v>
      </c>
      <c r="BB107" s="12">
        <f t="shared" si="123"/>
        <v>6.7748859672658979</v>
      </c>
      <c r="BC107" s="12">
        <f t="shared" si="123"/>
        <v>6.8419640461497178</v>
      </c>
      <c r="BD107" s="12">
        <f t="shared" si="123"/>
        <v>7.4456667561041048</v>
      </c>
      <c r="BE107" s="12">
        <f t="shared" si="123"/>
        <v>7.4456667561041048</v>
      </c>
      <c r="BF107" s="12">
        <f t="shared" si="38"/>
        <v>7.5127448349879264</v>
      </c>
      <c r="BG107" s="12">
        <f t="shared" si="38"/>
        <v>7.9152133082908502</v>
      </c>
      <c r="BH107" s="12">
        <f t="shared" si="38"/>
        <v>8.0493694660584918</v>
      </c>
      <c r="BI107" s="12">
        <f t="shared" ref="BI107:BJ107" si="124">BI50/BI166*100</f>
        <v>7.8481352294070303</v>
      </c>
      <c r="BJ107" s="12">
        <f t="shared" si="124"/>
        <v>8.1164475449423126</v>
      </c>
      <c r="BK107" s="12">
        <f t="shared" ref="BK107:BM107" si="125">BK50/BK166*100</f>
        <v>7.982291387174671</v>
      </c>
      <c r="BL107" s="12">
        <f t="shared" si="125"/>
        <v>8.3847598604775957</v>
      </c>
      <c r="BM107" s="12">
        <f t="shared" si="125"/>
        <v>8.3847598604775957</v>
      </c>
      <c r="BN107" s="12">
        <f t="shared" ref="BN107" si="126">BN50/BN166*100</f>
        <v>8.585994097129058</v>
      </c>
    </row>
    <row r="108" spans="1:66" x14ac:dyDescent="0.25">
      <c r="A108" s="8" t="s">
        <v>5</v>
      </c>
      <c r="B108" s="12">
        <f t="shared" ref="B108:Q108" si="127">B51/B167*100</f>
        <v>3.4112654962975291</v>
      </c>
      <c r="C108" s="12">
        <f t="shared" si="127"/>
        <v>3.6192694899742075</v>
      </c>
      <c r="D108" s="12">
        <f t="shared" si="127"/>
        <v>3.6192694899742075</v>
      </c>
      <c r="E108" s="12">
        <f t="shared" si="127"/>
        <v>6.1985190115650219</v>
      </c>
      <c r="F108" s="12">
        <f t="shared" si="127"/>
        <v>8.7361677344205013</v>
      </c>
      <c r="G108" s="12">
        <f t="shared" si="127"/>
        <v>8.7361677344205013</v>
      </c>
      <c r="H108" s="12">
        <f t="shared" si="127"/>
        <v>8.9025709293618451</v>
      </c>
      <c r="I108" s="12">
        <f t="shared" si="127"/>
        <v>9.0689741243031854</v>
      </c>
      <c r="J108" s="12">
        <f t="shared" si="127"/>
        <v>8.9441717280971798</v>
      </c>
      <c r="K108" s="12">
        <f t="shared" si="127"/>
        <v>8.5697645394791575</v>
      </c>
      <c r="L108" s="12">
        <f t="shared" si="127"/>
        <v>8.6113653382144939</v>
      </c>
      <c r="M108" s="12">
        <f t="shared" si="127"/>
        <v>8.5281637407438229</v>
      </c>
      <c r="N108" s="12">
        <f t="shared" si="127"/>
        <v>8.4117598067793793</v>
      </c>
      <c r="O108" s="12">
        <f t="shared" si="127"/>
        <v>8.5783293079037239</v>
      </c>
      <c r="P108" s="12">
        <f t="shared" si="127"/>
        <v>8.7032564337469811</v>
      </c>
      <c r="Q108" s="12">
        <f t="shared" si="127"/>
        <v>8.7032564337469811</v>
      </c>
      <c r="R108" s="12">
        <f t="shared" ref="R108:S108" si="128">R51/R167*100</f>
        <v>7.7871241775630891</v>
      </c>
      <c r="S108" s="12">
        <f t="shared" si="128"/>
        <v>7.287415674190056</v>
      </c>
      <c r="T108" s="12">
        <f t="shared" ref="T108:U108" si="129">T51/T167*100</f>
        <v>6.9542766719413676</v>
      </c>
      <c r="U108" s="12">
        <f t="shared" si="129"/>
        <v>6.6627800449737649</v>
      </c>
      <c r="V108" s="12">
        <f t="shared" ref="V108:W108" si="130">V51/V167*100</f>
        <v>6.2879986674439907</v>
      </c>
      <c r="W108" s="12">
        <f t="shared" si="130"/>
        <v>5.9548596651953032</v>
      </c>
      <c r="X108" s="12">
        <f t="shared" ref="X108:Y108" si="131">X51/X167*100</f>
        <v>5.7050054135087871</v>
      </c>
      <c r="Y108" s="12">
        <f t="shared" si="131"/>
        <v>5.2469392854168397</v>
      </c>
      <c r="Z108" s="12">
        <f t="shared" ref="Z108:AA108" si="132">Z51/Z167*100</f>
        <v>5.5465483403020741</v>
      </c>
      <c r="AA108" s="12">
        <f t="shared" si="132"/>
        <v>5.5892140967659358</v>
      </c>
      <c r="AB108" s="12">
        <f t="shared" ref="AB108:AC108" si="133">AB51/AB167*100</f>
        <v>5.4612168273743498</v>
      </c>
      <c r="AC108" s="12">
        <f t="shared" si="133"/>
        <v>5.0772250191995907</v>
      </c>
      <c r="AD108" s="12">
        <f t="shared" ref="AD108:AI108" si="134">AD51/AD167*100</f>
        <v>4.3519071593139351</v>
      </c>
      <c r="AE108" s="12">
        <f t="shared" si="134"/>
        <v>4.3519071593139351</v>
      </c>
      <c r="AF108" s="12">
        <f t="shared" si="134"/>
        <v>4.2665756463862108</v>
      </c>
      <c r="AG108" s="12">
        <f t="shared" si="134"/>
        <v>4.4799044287055212</v>
      </c>
      <c r="AH108" s="12">
        <f t="shared" si="134"/>
        <v>4.4799044287055212</v>
      </c>
      <c r="AI108" s="12">
        <f t="shared" si="134"/>
        <v>4.5652359416332455</v>
      </c>
      <c r="AJ108" s="12">
        <f t="shared" ref="AJ108:AL108" si="135">AJ51/AJ167*100</f>
        <v>4.7358989674886933</v>
      </c>
      <c r="AK108" s="12">
        <f t="shared" si="135"/>
        <v>4.7785647239525559</v>
      </c>
      <c r="AL108" s="12">
        <f t="shared" si="135"/>
        <v>4.8152004164497653</v>
      </c>
      <c r="AM108" s="12">
        <f t="shared" ref="AM108:AN108" si="136">AM51/AM167*100</f>
        <v>4.7284400485858056</v>
      </c>
      <c r="AN108" s="12">
        <f t="shared" si="136"/>
        <v>4.9453409682457057</v>
      </c>
      <c r="AO108" s="12">
        <f t="shared" ref="AO108:AP108" si="137">AO51/AO167*100</f>
        <v>5.1188617039736251</v>
      </c>
      <c r="AP108" s="12">
        <f t="shared" si="137"/>
        <v>4.9019607843137258</v>
      </c>
      <c r="AQ108" s="12">
        <f t="shared" ref="AQ108:AU108" si="138">AQ51/AQ167*100</f>
        <v>4.9453409682457057</v>
      </c>
      <c r="AR108" s="12">
        <f t="shared" si="138"/>
        <v>4.9019607843137258</v>
      </c>
      <c r="AS108" s="12">
        <f t="shared" si="138"/>
        <v>4.7718202325177854</v>
      </c>
      <c r="AT108" s="12">
        <f t="shared" si="138"/>
        <v>4.9887211521776855</v>
      </c>
      <c r="AU108" s="12">
        <f t="shared" si="138"/>
        <v>5.2490022557695646</v>
      </c>
      <c r="AV108" s="12">
        <f t="shared" ref="AV108:AY108" si="139">AV51/AV167*100</f>
        <v>5.1622418879056049</v>
      </c>
      <c r="AW108" s="12">
        <f t="shared" si="139"/>
        <v>4.8152004164497653</v>
      </c>
      <c r="AX108" s="12">
        <f t="shared" si="139"/>
        <v>5.1188617039736251</v>
      </c>
      <c r="AY108" s="12">
        <f t="shared" si="139"/>
        <v>5.1622418879056049</v>
      </c>
      <c r="AZ108" s="12">
        <f t="shared" ref="AZ108:BE108" si="140">AZ51/AZ167*100</f>
        <v>5.5092833593614436</v>
      </c>
      <c r="BA108" s="12">
        <f t="shared" si="140"/>
        <v>5.422522991497484</v>
      </c>
      <c r="BB108" s="12">
        <f t="shared" si="140"/>
        <v>5.4659031754294638</v>
      </c>
      <c r="BC108" s="12">
        <f t="shared" si="140"/>
        <v>5.5960437272254033</v>
      </c>
      <c r="BD108" s="12">
        <f t="shared" si="140"/>
        <v>5.7695644629533227</v>
      </c>
      <c r="BE108" s="12">
        <f t="shared" si="140"/>
        <v>5.6394239111573832</v>
      </c>
      <c r="BF108" s="12">
        <f t="shared" si="38"/>
        <v>5.8563248308172824</v>
      </c>
      <c r="BG108" s="12">
        <f t="shared" si="38"/>
        <v>6.0732257504771816</v>
      </c>
      <c r="BH108" s="12">
        <f t="shared" si="38"/>
        <v>5.8997050147492622</v>
      </c>
      <c r="BI108" s="12">
        <f t="shared" ref="BI108:BJ108" si="141">BI51/BI167*100</f>
        <v>5.9430851986812421</v>
      </c>
      <c r="BJ108" s="12">
        <f t="shared" si="141"/>
        <v>5.8129446468853025</v>
      </c>
      <c r="BK108" s="12">
        <f t="shared" ref="BK108:BM108" si="142">BK51/BK167*100</f>
        <v>5.8997050147492622</v>
      </c>
      <c r="BL108" s="12">
        <f t="shared" si="142"/>
        <v>6.1166059344091614</v>
      </c>
      <c r="BM108" s="12">
        <f t="shared" si="142"/>
        <v>6.2033663022731211</v>
      </c>
      <c r="BN108" s="12">
        <f t="shared" ref="BN108" si="143">BN51/BN167*100</f>
        <v>6.1166059344091614</v>
      </c>
    </row>
    <row r="109" spans="1:66" x14ac:dyDescent="0.25">
      <c r="A109" s="8" t="s">
        <v>6</v>
      </c>
      <c r="B109" s="12">
        <f t="shared" ref="B109:Q109" si="144">B52/B168*100</f>
        <v>2.3275497249259414</v>
      </c>
      <c r="C109" s="12">
        <f t="shared" si="144"/>
        <v>2.3980815347721824</v>
      </c>
      <c r="D109" s="12">
        <f t="shared" si="144"/>
        <v>2.5391451544646637</v>
      </c>
      <c r="E109" s="12">
        <f t="shared" si="144"/>
        <v>4.8666948793906055</v>
      </c>
      <c r="F109" s="12">
        <f t="shared" si="144"/>
        <v>7.6879672732402318</v>
      </c>
      <c r="G109" s="12">
        <f t="shared" si="144"/>
        <v>7.8995627027789537</v>
      </c>
      <c r="H109" s="12">
        <f t="shared" si="144"/>
        <v>8.0406263224714358</v>
      </c>
      <c r="I109" s="12">
        <f t="shared" si="144"/>
        <v>8.0406263224714358</v>
      </c>
      <c r="J109" s="12">
        <f t="shared" si="144"/>
        <v>8.3227535618563966</v>
      </c>
      <c r="K109" s="12">
        <f t="shared" si="144"/>
        <v>8.1816899421639153</v>
      </c>
      <c r="L109" s="12">
        <f t="shared" si="144"/>
        <v>8.1816899421639153</v>
      </c>
      <c r="M109" s="12">
        <f t="shared" si="144"/>
        <v>8.1111581323176747</v>
      </c>
      <c r="N109" s="12">
        <f t="shared" si="144"/>
        <v>7.7158348394272211</v>
      </c>
      <c r="O109" s="12">
        <f t="shared" si="144"/>
        <v>8.0633949673293479</v>
      </c>
      <c r="P109" s="12">
        <f t="shared" si="144"/>
        <v>7.9243709161684963</v>
      </c>
      <c r="Q109" s="12">
        <f t="shared" si="144"/>
        <v>7.8548588905880719</v>
      </c>
      <c r="R109" s="12">
        <f t="shared" ref="R109:S109" si="145">R52/R168*100</f>
        <v>7.090226609203393</v>
      </c>
      <c r="S109" s="12">
        <f t="shared" si="145"/>
        <v>6.0475462254970109</v>
      </c>
      <c r="T109" s="12">
        <f t="shared" ref="T109:U109" si="146">T52/T168*100</f>
        <v>5.6304740720144579</v>
      </c>
      <c r="U109" s="12">
        <f t="shared" si="146"/>
        <v>5.2134019185319058</v>
      </c>
      <c r="V109" s="12">
        <f t="shared" ref="V109:W109" si="147">V52/V168*100</f>
        <v>4.9353538162102044</v>
      </c>
      <c r="W109" s="12">
        <f t="shared" si="147"/>
        <v>4.5877936883080777</v>
      </c>
      <c r="X109" s="12">
        <f t="shared" ref="X109:Y109" si="148">X52/X168*100</f>
        <v>4.24023356040595</v>
      </c>
      <c r="Y109" s="12">
        <f t="shared" si="148"/>
        <v>3.8926734325038228</v>
      </c>
      <c r="Z109" s="12">
        <f t="shared" ref="Z109:AA109" si="149">Z52/Z168*100</f>
        <v>3.6937064923994885</v>
      </c>
      <c r="AA109" s="12">
        <f t="shared" si="149"/>
        <v>3.6937064923994885</v>
      </c>
      <c r="AB109" s="12">
        <f t="shared" ref="AB109:AC109" si="150">AB52/AB168*100</f>
        <v>3.62267367523796</v>
      </c>
      <c r="AC109" s="12">
        <f t="shared" si="150"/>
        <v>3.4095752237533743</v>
      </c>
      <c r="AD109" s="12">
        <f t="shared" ref="AD109:AI109" si="151">AD52/AD168*100</f>
        <v>3.4095752237533743</v>
      </c>
      <c r="AE109" s="12">
        <f t="shared" si="151"/>
        <v>3.1964767722687881</v>
      </c>
      <c r="AF109" s="12">
        <f t="shared" si="151"/>
        <v>3.3385424065918454</v>
      </c>
      <c r="AG109" s="12">
        <f t="shared" si="151"/>
        <v>3.1964767722687881</v>
      </c>
      <c r="AH109" s="12">
        <f t="shared" si="151"/>
        <v>2.9123455036226735</v>
      </c>
      <c r="AI109" s="12">
        <f t="shared" si="151"/>
        <v>2.9833783207842024</v>
      </c>
      <c r="AJ109" s="12">
        <f t="shared" ref="AJ109:AL109" si="152">AJ52/AJ168*100</f>
        <v>3.1254439551072593</v>
      </c>
      <c r="AK109" s="12">
        <f t="shared" si="152"/>
        <v>3.2675095894303166</v>
      </c>
      <c r="AL109" s="12">
        <f t="shared" si="152"/>
        <v>2.8126352228472524</v>
      </c>
      <c r="AM109" s="12">
        <f t="shared" ref="AM109:AN109" si="153">AM52/AM168*100</f>
        <v>3.0289917784508869</v>
      </c>
      <c r="AN109" s="12">
        <f t="shared" si="153"/>
        <v>2.8126352228472524</v>
      </c>
      <c r="AO109" s="12">
        <f t="shared" ref="AO109:AP109" si="154">AO52/AO168*100</f>
        <v>2.8847540747151306</v>
      </c>
      <c r="AP109" s="12">
        <f t="shared" si="154"/>
        <v>2.7405163709793743</v>
      </c>
      <c r="AQ109" s="12">
        <f t="shared" ref="AQ109:AU109" si="155">AQ52/AQ168*100</f>
        <v>2.8126352228472524</v>
      </c>
      <c r="AR109" s="12">
        <f t="shared" si="155"/>
        <v>3.0289917784508869</v>
      </c>
      <c r="AS109" s="12">
        <f t="shared" si="155"/>
        <v>2.9568729265830087</v>
      </c>
      <c r="AT109" s="12">
        <f t="shared" si="155"/>
        <v>3.2453483340545217</v>
      </c>
      <c r="AU109" s="12">
        <f t="shared" si="155"/>
        <v>3.2453483340545217</v>
      </c>
      <c r="AV109" s="12">
        <f t="shared" ref="AV109:AY109" si="156">AV52/AV168*100</f>
        <v>3.1011106303187654</v>
      </c>
      <c r="AW109" s="12">
        <f t="shared" si="156"/>
        <v>3.2453483340545217</v>
      </c>
      <c r="AX109" s="12">
        <f t="shared" si="156"/>
        <v>3.0289917784508869</v>
      </c>
      <c r="AY109" s="12">
        <f t="shared" si="156"/>
        <v>3.1732294821866436</v>
      </c>
      <c r="AZ109" s="12">
        <f t="shared" ref="AZ109:BE109" si="157">AZ52/AZ168*100</f>
        <v>3.1732294821866436</v>
      </c>
      <c r="BA109" s="12">
        <f t="shared" si="157"/>
        <v>3.1732294821866436</v>
      </c>
      <c r="BB109" s="12">
        <f t="shared" si="157"/>
        <v>3.1011106303187654</v>
      </c>
      <c r="BC109" s="12">
        <f t="shared" si="157"/>
        <v>3.0289917784508869</v>
      </c>
      <c r="BD109" s="12">
        <f t="shared" si="157"/>
        <v>3.0289917784508869</v>
      </c>
      <c r="BE109" s="12">
        <f t="shared" si="157"/>
        <v>3.1732294821866436</v>
      </c>
      <c r="BF109" s="12">
        <f t="shared" si="38"/>
        <v>3.1011106303187654</v>
      </c>
      <c r="BG109" s="12">
        <f t="shared" si="38"/>
        <v>3.1732294821866436</v>
      </c>
      <c r="BH109" s="12">
        <f t="shared" si="38"/>
        <v>3.1732294821866436</v>
      </c>
      <c r="BI109" s="12">
        <f t="shared" ref="BI109:BJ109" si="158">BI52/BI168*100</f>
        <v>3.2453483340545217</v>
      </c>
      <c r="BJ109" s="12">
        <f t="shared" si="158"/>
        <v>3.1732294821866436</v>
      </c>
      <c r="BK109" s="12">
        <f t="shared" ref="BK109:BM109" si="159">BK52/BK168*100</f>
        <v>3.3895860377902784</v>
      </c>
      <c r="BL109" s="12">
        <f t="shared" si="159"/>
        <v>3.3895860377902784</v>
      </c>
      <c r="BM109" s="12">
        <f t="shared" si="159"/>
        <v>3.1732294821866436</v>
      </c>
      <c r="BN109" s="12">
        <f t="shared" ref="BN109" si="160">BN52/BN168*100</f>
        <v>3.1011106303187654</v>
      </c>
    </row>
    <row r="110" spans="1:66" x14ac:dyDescent="0.25">
      <c r="A110" s="8" t="s">
        <v>8</v>
      </c>
      <c r="B110" s="12">
        <f t="shared" ref="B110:Q110" si="161">B53/B169*100</f>
        <v>6.8824065633546034</v>
      </c>
      <c r="C110" s="12">
        <f t="shared" si="161"/>
        <v>6.9279854147675488</v>
      </c>
      <c r="D110" s="12">
        <f t="shared" si="161"/>
        <v>7.0647219690063805</v>
      </c>
      <c r="E110" s="12">
        <f t="shared" si="161"/>
        <v>10.5742935278031</v>
      </c>
      <c r="F110" s="12">
        <f t="shared" si="161"/>
        <v>12.853236098450319</v>
      </c>
      <c r="G110" s="12">
        <f t="shared" si="161"/>
        <v>13.126709206927986</v>
      </c>
      <c r="H110" s="12">
        <f t="shared" si="161"/>
        <v>12.853236098450319</v>
      </c>
      <c r="I110" s="12">
        <f t="shared" si="161"/>
        <v>12.397447584320876</v>
      </c>
      <c r="J110" s="12">
        <f t="shared" si="161"/>
        <v>12.351868732907931</v>
      </c>
      <c r="K110" s="12">
        <f t="shared" si="161"/>
        <v>12.351868732907931</v>
      </c>
      <c r="L110" s="12">
        <f t="shared" si="161"/>
        <v>12.215132178669098</v>
      </c>
      <c r="M110" s="12">
        <f t="shared" si="161"/>
        <v>12.260711030082042</v>
      </c>
      <c r="N110" s="12">
        <f t="shared" si="161"/>
        <v>12.260078978785931</v>
      </c>
      <c r="O110" s="12">
        <f t="shared" si="161"/>
        <v>12.397832675176785</v>
      </c>
      <c r="P110" s="12">
        <f t="shared" si="161"/>
        <v>12.397832675176785</v>
      </c>
      <c r="Q110" s="12">
        <f t="shared" si="161"/>
        <v>12.030489484801175</v>
      </c>
      <c r="R110" s="12">
        <f t="shared" ref="R110:S110" si="162">R53/R169*100</f>
        <v>11.295803104049959</v>
      </c>
      <c r="S110" s="12">
        <f t="shared" si="162"/>
        <v>10.331527229313986</v>
      </c>
      <c r="T110" s="12">
        <f t="shared" ref="T110:U110" si="163">T53/T169*100</f>
        <v>9.8723482413444774</v>
      </c>
      <c r="U110" s="12">
        <f t="shared" si="163"/>
        <v>9.4131692533749654</v>
      </c>
      <c r="V110" s="12">
        <f t="shared" ref="V110:W110" si="164">V53/V169*100</f>
        <v>9.0917439617963094</v>
      </c>
      <c r="W110" s="12">
        <f t="shared" si="164"/>
        <v>8.3570575810450904</v>
      </c>
      <c r="X110" s="12">
        <f t="shared" ref="X110:Y110" si="165">X53/X169*100</f>
        <v>7.9897143906694836</v>
      </c>
      <c r="Y110" s="12">
        <f t="shared" si="165"/>
        <v>7.3468638075121673</v>
      </c>
      <c r="Z110" s="12">
        <f t="shared" ref="Z110:AA110" si="166">Z53/Z169*100</f>
        <v>6.918005385829697</v>
      </c>
      <c r="AA110" s="12">
        <f t="shared" si="166"/>
        <v>6.8251462531339957</v>
      </c>
      <c r="AB110" s="12">
        <f t="shared" ref="AB110:AC110" si="167">AB53/AB169*100</f>
        <v>6.6394279877425939</v>
      </c>
      <c r="AC110" s="12">
        <f t="shared" si="167"/>
        <v>6.3144210233076423</v>
      </c>
      <c r="AD110" s="12">
        <f t="shared" ref="AD110:AI110" si="168">AD53/AD169*100</f>
        <v>5.8036957934812889</v>
      </c>
      <c r="AE110" s="12">
        <f t="shared" si="168"/>
        <v>5.4786888290463365</v>
      </c>
      <c r="AF110" s="12">
        <f t="shared" si="168"/>
        <v>5.2001114309592342</v>
      </c>
      <c r="AG110" s="12">
        <f t="shared" si="168"/>
        <v>5.6644070944377383</v>
      </c>
      <c r="AH110" s="12">
        <f t="shared" si="168"/>
        <v>5.7108366607855885</v>
      </c>
      <c r="AI110" s="12">
        <f t="shared" si="168"/>
        <v>6.0358436252205401</v>
      </c>
      <c r="AJ110" s="12">
        <f t="shared" ref="AJ110:AL110" si="169">AJ53/AJ169*100</f>
        <v>6.1751323242640908</v>
      </c>
      <c r="AK110" s="12">
        <f t="shared" si="169"/>
        <v>6.4072801560033437</v>
      </c>
      <c r="AL110" s="12">
        <f t="shared" si="169"/>
        <v>6.7368820571211687</v>
      </c>
      <c r="AM110" s="12">
        <f t="shared" ref="AM110:AN110" si="170">AM53/AM169*100</f>
        <v>6.8792105512857011</v>
      </c>
      <c r="AN110" s="12">
        <f t="shared" si="170"/>
        <v>6.6419963943448153</v>
      </c>
      <c r="AO110" s="12">
        <f t="shared" ref="AO110:AP110" si="171">AO53/AO169*100</f>
        <v>6.54711073156846</v>
      </c>
      <c r="AP110" s="12">
        <f t="shared" si="171"/>
        <v>6.4522250687921057</v>
      </c>
      <c r="AQ110" s="12">
        <f t="shared" ref="AQ110:AU110" si="172">AQ53/AQ169*100</f>
        <v>6.2150109118512198</v>
      </c>
      <c r="AR110" s="12">
        <f t="shared" si="172"/>
        <v>6.2150109118512198</v>
      </c>
      <c r="AS110" s="12">
        <f t="shared" si="172"/>
        <v>6.2150109118512198</v>
      </c>
      <c r="AT110" s="12">
        <f t="shared" si="172"/>
        <v>6.3573394060157513</v>
      </c>
      <c r="AU110" s="12">
        <f t="shared" si="172"/>
        <v>6.7368820571211687</v>
      </c>
      <c r="AV110" s="12">
        <f t="shared" ref="AV110:AY110" si="173">AV53/AV169*100</f>
        <v>6.6894392257329915</v>
      </c>
      <c r="AW110" s="12">
        <f t="shared" si="173"/>
        <v>6.7843248885093468</v>
      </c>
      <c r="AX110" s="12">
        <f t="shared" si="173"/>
        <v>6.7368820571211687</v>
      </c>
      <c r="AY110" s="12">
        <f t="shared" si="173"/>
        <v>6.8792105512857011</v>
      </c>
      <c r="AZ110" s="12">
        <f t="shared" ref="AZ110:BE110" si="174">AZ53/AZ169*100</f>
        <v>6.8792105512857011</v>
      </c>
      <c r="BA110" s="12">
        <f t="shared" si="174"/>
        <v>6.7368820571211687</v>
      </c>
      <c r="BB110" s="12">
        <f t="shared" si="174"/>
        <v>6.6894392257329915</v>
      </c>
      <c r="BC110" s="12">
        <f t="shared" si="174"/>
        <v>6.4047822374039276</v>
      </c>
      <c r="BD110" s="12">
        <f t="shared" si="174"/>
        <v>6.6894392257329915</v>
      </c>
      <c r="BE110" s="12">
        <f t="shared" si="174"/>
        <v>6.7368820571211687</v>
      </c>
      <c r="BF110" s="12">
        <f t="shared" si="38"/>
        <v>6.7368820571211687</v>
      </c>
      <c r="BG110" s="12">
        <f t="shared" si="38"/>
        <v>6.9740962140620546</v>
      </c>
      <c r="BH110" s="12">
        <f t="shared" si="38"/>
        <v>7.116424708226587</v>
      </c>
      <c r="BI110" s="12">
        <f t="shared" ref="BI110:BJ110" si="175">BI53/BI169*100</f>
        <v>7.068981876838409</v>
      </c>
      <c r="BJ110" s="12">
        <f t="shared" si="175"/>
        <v>6.9740962140620546</v>
      </c>
      <c r="BK110" s="12">
        <f t="shared" ref="BK110:BM110" si="176">BK53/BK169*100</f>
        <v>7.3536388651674738</v>
      </c>
      <c r="BL110" s="12">
        <f t="shared" si="176"/>
        <v>7.1638675396147642</v>
      </c>
      <c r="BM110" s="12">
        <f t="shared" si="176"/>
        <v>6.9266533826738783</v>
      </c>
      <c r="BN110" s="12">
        <f t="shared" ref="BN110" si="177">BN53/BN169*100</f>
        <v>6.7368820571211687</v>
      </c>
    </row>
    <row r="111" spans="1:66" x14ac:dyDescent="0.25">
      <c r="A111" s="8" t="s">
        <v>9</v>
      </c>
      <c r="B111" s="12">
        <f t="shared" ref="B111:Q111" si="178">B54/B170*100</f>
        <v>9.4781682641107565</v>
      </c>
      <c r="C111" s="12">
        <f t="shared" si="178"/>
        <v>10.063897763578275</v>
      </c>
      <c r="D111" s="12">
        <f t="shared" si="178"/>
        <v>10.223642172523961</v>
      </c>
      <c r="E111" s="12">
        <f t="shared" si="178"/>
        <v>15.175718849840255</v>
      </c>
      <c r="F111" s="12">
        <f t="shared" si="178"/>
        <v>17.891373801916931</v>
      </c>
      <c r="G111" s="12">
        <f t="shared" si="178"/>
        <v>17.731629392971247</v>
      </c>
      <c r="H111" s="12">
        <f t="shared" si="178"/>
        <v>18.264110756123536</v>
      </c>
      <c r="I111" s="12">
        <f t="shared" si="178"/>
        <v>18.264110756123536</v>
      </c>
      <c r="J111" s="12">
        <f t="shared" si="178"/>
        <v>18.210862619808307</v>
      </c>
      <c r="K111" s="12">
        <f t="shared" si="178"/>
        <v>17.838125665601705</v>
      </c>
      <c r="L111" s="12">
        <f t="shared" si="178"/>
        <v>17.625133120340788</v>
      </c>
      <c r="M111" s="12">
        <f t="shared" si="178"/>
        <v>17.731629392971247</v>
      </c>
      <c r="N111" s="12">
        <f t="shared" si="178"/>
        <v>17.510571397592976</v>
      </c>
      <c r="O111" s="12">
        <f t="shared" si="178"/>
        <v>17.347934511547219</v>
      </c>
      <c r="P111" s="12">
        <f t="shared" si="178"/>
        <v>16.914236148758537</v>
      </c>
      <c r="Q111" s="12">
        <f t="shared" si="178"/>
        <v>16.588962376667027</v>
      </c>
      <c r="R111" s="12">
        <f t="shared" ref="R111:S111" si="179">R54/R170*100</f>
        <v>15.613141060392497</v>
      </c>
      <c r="S111" s="12">
        <f t="shared" si="179"/>
        <v>14.528895153420795</v>
      </c>
      <c r="T111" s="12">
        <f t="shared" ref="T111:U111" si="180">T54/T170*100</f>
        <v>13.769923018540606</v>
      </c>
      <c r="U111" s="12">
        <f t="shared" si="180"/>
        <v>12.41461563482598</v>
      </c>
      <c r="V111" s="12">
        <f t="shared" ref="V111:W111" si="181">V54/V170*100</f>
        <v>11.655643499945787</v>
      </c>
      <c r="W111" s="12">
        <f t="shared" si="181"/>
        <v>11.330369727854277</v>
      </c>
      <c r="X111" s="12">
        <f t="shared" ref="X111:Y111" si="182">X54/X170*100</f>
        <v>10.842459069717011</v>
      </c>
      <c r="Y111" s="12">
        <f t="shared" si="182"/>
        <v>10.679822183671257</v>
      </c>
      <c r="Z111" s="12">
        <f t="shared" ref="Z111:AA111" si="183">Z54/Z170*100</f>
        <v>10.975333785924416</v>
      </c>
      <c r="AA111" s="12">
        <f t="shared" si="183"/>
        <v>10.579316587463227</v>
      </c>
      <c r="AB111" s="12">
        <f t="shared" ref="AB111:AC111" si="184">AB54/AB170*100</f>
        <v>10.239873274496492</v>
      </c>
      <c r="AC111" s="12">
        <f t="shared" si="184"/>
        <v>9.7307083050463898</v>
      </c>
      <c r="AD111" s="12">
        <f t="shared" ref="AD111:AI111" si="185">AD54/AD170*100</f>
        <v>9.3912649920796571</v>
      </c>
      <c r="AE111" s="12">
        <f t="shared" si="185"/>
        <v>9.0518216791129209</v>
      </c>
      <c r="AF111" s="12">
        <f t="shared" si="185"/>
        <v>8.8255261371350979</v>
      </c>
      <c r="AG111" s="12">
        <f t="shared" si="185"/>
        <v>8.995247793618466</v>
      </c>
      <c r="AH111" s="12">
        <f t="shared" si="185"/>
        <v>9.0518216791129209</v>
      </c>
      <c r="AI111" s="12">
        <f t="shared" si="185"/>
        <v>9.2781172210907439</v>
      </c>
      <c r="AJ111" s="12">
        <f t="shared" ref="AJ111:AL111" si="186">AJ54/AJ170*100</f>
        <v>9.3912649920796571</v>
      </c>
      <c r="AK111" s="12">
        <f t="shared" si="186"/>
        <v>9.5609866485630235</v>
      </c>
      <c r="AL111" s="12">
        <f t="shared" si="186"/>
        <v>9.8267240376787992</v>
      </c>
      <c r="AM111" s="12">
        <f t="shared" ref="AM111:AN111" si="187">AM54/AM170*100</f>
        <v>9.8848703337597392</v>
      </c>
      <c r="AN111" s="12">
        <f t="shared" si="187"/>
        <v>9.9430166298406792</v>
      </c>
      <c r="AO111" s="12">
        <f t="shared" ref="AO111:AP111" si="188">AO54/AO170*100</f>
        <v>10.001162925921619</v>
      </c>
      <c r="AP111" s="12">
        <f t="shared" si="188"/>
        <v>9.8267240376787992</v>
      </c>
      <c r="AQ111" s="12">
        <f t="shared" ref="AQ111:AU111" si="189">AQ54/AQ170*100</f>
        <v>10.001162925921619</v>
      </c>
      <c r="AR111" s="12">
        <f t="shared" si="189"/>
        <v>9.8267240376787992</v>
      </c>
      <c r="AS111" s="12">
        <f t="shared" si="189"/>
        <v>9.6522851494359809</v>
      </c>
      <c r="AT111" s="12">
        <f t="shared" si="189"/>
        <v>9.3615536690312826</v>
      </c>
      <c r="AU111" s="12">
        <f t="shared" si="189"/>
        <v>9.7685777415978592</v>
      </c>
      <c r="AV111" s="12">
        <f t="shared" ref="AV111:AY111" si="190">AV54/AV170*100</f>
        <v>9.8267240376787992</v>
      </c>
      <c r="AW111" s="12">
        <f t="shared" si="190"/>
        <v>10.059309222002559</v>
      </c>
      <c r="AX111" s="12">
        <f t="shared" si="190"/>
        <v>10.350040702407256</v>
      </c>
      <c r="AY111" s="12">
        <f t="shared" si="190"/>
        <v>10.466333294569136</v>
      </c>
      <c r="AZ111" s="12">
        <f t="shared" ref="AZ111:BE111" si="191">AZ54/AZ170*100</f>
        <v>10.582625886731014</v>
      </c>
      <c r="BA111" s="12">
        <f t="shared" si="191"/>
        <v>10.175601814164438</v>
      </c>
      <c r="BB111" s="12">
        <f t="shared" si="191"/>
        <v>9.8267240376787992</v>
      </c>
      <c r="BC111" s="12">
        <f t="shared" si="191"/>
        <v>9.8267240376787992</v>
      </c>
      <c r="BD111" s="12">
        <f t="shared" si="191"/>
        <v>10.466333294569136</v>
      </c>
      <c r="BE111" s="12">
        <f t="shared" si="191"/>
        <v>10.350040702407256</v>
      </c>
      <c r="BF111" s="12">
        <f t="shared" si="38"/>
        <v>10.233748110245378</v>
      </c>
      <c r="BG111" s="12">
        <f t="shared" si="38"/>
        <v>10.640772182811954</v>
      </c>
      <c r="BH111" s="12">
        <f t="shared" si="38"/>
        <v>10.757064774973834</v>
      </c>
      <c r="BI111" s="12">
        <f t="shared" ref="BI111:BJ111" si="192">BI54/BI170*100</f>
        <v>11.047796255378532</v>
      </c>
      <c r="BJ111" s="12">
        <f t="shared" si="192"/>
        <v>10.815211071054774</v>
      </c>
      <c r="BK111" s="12">
        <f t="shared" ref="BK111:BM111" si="193">BK54/BK170*100</f>
        <v>11.105942551459473</v>
      </c>
      <c r="BL111" s="12">
        <f t="shared" si="193"/>
        <v>11.454820327945111</v>
      </c>
      <c r="BM111" s="12">
        <f t="shared" si="193"/>
        <v>11.280381439702291</v>
      </c>
      <c r="BN111" s="12">
        <f t="shared" ref="BN111" si="194">BN54/BN170*100</f>
        <v>11.396674031864171</v>
      </c>
    </row>
    <row r="112" spans="1:66" ht="15.75" x14ac:dyDescent="0.25">
      <c r="A112" s="19" t="s">
        <v>46</v>
      </c>
      <c r="B112" s="12">
        <f t="shared" ref="B112:Q112" si="195">B55/B171*100</f>
        <v>2.8080028080028083</v>
      </c>
      <c r="C112" s="12">
        <f t="shared" si="195"/>
        <v>3.1005031005031007</v>
      </c>
      <c r="D112" s="12">
        <f t="shared" si="195"/>
        <v>3.276003276003276</v>
      </c>
      <c r="E112" s="12">
        <f t="shared" si="195"/>
        <v>5.6160056160056167</v>
      </c>
      <c r="F112" s="12">
        <f t="shared" si="195"/>
        <v>8.3070083070083065</v>
      </c>
      <c r="G112" s="12">
        <f t="shared" si="195"/>
        <v>8.1315081315081326</v>
      </c>
      <c r="H112" s="12">
        <f t="shared" si="195"/>
        <v>8.4240084240084236</v>
      </c>
      <c r="I112" s="12">
        <f t="shared" si="195"/>
        <v>8.4240084240084236</v>
      </c>
      <c r="J112" s="12">
        <f t="shared" si="195"/>
        <v>8.5995085995085994</v>
      </c>
      <c r="K112" s="12">
        <f t="shared" si="195"/>
        <v>8.3655083655083651</v>
      </c>
      <c r="L112" s="12">
        <f t="shared" si="195"/>
        <v>8.0730080730080722</v>
      </c>
      <c r="M112" s="12">
        <f t="shared" si="195"/>
        <v>8.0730080730080722</v>
      </c>
      <c r="N112" s="12">
        <f t="shared" si="195"/>
        <v>7.8555516473209046</v>
      </c>
      <c r="O112" s="12">
        <f t="shared" si="195"/>
        <v>8.0900457263454104</v>
      </c>
      <c r="P112" s="12">
        <f t="shared" si="195"/>
        <v>8.0314222065892835</v>
      </c>
      <c r="Q112" s="12">
        <f t="shared" si="195"/>
        <v>8.0314222065892835</v>
      </c>
      <c r="R112" s="12">
        <f t="shared" ref="R112:S112" si="196">R55/R171*100</f>
        <v>7.3279399695157688</v>
      </c>
      <c r="S112" s="12">
        <f t="shared" si="196"/>
        <v>6.3313401336616257</v>
      </c>
      <c r="T112" s="12">
        <f t="shared" ref="T112:U112" si="197">T55/T171*100</f>
        <v>5.8037284558564899</v>
      </c>
      <c r="U112" s="12">
        <f t="shared" si="197"/>
        <v>5.569234376831985</v>
      </c>
      <c r="V112" s="12">
        <f t="shared" ref="V112:W112" si="198">V55/V171*100</f>
        <v>5.0416226990268491</v>
      </c>
      <c r="W112" s="12">
        <f t="shared" si="198"/>
        <v>4.5726345409778402</v>
      </c>
      <c r="X112" s="12">
        <f t="shared" ref="X112:Y112" si="199">X55/X171*100</f>
        <v>4.2795169421972101</v>
      </c>
      <c r="Y112" s="12">
        <f t="shared" si="199"/>
        <v>3.8105287841482003</v>
      </c>
      <c r="Z112" s="12">
        <f t="shared" ref="Z112:AA112" si="200">Z55/Z171*100</f>
        <v>3.6769066540149451</v>
      </c>
      <c r="AA112" s="12">
        <f t="shared" si="200"/>
        <v>3.7362116000474441</v>
      </c>
      <c r="AB112" s="12">
        <f t="shared" ref="AB112:AC112" si="201">AB55/AB171*100</f>
        <v>3.5582967619499466</v>
      </c>
      <c r="AC112" s="12">
        <f t="shared" si="201"/>
        <v>3.4396868698849481</v>
      </c>
      <c r="AD112" s="12">
        <f t="shared" ref="AD112:AI112" si="202">AD55/AD171*100</f>
        <v>3.32107697781995</v>
      </c>
      <c r="AE112" s="12">
        <f t="shared" si="202"/>
        <v>3.0245522476574549</v>
      </c>
      <c r="AF112" s="12">
        <f t="shared" si="202"/>
        <v>3.143162139722453</v>
      </c>
      <c r="AG112" s="12">
        <f t="shared" si="202"/>
        <v>3.0838571936899535</v>
      </c>
      <c r="AH112" s="12">
        <f t="shared" si="202"/>
        <v>3.0838571936899535</v>
      </c>
      <c r="AI112" s="12">
        <f t="shared" si="202"/>
        <v>3.3803819238524491</v>
      </c>
      <c r="AJ112" s="12">
        <f t="shared" ref="AJ112:AL112" si="203">AJ55/AJ171*100</f>
        <v>3.4989918159174476</v>
      </c>
      <c r="AK112" s="12">
        <f t="shared" si="203"/>
        <v>3.5582967619499466</v>
      </c>
      <c r="AL112" s="12">
        <f t="shared" si="203"/>
        <v>3.3679981091940441</v>
      </c>
      <c r="AM112" s="12">
        <f t="shared" ref="AM112:AN112" si="204">AM55/AM171*100</f>
        <v>3.3089104230678323</v>
      </c>
      <c r="AN112" s="12">
        <f t="shared" si="204"/>
        <v>3.6043488536988888</v>
      </c>
      <c r="AO112" s="12">
        <f t="shared" ref="AO112:AP112" si="205">AO55/AO171*100</f>
        <v>3.6634365398251005</v>
      </c>
      <c r="AP112" s="12">
        <f t="shared" si="205"/>
        <v>3.6043488536988888</v>
      </c>
      <c r="AQ112" s="12">
        <f t="shared" ref="AQ112:AU112" si="206">AQ55/AQ171*100</f>
        <v>3.6043488536988888</v>
      </c>
      <c r="AR112" s="12">
        <f t="shared" si="206"/>
        <v>3.7225242259513118</v>
      </c>
      <c r="AS112" s="12">
        <f t="shared" si="206"/>
        <v>3.7816119120775231</v>
      </c>
      <c r="AT112" s="12">
        <f t="shared" si="206"/>
        <v>3.4270857953202554</v>
      </c>
      <c r="AU112" s="12">
        <f t="shared" si="206"/>
        <v>3.5452611675726775</v>
      </c>
      <c r="AV112" s="12">
        <f t="shared" ref="AV112:AY112" si="207">AV55/AV171*100</f>
        <v>3.6043488536988888</v>
      </c>
      <c r="AW112" s="12">
        <f t="shared" si="207"/>
        <v>3.249822736941621</v>
      </c>
      <c r="AX112" s="12">
        <f t="shared" si="207"/>
        <v>3.3679981091940441</v>
      </c>
      <c r="AY112" s="12">
        <f t="shared" si="207"/>
        <v>3.4270857953202554</v>
      </c>
      <c r="AZ112" s="12">
        <f t="shared" ref="AZ112:BE112" si="208">AZ55/AZ171*100</f>
        <v>3.6634365398251005</v>
      </c>
      <c r="BA112" s="12">
        <f t="shared" si="208"/>
        <v>3.6043488536988888</v>
      </c>
      <c r="BB112" s="12">
        <f t="shared" si="208"/>
        <v>3.4270857953202554</v>
      </c>
      <c r="BC112" s="12">
        <f t="shared" si="208"/>
        <v>3.1316473646891989</v>
      </c>
      <c r="BD112" s="12">
        <f t="shared" si="208"/>
        <v>3.1907350508154102</v>
      </c>
      <c r="BE112" s="12">
        <f t="shared" si="208"/>
        <v>3.1907350508154102</v>
      </c>
      <c r="BF112" s="12">
        <f t="shared" si="38"/>
        <v>3.3679981091940441</v>
      </c>
      <c r="BG112" s="12">
        <f t="shared" si="38"/>
        <v>3.6634365398251005</v>
      </c>
      <c r="BH112" s="12">
        <f t="shared" si="38"/>
        <v>3.6634365398251005</v>
      </c>
      <c r="BI112" s="12">
        <f t="shared" ref="BI112:BJ112" si="209">BI55/BI171*100</f>
        <v>4.0179626565823678</v>
      </c>
      <c r="BJ112" s="12">
        <f t="shared" si="209"/>
        <v>3.8997872843299453</v>
      </c>
      <c r="BK112" s="12">
        <f t="shared" ref="BK112:BM112" si="210">BK55/BK171*100</f>
        <v>3.7816119120775231</v>
      </c>
      <c r="BL112" s="12">
        <f t="shared" si="210"/>
        <v>3.958874970456157</v>
      </c>
      <c r="BM112" s="12">
        <f t="shared" si="210"/>
        <v>4.1952257149610022</v>
      </c>
      <c r="BN112" s="12">
        <f t="shared" ref="BN112" si="211">BN55/BN171*100</f>
        <v>4.0770503427085796</v>
      </c>
    </row>
    <row r="113" spans="1:66" x14ac:dyDescent="0.25">
      <c r="A113" s="8" t="s">
        <v>11</v>
      </c>
      <c r="B113" s="12">
        <f t="shared" ref="B113:Q113" si="212">B56/B172*100</f>
        <v>2.7418447694038246</v>
      </c>
      <c r="C113" s="12">
        <f t="shared" si="212"/>
        <v>2.7418447694038246</v>
      </c>
      <c r="D113" s="12">
        <f t="shared" si="212"/>
        <v>2.8121484814398201</v>
      </c>
      <c r="E113" s="12">
        <f t="shared" si="212"/>
        <v>5.1321709786276717</v>
      </c>
      <c r="F113" s="12">
        <f t="shared" si="212"/>
        <v>8.0849268841394828</v>
      </c>
      <c r="G113" s="12">
        <f t="shared" si="212"/>
        <v>7.8037120359955008</v>
      </c>
      <c r="H113" s="12">
        <f t="shared" si="212"/>
        <v>8.4364454443194603</v>
      </c>
      <c r="I113" s="12">
        <f t="shared" si="212"/>
        <v>8.5067491563554558</v>
      </c>
      <c r="J113" s="12">
        <f t="shared" si="212"/>
        <v>8.3661417322834648</v>
      </c>
      <c r="K113" s="12">
        <f t="shared" si="212"/>
        <v>7.8037120359955008</v>
      </c>
      <c r="L113" s="12">
        <f t="shared" si="212"/>
        <v>7.8037120359955008</v>
      </c>
      <c r="M113" s="12">
        <f t="shared" si="212"/>
        <v>7.8740157480314963</v>
      </c>
      <c r="N113" s="12">
        <f t="shared" si="212"/>
        <v>8.023288838398182</v>
      </c>
      <c r="O113" s="12">
        <f t="shared" si="212"/>
        <v>8.6623118432263553</v>
      </c>
      <c r="P113" s="12">
        <f t="shared" si="212"/>
        <v>8.6623118432263553</v>
      </c>
      <c r="Q113" s="12">
        <f t="shared" si="212"/>
        <v>8.2362965066742397</v>
      </c>
      <c r="R113" s="12">
        <f t="shared" ref="R113:S113" si="213">R56/R172*100</f>
        <v>7.0292530531099118</v>
      </c>
      <c r="S113" s="12">
        <f t="shared" si="213"/>
        <v>6.5322351604657767</v>
      </c>
      <c r="T113" s="12">
        <f t="shared" ref="T113:U113" si="214">T56/T172*100</f>
        <v>6.1772223800056798</v>
      </c>
      <c r="U113" s="12">
        <f t="shared" si="214"/>
        <v>6.0352172678216416</v>
      </c>
      <c r="V113" s="12">
        <f t="shared" ref="V113:W113" si="215">V56/V172*100</f>
        <v>5.609201931269526</v>
      </c>
      <c r="W113" s="12">
        <f t="shared" si="215"/>
        <v>5.0411814825333714</v>
      </c>
      <c r="X113" s="12">
        <f t="shared" ref="X113:Y113" si="216">X56/X172*100</f>
        <v>4.8991763703493323</v>
      </c>
      <c r="Y113" s="12">
        <f t="shared" si="216"/>
        <v>4.615166145981255</v>
      </c>
      <c r="Z113" s="12">
        <f t="shared" ref="Z113:AA113" si="217">Z56/Z172*100</f>
        <v>4.6644598254589225</v>
      </c>
      <c r="AA113" s="12">
        <f t="shared" si="217"/>
        <v>4.4387601564851042</v>
      </c>
      <c r="AB113" s="12">
        <f t="shared" ref="AB113:AC113" si="218">AB56/AB172*100</f>
        <v>4.4387601564851042</v>
      </c>
      <c r="AC113" s="12">
        <f t="shared" si="218"/>
        <v>4.3635269334938309</v>
      </c>
      <c r="AD113" s="12">
        <f t="shared" ref="AD113:AI113" si="219">AD56/AD172*100</f>
        <v>3.9873608185374665</v>
      </c>
      <c r="AE113" s="12">
        <f t="shared" si="219"/>
        <v>4.0625940415287394</v>
      </c>
      <c r="AF113" s="12">
        <f t="shared" si="219"/>
        <v>4.1378272645200127</v>
      </c>
      <c r="AG113" s="12">
        <f t="shared" si="219"/>
        <v>3.9873608185374665</v>
      </c>
      <c r="AH113" s="12">
        <f t="shared" si="219"/>
        <v>3.6111947035811012</v>
      </c>
      <c r="AI113" s="12">
        <f t="shared" si="219"/>
        <v>3.7616611495636469</v>
      </c>
      <c r="AJ113" s="12">
        <f t="shared" ref="AJ113:AL113" si="220">AJ56/AJ172*100</f>
        <v>3.5359614805898283</v>
      </c>
      <c r="AK113" s="12">
        <f t="shared" si="220"/>
        <v>3.6864279265723741</v>
      </c>
      <c r="AL113" s="12">
        <f t="shared" si="220"/>
        <v>3.4856700232378004</v>
      </c>
      <c r="AM113" s="12">
        <f t="shared" ref="AM113:AN113" si="221">AM56/AM172*100</f>
        <v>3.4082106893880715</v>
      </c>
      <c r="AN113" s="12">
        <f t="shared" si="221"/>
        <v>3.4856700232378004</v>
      </c>
      <c r="AO113" s="12">
        <f t="shared" ref="AO113:AP113" si="222">AO56/AO172*100</f>
        <v>3.4082106893880715</v>
      </c>
      <c r="AP113" s="12">
        <f t="shared" si="222"/>
        <v>3.4082106893880715</v>
      </c>
      <c r="AQ113" s="12">
        <f t="shared" ref="AQ113:AU113" si="223">AQ56/AQ172*100</f>
        <v>3.5631293570875293</v>
      </c>
      <c r="AR113" s="12">
        <f t="shared" si="223"/>
        <v>3.4856700232378004</v>
      </c>
      <c r="AS113" s="12">
        <f t="shared" si="223"/>
        <v>3.6405886909372582</v>
      </c>
      <c r="AT113" s="12">
        <f t="shared" si="223"/>
        <v>3.6405886909372582</v>
      </c>
      <c r="AU113" s="12">
        <f t="shared" si="223"/>
        <v>3.6405886909372582</v>
      </c>
      <c r="AV113" s="12">
        <f t="shared" ref="AV113:AY113" si="224">AV56/AV172*100</f>
        <v>3.4856700232378004</v>
      </c>
      <c r="AW113" s="12">
        <f t="shared" si="224"/>
        <v>3.7180480247869867</v>
      </c>
      <c r="AX113" s="12">
        <f t="shared" si="224"/>
        <v>3.6405886909372582</v>
      </c>
      <c r="AY113" s="12">
        <f t="shared" si="224"/>
        <v>3.5631293570875293</v>
      </c>
      <c r="AZ113" s="12">
        <f t="shared" ref="AZ113:BE113" si="225">AZ56/AZ172*100</f>
        <v>3.4856700232378004</v>
      </c>
      <c r="BA113" s="12">
        <f t="shared" si="225"/>
        <v>3.9504260263361735</v>
      </c>
      <c r="BB113" s="12">
        <f t="shared" si="225"/>
        <v>3.7955073586367156</v>
      </c>
      <c r="BC113" s="12">
        <f t="shared" si="225"/>
        <v>3.3307513555383426</v>
      </c>
      <c r="BD113" s="12">
        <f t="shared" si="225"/>
        <v>3.4856700232378004</v>
      </c>
      <c r="BE113" s="12">
        <f t="shared" si="225"/>
        <v>3.4856700232378004</v>
      </c>
      <c r="BF113" s="12">
        <f t="shared" si="38"/>
        <v>3.5631293570875293</v>
      </c>
      <c r="BG113" s="12">
        <f t="shared" si="38"/>
        <v>3.6405886909372582</v>
      </c>
      <c r="BH113" s="12">
        <f t="shared" si="38"/>
        <v>3.9504260263361735</v>
      </c>
      <c r="BI113" s="12">
        <f t="shared" ref="BI113:BJ113" si="226">BI56/BI172*100</f>
        <v>3.7180480247869867</v>
      </c>
      <c r="BJ113" s="12">
        <f t="shared" si="226"/>
        <v>3.7180480247869867</v>
      </c>
      <c r="BK113" s="12">
        <f t="shared" ref="BK113:BM113" si="227">BK56/BK172*100</f>
        <v>3.6405886909372582</v>
      </c>
      <c r="BL113" s="12">
        <f t="shared" si="227"/>
        <v>3.7180480247869867</v>
      </c>
      <c r="BM113" s="12">
        <f t="shared" si="227"/>
        <v>3.8729666924864445</v>
      </c>
      <c r="BN113" s="12">
        <f t="shared" ref="BN113" si="228">BN56/BN172*100</f>
        <v>4.0278853601859028</v>
      </c>
    </row>
    <row r="114" spans="1:66" x14ac:dyDescent="0.25">
      <c r="A114" s="8" t="s">
        <v>41</v>
      </c>
      <c r="B114" s="12">
        <f t="shared" ref="B114:Q114" si="229">B57/B173*100</f>
        <v>4.5590775170171698</v>
      </c>
      <c r="C114" s="12">
        <f t="shared" si="229"/>
        <v>4.7157032070168308</v>
      </c>
      <c r="D114" s="12">
        <f t="shared" si="229"/>
        <v>4.8045988689085304</v>
      </c>
      <c r="E114" s="12">
        <f t="shared" si="229"/>
        <v>7.7508550916048637</v>
      </c>
      <c r="F114" s="12">
        <f t="shared" si="229"/>
        <v>9.973246638897356</v>
      </c>
      <c r="G114" s="12">
        <f t="shared" si="229"/>
        <v>10.129872328897015</v>
      </c>
      <c r="H114" s="12">
        <f t="shared" si="229"/>
        <v>10.333062413220901</v>
      </c>
      <c r="I114" s="12">
        <f t="shared" si="229"/>
        <v>10.324596159707406</v>
      </c>
      <c r="J114" s="12">
        <f t="shared" si="229"/>
        <v>10.273798638626436</v>
      </c>
      <c r="K114" s="12">
        <f t="shared" si="229"/>
        <v>9.9520810051136159</v>
      </c>
      <c r="L114" s="12">
        <f t="shared" si="229"/>
        <v>9.8504859629516748</v>
      </c>
      <c r="M114" s="12">
        <f t="shared" si="229"/>
        <v>9.871651596735413</v>
      </c>
      <c r="N114" s="12">
        <f t="shared" si="229"/>
        <v>9.8330400446371087</v>
      </c>
      <c r="O114" s="12">
        <f t="shared" si="229"/>
        <v>9.9918451435683941</v>
      </c>
      <c r="P114" s="12">
        <f t="shared" si="229"/>
        <v>9.9102965792523285</v>
      </c>
      <c r="Q114" s="12">
        <f t="shared" si="229"/>
        <v>9.6184385595948321</v>
      </c>
      <c r="R114" s="12">
        <f t="shared" ref="R114:S114" si="230">R57/R173*100</f>
        <v>8.8802094510494012</v>
      </c>
      <c r="S114" s="12">
        <f t="shared" si="230"/>
        <v>8.1333962831022788</v>
      </c>
      <c r="T114" s="12">
        <f t="shared" ref="T114:U114" si="231">T57/T173*100</f>
        <v>7.6097686595991236</v>
      </c>
      <c r="U114" s="12">
        <f t="shared" si="231"/>
        <v>7.0947250954976617</v>
      </c>
      <c r="V114" s="12">
        <f t="shared" ref="V114:W114" si="232">V57/V173*100</f>
        <v>6.6869822739173355</v>
      </c>
      <c r="W114" s="12">
        <f t="shared" si="232"/>
        <v>6.3436198978496936</v>
      </c>
      <c r="X114" s="12">
        <f t="shared" ref="X114:Y114" si="233">X57/X173*100</f>
        <v>6.0989742049014977</v>
      </c>
      <c r="Y114" s="12">
        <f t="shared" si="233"/>
        <v>5.7298596506287822</v>
      </c>
      <c r="Z114" s="12">
        <f t="shared" ref="Z114:AA114" si="234">Z57/Z173*100</f>
        <v>5.7408589566265915</v>
      </c>
      <c r="AA114" s="12">
        <f t="shared" si="234"/>
        <v>5.7009610951519667</v>
      </c>
      <c r="AB114" s="12">
        <f t="shared" ref="AB114:AC114" si="235">AB57/AB173*100</f>
        <v>5.550235840692272</v>
      </c>
      <c r="AC114" s="12">
        <f t="shared" si="235"/>
        <v>5.186721991701245</v>
      </c>
      <c r="AD114" s="12">
        <f t="shared" ref="AD114:AI114" si="236">AD57/AD173*100</f>
        <v>4.9074369613788704</v>
      </c>
      <c r="AE114" s="12">
        <f t="shared" si="236"/>
        <v>4.6813490796893289</v>
      </c>
      <c r="AF114" s="12">
        <f t="shared" si="236"/>
        <v>4.605986452459482</v>
      </c>
      <c r="AG114" s="12">
        <f t="shared" si="236"/>
        <v>4.7212469411639537</v>
      </c>
      <c r="AH114" s="12">
        <f t="shared" si="236"/>
        <v>4.6769159839699261</v>
      </c>
      <c r="AI114" s="12">
        <f t="shared" si="236"/>
        <v>4.8631060041848428</v>
      </c>
      <c r="AJ114" s="12">
        <f t="shared" ref="AJ114:AL114" si="237">AJ57/AJ173*100</f>
        <v>4.9473348228534952</v>
      </c>
      <c r="AK114" s="12">
        <f t="shared" si="237"/>
        <v>5.0226974500833421</v>
      </c>
      <c r="AL114" s="12">
        <f t="shared" si="237"/>
        <v>5.0497315218566436</v>
      </c>
      <c r="AM114" s="12">
        <f t="shared" ref="AM114:AN114" si="238">AM57/AM173*100</f>
        <v>5.1398248585534612</v>
      </c>
      <c r="AN114" s="12">
        <f t="shared" si="238"/>
        <v>5.2389275289199606</v>
      </c>
      <c r="AO114" s="12">
        <f t="shared" ref="AO114:AP114" si="239">AO57/AO173*100</f>
        <v>5.2794695304335288</v>
      </c>
      <c r="AP114" s="12">
        <f t="shared" si="239"/>
        <v>5.1848715269018708</v>
      </c>
      <c r="AQ114" s="12">
        <f t="shared" ref="AQ114:AU114" si="240">AQ57/AQ173*100</f>
        <v>5.2028901942412338</v>
      </c>
      <c r="AR114" s="12">
        <f t="shared" si="240"/>
        <v>5.1893761937367113</v>
      </c>
      <c r="AS114" s="12">
        <f t="shared" si="240"/>
        <v>5.1623481927276655</v>
      </c>
      <c r="AT114" s="12">
        <f t="shared" si="240"/>
        <v>5.2299181952502796</v>
      </c>
      <c r="AU114" s="12">
        <f t="shared" si="240"/>
        <v>5.3650582002955058</v>
      </c>
      <c r="AV114" s="12">
        <f t="shared" ref="AV114:AY114" si="241">AV57/AV173*100</f>
        <v>5.4056002018090741</v>
      </c>
      <c r="AW114" s="12">
        <f t="shared" si="241"/>
        <v>5.3380301992864609</v>
      </c>
      <c r="AX114" s="12">
        <f t="shared" si="241"/>
        <v>5.396590868139393</v>
      </c>
      <c r="AY114" s="12">
        <f t="shared" si="241"/>
        <v>5.5227215395149374</v>
      </c>
      <c r="AZ114" s="12">
        <f t="shared" ref="AZ114:BE114" si="242">AZ57/AZ173*100</f>
        <v>5.6218242098814377</v>
      </c>
      <c r="BA114" s="12">
        <f t="shared" si="242"/>
        <v>5.5227215395149374</v>
      </c>
      <c r="BB114" s="12">
        <f t="shared" si="242"/>
        <v>5.4056002018090741</v>
      </c>
      <c r="BC114" s="12">
        <f t="shared" si="242"/>
        <v>5.2569461962593245</v>
      </c>
      <c r="BD114" s="12">
        <f t="shared" si="242"/>
        <v>5.423618869148437</v>
      </c>
      <c r="BE114" s="12">
        <f t="shared" si="242"/>
        <v>5.4281235359832785</v>
      </c>
      <c r="BF114" s="12">
        <f t="shared" si="38"/>
        <v>5.4821795380013691</v>
      </c>
      <c r="BG114" s="12">
        <f t="shared" si="38"/>
        <v>5.671375545064687</v>
      </c>
      <c r="BH114" s="12">
        <f t="shared" si="38"/>
        <v>5.7524595480918235</v>
      </c>
      <c r="BI114" s="12">
        <f t="shared" ref="BI114:BJ114" si="243">BI57/BI173*100</f>
        <v>5.8110202169447547</v>
      </c>
      <c r="BJ114" s="12">
        <f t="shared" si="243"/>
        <v>5.7254315470827777</v>
      </c>
      <c r="BK114" s="12">
        <f t="shared" ref="BK114:BM114" si="244">BK57/BK173*100</f>
        <v>5.8245342174492771</v>
      </c>
      <c r="BL114" s="12">
        <f t="shared" si="244"/>
        <v>5.9912068903383906</v>
      </c>
      <c r="BM114" s="12">
        <f t="shared" si="244"/>
        <v>5.9056182204764136</v>
      </c>
      <c r="BN114" s="12">
        <f t="shared" ref="BN114" si="245">BN57/BN173*100</f>
        <v>5.910122887311255</v>
      </c>
    </row>
    <row r="115" spans="1:66" x14ac:dyDescent="0.25">
      <c r="A115" s="8" t="s">
        <v>24</v>
      </c>
      <c r="B115" s="12">
        <f t="shared" ref="B115:Q115" si="246">B58/B174*100</f>
        <v>5.0308914386584291</v>
      </c>
      <c r="C115" s="12">
        <f t="shared" si="246"/>
        <v>5.2515445719329215</v>
      </c>
      <c r="D115" s="12">
        <f t="shared" si="246"/>
        <v>5.3839364518976165</v>
      </c>
      <c r="E115" s="12">
        <f t="shared" si="246"/>
        <v>7.9655781112091786</v>
      </c>
      <c r="F115" s="12">
        <f t="shared" si="246"/>
        <v>10.90026478375993</v>
      </c>
      <c r="G115" s="12">
        <f t="shared" si="246"/>
        <v>10.878199470432479</v>
      </c>
      <c r="H115" s="12">
        <f t="shared" si="246"/>
        <v>11.363636363636363</v>
      </c>
      <c r="I115" s="12">
        <f t="shared" si="246"/>
        <v>11.407766990291263</v>
      </c>
      <c r="J115" s="12">
        <f t="shared" si="246"/>
        <v>11.165048543689322</v>
      </c>
      <c r="K115" s="12">
        <f t="shared" si="246"/>
        <v>11.076787290379524</v>
      </c>
      <c r="L115" s="12">
        <f t="shared" si="246"/>
        <v>11.165048543689322</v>
      </c>
      <c r="M115" s="12">
        <f t="shared" si="246"/>
        <v>10.90026478375993</v>
      </c>
      <c r="N115" s="12">
        <f t="shared" si="246"/>
        <v>11.073292489221693</v>
      </c>
      <c r="O115" s="12">
        <f t="shared" si="246"/>
        <v>11.436351259360109</v>
      </c>
      <c r="P115" s="12">
        <f t="shared" si="246"/>
        <v>11.640571817562968</v>
      </c>
      <c r="Q115" s="12">
        <f t="shared" si="246"/>
        <v>11.572498298162015</v>
      </c>
      <c r="R115" s="12">
        <f t="shared" ref="R115:S115" si="247">R58/R174*100</f>
        <v>11.050601316088041</v>
      </c>
      <c r="S115" s="12">
        <f t="shared" si="247"/>
        <v>10.188336737009303</v>
      </c>
      <c r="T115" s="12">
        <f t="shared" ref="T115:U115" si="248">T58/T174*100</f>
        <v>9.6437485818016793</v>
      </c>
      <c r="U115" s="12">
        <f t="shared" si="248"/>
        <v>8.8949398683911962</v>
      </c>
      <c r="V115" s="12">
        <f t="shared" ref="V115:W115" si="249">V58/V174*100</f>
        <v>8.3503517131835725</v>
      </c>
      <c r="W115" s="12">
        <f t="shared" si="249"/>
        <v>7.7376900385749945</v>
      </c>
      <c r="X115" s="12">
        <f t="shared" ref="X115:Y115" si="250">X58/X174*100</f>
        <v>7.4880871341048332</v>
      </c>
      <c r="Y115" s="12">
        <f t="shared" si="250"/>
        <v>7.0796460176991154</v>
      </c>
      <c r="Z115" s="12">
        <f t="shared" ref="Z115:AA115" si="251">Z58/Z174*100</f>
        <v>6.6586516230463326</v>
      </c>
      <c r="AA115" s="12">
        <f t="shared" si="251"/>
        <v>6.7280125774530655</v>
      </c>
      <c r="AB115" s="12">
        <f t="shared" ref="AB115:AC115" si="252">AB58/AB174*100</f>
        <v>6.450568759826135</v>
      </c>
      <c r="AC115" s="12">
        <f t="shared" si="252"/>
        <v>5.895681124572274</v>
      </c>
      <c r="AD115" s="12">
        <f t="shared" ref="AD115:AI115" si="253">AD58/AD174*100</f>
        <v>5.387034125589568</v>
      </c>
      <c r="AE115" s="12">
        <f t="shared" si="253"/>
        <v>5.2483122167761032</v>
      </c>
      <c r="AF115" s="12">
        <f t="shared" si="253"/>
        <v>5.2483122167761032</v>
      </c>
      <c r="AG115" s="12">
        <f t="shared" si="253"/>
        <v>5.2251918986405252</v>
      </c>
      <c r="AH115" s="12">
        <f t="shared" si="253"/>
        <v>5.36391380745399</v>
      </c>
      <c r="AI115" s="12">
        <f t="shared" si="253"/>
        <v>5.5026357162674557</v>
      </c>
      <c r="AJ115" s="12">
        <f t="shared" ref="AJ115:AL115" si="254">AJ58/AJ174*100</f>
        <v>5.5257560344030336</v>
      </c>
      <c r="AK115" s="12">
        <f t="shared" si="254"/>
        <v>5.4101544437251459</v>
      </c>
      <c r="AL115" s="12">
        <f t="shared" si="254"/>
        <v>5.3675612602100351</v>
      </c>
      <c r="AM115" s="12">
        <f t="shared" ref="AM115:AN115" si="255">AM58/AM174*100</f>
        <v>5.577596266044341</v>
      </c>
      <c r="AN115" s="12">
        <f t="shared" si="255"/>
        <v>5.6242707117852975</v>
      </c>
      <c r="AO115" s="12">
        <f t="shared" ref="AO115:AP115" si="256">AO58/AO174*100</f>
        <v>5.6476079346557757</v>
      </c>
      <c r="AP115" s="12">
        <f t="shared" si="256"/>
        <v>5.6009334889148192</v>
      </c>
      <c r="AQ115" s="12">
        <f t="shared" ref="AQ115:AU115" si="257">AQ58/AQ174*100</f>
        <v>5.6242707117852975</v>
      </c>
      <c r="AR115" s="12">
        <f t="shared" si="257"/>
        <v>5.6709451575262548</v>
      </c>
      <c r="AS115" s="12">
        <f t="shared" si="257"/>
        <v>5.7642940490081678</v>
      </c>
      <c r="AT115" s="12">
        <f t="shared" si="257"/>
        <v>5.7176196032672113</v>
      </c>
      <c r="AU115" s="12">
        <f t="shared" si="257"/>
        <v>5.8109684947491242</v>
      </c>
      <c r="AV115" s="12">
        <f t="shared" ref="AV115:AY115" si="258">AV58/AV174*100</f>
        <v>5.904317386231039</v>
      </c>
      <c r="AW115" s="12">
        <f t="shared" si="258"/>
        <v>5.7876312718786469</v>
      </c>
      <c r="AX115" s="12">
        <f t="shared" si="258"/>
        <v>5.8343057176196034</v>
      </c>
      <c r="AY115" s="12">
        <f t="shared" si="258"/>
        <v>5.9509918319719954</v>
      </c>
      <c r="AZ115" s="12">
        <f t="shared" ref="AZ115:BE115" si="259">AZ58/AZ174*100</f>
        <v>6.1610268378063004</v>
      </c>
      <c r="BA115" s="12">
        <f t="shared" si="259"/>
        <v>6.0676779463243875</v>
      </c>
      <c r="BB115" s="12">
        <f t="shared" si="259"/>
        <v>6.1376896149358231</v>
      </c>
      <c r="BC115" s="12">
        <f t="shared" si="259"/>
        <v>6.021003500583431</v>
      </c>
      <c r="BD115" s="12">
        <f t="shared" si="259"/>
        <v>6.4177362893815637</v>
      </c>
      <c r="BE115" s="12">
        <f t="shared" si="259"/>
        <v>6.3243873978996499</v>
      </c>
      <c r="BF115" s="12">
        <f t="shared" si="38"/>
        <v>6.2543757292882143</v>
      </c>
      <c r="BG115" s="12">
        <f t="shared" si="38"/>
        <v>6.4877479579929993</v>
      </c>
      <c r="BH115" s="12">
        <f t="shared" si="38"/>
        <v>6.5110851808634767</v>
      </c>
      <c r="BI115" s="12">
        <f t="shared" ref="BI115:BJ115" si="260">BI58/BI174*100</f>
        <v>6.6511085180863478</v>
      </c>
      <c r="BJ115" s="12">
        <f t="shared" si="260"/>
        <v>6.557759626604434</v>
      </c>
      <c r="BK115" s="12">
        <f t="shared" ref="BK115:BM115" si="261">BK58/BK174*100</f>
        <v>6.8144690781796964</v>
      </c>
      <c r="BL115" s="12">
        <f t="shared" si="261"/>
        <v>7.0711785297549596</v>
      </c>
      <c r="BM115" s="12">
        <f t="shared" si="261"/>
        <v>7.0011668611435232</v>
      </c>
      <c r="BN115" s="12">
        <f t="shared" ref="BN115" si="262">BN58/BN174*100</f>
        <v>7.0711785297549596</v>
      </c>
    </row>
    <row r="116" spans="1:66" x14ac:dyDescent="0.25">
      <c r="A116" s="8" t="s">
        <v>52</v>
      </c>
      <c r="B116" s="12">
        <f t="shared" ref="B116:Q116" si="263">B59/B175*100</f>
        <v>2.8440579454404085</v>
      </c>
      <c r="C116" s="12">
        <f t="shared" si="263"/>
        <v>2.9626178016245457</v>
      </c>
      <c r="D116" s="12">
        <f t="shared" si="263"/>
        <v>3.0460232818471074</v>
      </c>
      <c r="E116" s="12">
        <f t="shared" si="263"/>
        <v>5.1780327886932502</v>
      </c>
      <c r="F116" s="12">
        <f t="shared" si="263"/>
        <v>7.5692196555698326</v>
      </c>
      <c r="G116" s="12">
        <f t="shared" si="263"/>
        <v>7.747059439846038</v>
      </c>
      <c r="H116" s="12">
        <f t="shared" si="263"/>
        <v>8.033808859454183</v>
      </c>
      <c r="I116" s="12">
        <f t="shared" si="263"/>
        <v>8.0544879041374617</v>
      </c>
      <c r="J116" s="12">
        <f t="shared" si="263"/>
        <v>8.0055474983870347</v>
      </c>
      <c r="K116" s="12">
        <f t="shared" si="263"/>
        <v>7.7739421979343009</v>
      </c>
      <c r="L116" s="12">
        <f t="shared" si="263"/>
        <v>7.7325841085677416</v>
      </c>
      <c r="M116" s="12">
        <f t="shared" si="263"/>
        <v>7.6154028553624897</v>
      </c>
      <c r="N116" s="12">
        <f t="shared" si="263"/>
        <v>7.5862383507913105</v>
      </c>
      <c r="O116" s="12">
        <f t="shared" si="263"/>
        <v>7.8439963126099617</v>
      </c>
      <c r="P116" s="12">
        <f t="shared" si="263"/>
        <v>7.8578171148522484</v>
      </c>
      <c r="Q116" s="12">
        <f t="shared" si="263"/>
        <v>7.6373753190877718</v>
      </c>
      <c r="R116" s="12">
        <f t="shared" ref="R116:S116" si="264">R59/R175*100</f>
        <v>6.9712126510095409</v>
      </c>
      <c r="S116" s="12">
        <f t="shared" si="264"/>
        <v>6.2912291806890215</v>
      </c>
      <c r="T116" s="12">
        <f t="shared" ref="T116:U116" si="265">T59/T175*100</f>
        <v>5.8662395117386978</v>
      </c>
      <c r="U116" s="12">
        <f t="shared" si="265"/>
        <v>5.4854764099636935</v>
      </c>
      <c r="V116" s="12">
        <f t="shared" ref="V116:W116" si="266">V59/V175*100</f>
        <v>5.1136968296461731</v>
      </c>
      <c r="W116" s="12">
        <f t="shared" si="266"/>
        <v>4.7778513351586005</v>
      </c>
      <c r="X116" s="12">
        <f t="shared" ref="X116:Y116" si="267">X59/X175*100</f>
        <v>4.5242396140126351</v>
      </c>
      <c r="Y116" s="12">
        <f t="shared" si="267"/>
        <v>4.2201819646823218</v>
      </c>
      <c r="Z116" s="12">
        <f t="shared" ref="Z116:AA116" si="268">Z59/Z175*100</f>
        <v>4.0676180535911124</v>
      </c>
      <c r="AA116" s="12">
        <f t="shared" si="268"/>
        <v>4.0599538195058935</v>
      </c>
      <c r="AB116" s="12">
        <f t="shared" ref="AB116:AC116" si="269">AB59/AB175*100</f>
        <v>3.9275715943975844</v>
      </c>
      <c r="AC116" s="12">
        <f t="shared" si="269"/>
        <v>3.6718648753725867</v>
      </c>
      <c r="AD116" s="12">
        <f t="shared" ref="AD116:AI116" si="270">AD59/AD175*100</f>
        <v>3.4760785319229286</v>
      </c>
      <c r="AE116" s="12">
        <f t="shared" si="270"/>
        <v>3.3973459454111441</v>
      </c>
      <c r="AF116" s="12">
        <f t="shared" si="270"/>
        <v>3.4001329396239512</v>
      </c>
      <c r="AG116" s="12">
        <f t="shared" si="270"/>
        <v>3.4914070000933641</v>
      </c>
      <c r="AH116" s="12">
        <f t="shared" si="270"/>
        <v>3.4879232573273562</v>
      </c>
      <c r="AI116" s="12">
        <f t="shared" si="270"/>
        <v>3.5520241242219059</v>
      </c>
      <c r="AJ116" s="12">
        <f t="shared" ref="AJ116:AL116" si="271">AJ59/AJ175*100</f>
        <v>3.6077640084780365</v>
      </c>
      <c r="AK116" s="12">
        <f t="shared" si="271"/>
        <v>3.6265762194144804</v>
      </c>
      <c r="AL116" s="12">
        <f t="shared" si="271"/>
        <v>3.616608805571389</v>
      </c>
      <c r="AM116" s="12">
        <f t="shared" ref="AM116:AN116" si="272">AM59/AM175*100</f>
        <v>3.6786277234318621</v>
      </c>
      <c r="AN116" s="12">
        <f t="shared" si="272"/>
        <v>3.7497055843506066</v>
      </c>
      <c r="AO116" s="12">
        <f t="shared" ref="AO116:AP116" si="273">AO59/AO175*100</f>
        <v>3.7587645274088777</v>
      </c>
      <c r="AP116" s="12">
        <f t="shared" si="273"/>
        <v>3.6653877297313118</v>
      </c>
      <c r="AQ116" s="12">
        <f t="shared" ref="AQ116:AU116" si="274">AQ59/AQ175*100</f>
        <v>3.6653877297313118</v>
      </c>
      <c r="AR116" s="12">
        <f t="shared" si="274"/>
        <v>3.7002298184169704</v>
      </c>
      <c r="AS116" s="12">
        <f t="shared" si="274"/>
        <v>3.7455245337083269</v>
      </c>
      <c r="AT116" s="12">
        <f t="shared" si="274"/>
        <v>3.771307679335715</v>
      </c>
      <c r="AU116" s="12">
        <f t="shared" si="274"/>
        <v>3.8298423883276214</v>
      </c>
      <c r="AV116" s="12">
        <f t="shared" ref="AV116:AY116" si="275">AV59/AV175*100</f>
        <v>3.8688655276555592</v>
      </c>
      <c r="AW116" s="12">
        <f t="shared" si="275"/>
        <v>3.8486571162178773</v>
      </c>
      <c r="AX116" s="12">
        <f t="shared" si="275"/>
        <v>3.9106760340783504</v>
      </c>
      <c r="AY116" s="12">
        <f t="shared" si="275"/>
        <v>4.0131117748141865</v>
      </c>
      <c r="AZ116" s="12">
        <f t="shared" ref="AZ116:BE116" si="276">AZ59/AZ175*100</f>
        <v>4.0688591167112413</v>
      </c>
      <c r="BA116" s="12">
        <f t="shared" si="276"/>
        <v>3.9915096798290786</v>
      </c>
      <c r="BB116" s="12">
        <f t="shared" si="276"/>
        <v>3.9343686543845977</v>
      </c>
      <c r="BC116" s="12">
        <f t="shared" si="276"/>
        <v>3.8486571162178773</v>
      </c>
      <c r="BD116" s="12">
        <f t="shared" si="276"/>
        <v>3.9643328506542646</v>
      </c>
      <c r="BE116" s="12">
        <f t="shared" si="276"/>
        <v>3.9761791608073889</v>
      </c>
      <c r="BF116" s="12">
        <f t="shared" si="38"/>
        <v>3.9761791608073889</v>
      </c>
      <c r="BG116" s="12">
        <f t="shared" si="38"/>
        <v>4.0876738446014969</v>
      </c>
      <c r="BH116" s="12">
        <f t="shared" si="38"/>
        <v>4.1329685598928538</v>
      </c>
      <c r="BI116" s="12">
        <f t="shared" ref="BI116:BJ116" si="277">BI59/BI175*100</f>
        <v>4.1692043321259389</v>
      </c>
      <c r="BJ116" s="12">
        <f t="shared" si="277"/>
        <v>4.1880190600161944</v>
      </c>
      <c r="BK116" s="12">
        <f t="shared" ref="BK116:BM116" si="278">BK59/BK175*100</f>
        <v>4.3204189970216982</v>
      </c>
      <c r="BL116" s="12">
        <f t="shared" si="278"/>
        <v>4.4110084276044113</v>
      </c>
      <c r="BM116" s="12">
        <f t="shared" si="278"/>
        <v>4.3796505477873184</v>
      </c>
      <c r="BN116" s="12">
        <f t="shared" ref="BN116" si="279">BN59/BN175*100</f>
        <v>4.3956779085827211</v>
      </c>
    </row>
    <row r="117" spans="1:66" x14ac:dyDescent="0.25">
      <c r="A117" s="8" t="s">
        <v>42</v>
      </c>
      <c r="B117" s="12">
        <f t="shared" ref="B117:Q117" si="280">B60/B176*100</f>
        <v>3.9283690152207549</v>
      </c>
      <c r="C117" s="12">
        <f t="shared" si="280"/>
        <v>4.1075017913277616</v>
      </c>
      <c r="D117" s="12">
        <f t="shared" si="280"/>
        <v>4.2066417838050354</v>
      </c>
      <c r="E117" s="12">
        <f t="shared" si="280"/>
        <v>6.6464216845118651</v>
      </c>
      <c r="F117" s="12">
        <f t="shared" si="280"/>
        <v>8.9114301177936284</v>
      </c>
      <c r="G117" s="12">
        <f t="shared" si="280"/>
        <v>9.1207729345267587</v>
      </c>
      <c r="H117" s="12">
        <f t="shared" si="280"/>
        <v>9.3495820802548888</v>
      </c>
      <c r="I117" s="12">
        <f t="shared" si="280"/>
        <v>9.3213931338960059</v>
      </c>
      <c r="J117" s="12">
        <f t="shared" si="280"/>
        <v>9.295225281804365</v>
      </c>
      <c r="K117" s="12">
        <f t="shared" si="280"/>
        <v>9.1174753596696814</v>
      </c>
      <c r="L117" s="12">
        <f t="shared" si="280"/>
        <v>9.0856697183062636</v>
      </c>
      <c r="M117" s="12">
        <f t="shared" si="280"/>
        <v>8.9671697702164739</v>
      </c>
      <c r="N117" s="12">
        <f t="shared" si="280"/>
        <v>8.8641739865498206</v>
      </c>
      <c r="O117" s="12">
        <f t="shared" si="280"/>
        <v>9.159760071443424</v>
      </c>
      <c r="P117" s="12">
        <f t="shared" si="280"/>
        <v>9.2021540396551895</v>
      </c>
      <c r="Q117" s="12">
        <f t="shared" si="280"/>
        <v>8.9878408134188188</v>
      </c>
      <c r="R117" s="12">
        <f t="shared" ref="R117:S117" si="281">R60/R176*100</f>
        <v>8.3024006489898738</v>
      </c>
      <c r="S117" s="12">
        <f t="shared" si="281"/>
        <v>7.6210081498675777</v>
      </c>
      <c r="T117" s="12">
        <f t="shared" ref="T117:U117" si="282">T60/T176*100</f>
        <v>7.1838602967492555</v>
      </c>
      <c r="U117" s="12">
        <f t="shared" si="282"/>
        <v>6.7886803418104229</v>
      </c>
      <c r="V117" s="12">
        <f t="shared" ref="V117:W117" si="283">V60/V176*100</f>
        <v>6.3698535000801009</v>
      </c>
      <c r="W117" s="12">
        <f t="shared" si="283"/>
        <v>5.9577372613581749</v>
      </c>
      <c r="X117" s="12">
        <f t="shared" ref="X117:Y117" si="284">X60/X176*100</f>
        <v>5.6317936866646896</v>
      </c>
      <c r="Y117" s="12">
        <f t="shared" si="284"/>
        <v>5.2726166494534379</v>
      </c>
      <c r="Z117" s="12">
        <f t="shared" ref="Z117:AA117" si="285">Z60/Z176*100</f>
        <v>4.9769690640952398</v>
      </c>
      <c r="AA117" s="12">
        <f t="shared" si="285"/>
        <v>5.0032432905084461</v>
      </c>
      <c r="AB117" s="12">
        <f t="shared" ref="AB117:AC117" si="286">AB60/AB176*100</f>
        <v>4.8678784760276059</v>
      </c>
      <c r="AC117" s="12">
        <f t="shared" si="286"/>
        <v>4.5931551646511179</v>
      </c>
      <c r="AD117" s="12">
        <f t="shared" ref="AD117:AI117" si="287">AD60/AD176*100</f>
        <v>4.4144904250413131</v>
      </c>
      <c r="AE117" s="12">
        <f t="shared" si="287"/>
        <v>4.3473335023291577</v>
      </c>
      <c r="AF117" s="12">
        <f t="shared" si="287"/>
        <v>4.3897926522128996</v>
      </c>
      <c r="AG117" s="12">
        <f t="shared" si="287"/>
        <v>4.4950997516770315</v>
      </c>
      <c r="AH117" s="12">
        <f t="shared" si="287"/>
        <v>4.5076062834497179</v>
      </c>
      <c r="AI117" s="12">
        <f t="shared" si="287"/>
        <v>4.5548998909934895</v>
      </c>
      <c r="AJ117" s="12">
        <f t="shared" ref="AJ117:AL117" si="288">AJ60/AJ176*100</f>
        <v>4.6293085001956902</v>
      </c>
      <c r="AK117" s="12">
        <f t="shared" si="288"/>
        <v>4.6420252257796824</v>
      </c>
      <c r="AL117" s="12">
        <f t="shared" si="288"/>
        <v>4.5645978997875813</v>
      </c>
      <c r="AM117" s="12">
        <f t="shared" ref="AM117:AN117" si="289">AM60/AM176*100</f>
        <v>4.6902968138446948</v>
      </c>
      <c r="AN117" s="12">
        <f t="shared" si="289"/>
        <v>4.8008036406068255</v>
      </c>
      <c r="AO117" s="12">
        <f t="shared" ref="AO117:AP117" si="290">AO60/AO176*100</f>
        <v>4.809960515140788</v>
      </c>
      <c r="AP117" s="12">
        <f t="shared" si="290"/>
        <v>4.6932103648327734</v>
      </c>
      <c r="AQ117" s="12">
        <f t="shared" ref="AQ117:AU117" si="291">AQ60/AQ176*100</f>
        <v>4.7030956271137558</v>
      </c>
      <c r="AR117" s="12">
        <f t="shared" si="291"/>
        <v>4.7606382591283118</v>
      </c>
      <c r="AS117" s="12">
        <f t="shared" si="291"/>
        <v>4.8125618999515734</v>
      </c>
      <c r="AT117" s="12">
        <f t="shared" si="291"/>
        <v>4.8341013661848695</v>
      </c>
      <c r="AU117" s="12">
        <f t="shared" si="291"/>
        <v>4.8898750565280915</v>
      </c>
      <c r="AV117" s="12">
        <f t="shared" ref="AV117:AY117" si="292">AV60/AV176*100</f>
        <v>4.9563664522917472</v>
      </c>
      <c r="AW117" s="12">
        <f t="shared" si="292"/>
        <v>4.9409662542119026</v>
      </c>
      <c r="AX117" s="12">
        <f t="shared" si="292"/>
        <v>4.9659395483954345</v>
      </c>
      <c r="AY117" s="12">
        <f t="shared" si="292"/>
        <v>5.0869559697931361</v>
      </c>
      <c r="AZ117" s="12">
        <f t="shared" ref="AZ117:BE117" si="293">AZ60/AZ176*100</f>
        <v>5.1396079983634166</v>
      </c>
      <c r="BA117" s="12">
        <f t="shared" si="293"/>
        <v>5.0633353957112108</v>
      </c>
      <c r="BB117" s="12">
        <f t="shared" si="293"/>
        <v>4.9990291631886157</v>
      </c>
      <c r="BC117" s="12">
        <f t="shared" si="293"/>
        <v>4.9720788165488861</v>
      </c>
      <c r="BD117" s="12">
        <f t="shared" si="293"/>
        <v>5.1327403424629452</v>
      </c>
      <c r="BE117" s="12">
        <f t="shared" si="293"/>
        <v>5.1902829744775021</v>
      </c>
      <c r="BF117" s="12">
        <f t="shared" si="38"/>
        <v>5.2211874260296227</v>
      </c>
      <c r="BG117" s="12">
        <f t="shared" si="38"/>
        <v>5.3041195737974371</v>
      </c>
      <c r="BH117" s="12">
        <f t="shared" si="38"/>
        <v>5.3613500396346989</v>
      </c>
      <c r="BI117" s="12">
        <f t="shared" ref="BI117:BJ117" si="294">BI60/BI176*100</f>
        <v>5.3396024626165399</v>
      </c>
      <c r="BJ117" s="12">
        <f t="shared" si="294"/>
        <v>5.327844203271793</v>
      </c>
      <c r="BK117" s="12">
        <f t="shared" ref="BK117:BM117" si="295">BK60/BK176*100</f>
        <v>5.4962058282257749</v>
      </c>
      <c r="BL117" s="12">
        <f t="shared" si="295"/>
        <v>5.5733108740174311</v>
      </c>
      <c r="BM117" s="12">
        <f t="shared" si="295"/>
        <v>5.5212831778017382</v>
      </c>
      <c r="BN117" s="12">
        <f t="shared" ref="BN117" si="296">BN60/BN176*100</f>
        <v>5.5287751660567981</v>
      </c>
    </row>
    <row r="118" spans="1:66"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row>
    <row r="119" spans="1:66"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row>
    <row r="120" spans="1:66" ht="15.75" x14ac:dyDescent="0.25">
      <c r="A120" s="7" t="s">
        <v>55</v>
      </c>
      <c r="B120" s="9">
        <v>43831</v>
      </c>
      <c r="C120" s="9">
        <v>43862</v>
      </c>
      <c r="D120" s="9">
        <v>43891</v>
      </c>
      <c r="E120" s="9">
        <v>43922</v>
      </c>
      <c r="F120" s="9">
        <v>43952</v>
      </c>
      <c r="G120" s="9">
        <v>43983</v>
      </c>
      <c r="H120" s="9">
        <v>44013</v>
      </c>
      <c r="I120" s="9">
        <v>44044</v>
      </c>
      <c r="J120" s="9">
        <v>44075</v>
      </c>
      <c r="K120" s="9">
        <v>44105</v>
      </c>
      <c r="L120" s="9">
        <v>44136</v>
      </c>
      <c r="M120" s="9">
        <v>44166</v>
      </c>
      <c r="N120" s="9">
        <v>44197</v>
      </c>
      <c r="O120" s="9">
        <v>44228</v>
      </c>
      <c r="P120" s="9">
        <v>44256</v>
      </c>
      <c r="Q120" s="9">
        <v>44287</v>
      </c>
      <c r="R120" s="4">
        <v>44317</v>
      </c>
      <c r="S120" s="4">
        <v>44348</v>
      </c>
      <c r="T120" s="4">
        <v>44378</v>
      </c>
      <c r="U120" s="4">
        <v>44409</v>
      </c>
      <c r="V120" s="4">
        <v>44440</v>
      </c>
      <c r="W120" s="4">
        <v>44470</v>
      </c>
      <c r="X120" s="163">
        <v>44501</v>
      </c>
      <c r="Y120" s="163">
        <v>44531</v>
      </c>
      <c r="Z120" s="163">
        <v>44562</v>
      </c>
      <c r="AA120" s="163">
        <v>44593</v>
      </c>
      <c r="AB120" s="163">
        <v>44621</v>
      </c>
      <c r="AC120" s="163">
        <v>44652</v>
      </c>
      <c r="AD120" s="163">
        <v>44682</v>
      </c>
      <c r="AE120" s="163">
        <v>44713</v>
      </c>
      <c r="AF120" s="163">
        <v>44743</v>
      </c>
      <c r="AG120" s="163">
        <v>44774</v>
      </c>
      <c r="AH120" s="163">
        <v>44805</v>
      </c>
      <c r="AI120" s="163">
        <v>44835</v>
      </c>
      <c r="AJ120" s="163">
        <v>44866</v>
      </c>
      <c r="AK120" s="163">
        <v>44896</v>
      </c>
      <c r="AL120" s="163">
        <v>44927</v>
      </c>
      <c r="AM120" s="163">
        <v>44958</v>
      </c>
      <c r="AN120" s="163">
        <v>44986</v>
      </c>
      <c r="AO120" s="163">
        <v>45017</v>
      </c>
      <c r="AP120" s="163">
        <v>45047</v>
      </c>
      <c r="AQ120" s="163">
        <v>45078</v>
      </c>
      <c r="AR120" s="163">
        <v>45108</v>
      </c>
      <c r="AS120" s="163">
        <v>45139</v>
      </c>
      <c r="AT120" s="163">
        <v>45170</v>
      </c>
      <c r="AU120" s="163">
        <v>45200</v>
      </c>
      <c r="AV120" s="163">
        <v>45231</v>
      </c>
      <c r="AW120" s="163">
        <v>45261</v>
      </c>
      <c r="AX120" s="163">
        <v>45292</v>
      </c>
      <c r="AY120" s="163">
        <v>45323</v>
      </c>
      <c r="AZ120" s="163">
        <v>45352</v>
      </c>
      <c r="BA120" s="163">
        <v>45383</v>
      </c>
      <c r="BB120" s="163">
        <v>45413</v>
      </c>
      <c r="BC120" s="163">
        <v>45444</v>
      </c>
      <c r="BD120" s="163">
        <v>45474</v>
      </c>
      <c r="BE120" s="163">
        <v>45505</v>
      </c>
      <c r="BF120" s="163">
        <v>45536</v>
      </c>
      <c r="BG120" s="163">
        <v>45566</v>
      </c>
      <c r="BH120" s="163">
        <v>45597</v>
      </c>
      <c r="BI120" s="163">
        <v>45627</v>
      </c>
      <c r="BJ120" s="163">
        <v>45658</v>
      </c>
      <c r="BK120" s="163">
        <v>45689</v>
      </c>
      <c r="BL120" s="163">
        <v>45717</v>
      </c>
      <c r="BM120" s="163">
        <v>45748</v>
      </c>
      <c r="BN120" s="163">
        <v>45778</v>
      </c>
    </row>
    <row r="121" spans="1:66" x14ac:dyDescent="0.25">
      <c r="A121" s="8" t="s">
        <v>0</v>
      </c>
      <c r="B121" s="12">
        <f t="shared" ref="B121:Q121" si="297">B64/B181*100</f>
        <v>2.7451264934939292</v>
      </c>
      <c r="C121" s="12">
        <f t="shared" si="297"/>
        <v>2.8660571760267017</v>
      </c>
      <c r="D121" s="12">
        <f t="shared" si="297"/>
        <v>2.8660571760267017</v>
      </c>
      <c r="E121" s="12">
        <f t="shared" si="297"/>
        <v>5.4418807139747498</v>
      </c>
      <c r="F121" s="12">
        <f t="shared" si="297"/>
        <v>6.5786291297828079</v>
      </c>
      <c r="G121" s="12">
        <f t="shared" si="297"/>
        <v>6.0344410583853332</v>
      </c>
      <c r="H121" s="12">
        <f t="shared" si="297"/>
        <v>6.2279301504377687</v>
      </c>
      <c r="I121" s="12">
        <f t="shared" si="297"/>
        <v>6.4576984472500358</v>
      </c>
      <c r="J121" s="12">
        <f t="shared" si="297"/>
        <v>6.3246746964639877</v>
      </c>
      <c r="K121" s="12">
        <f t="shared" si="297"/>
        <v>5.9497895806123928</v>
      </c>
      <c r="L121" s="12">
        <f t="shared" si="297"/>
        <v>5.9256034441058381</v>
      </c>
      <c r="M121" s="12">
        <f t="shared" si="297"/>
        <v>5.8167658298263438</v>
      </c>
      <c r="N121" s="12">
        <f t="shared" si="297"/>
        <v>5.6912127674870003</v>
      </c>
      <c r="O121" s="12">
        <f t="shared" si="297"/>
        <v>5.9907502815652629</v>
      </c>
      <c r="P121" s="12">
        <f t="shared" si="297"/>
        <v>5.8709352759339577</v>
      </c>
      <c r="Q121" s="12">
        <f t="shared" si="297"/>
        <v>5.7631017708657835</v>
      </c>
      <c r="R121" s="12">
        <f t="shared" ref="R121:S121" si="298">R64/R181*100</f>
        <v>5.3677122522824758</v>
      </c>
      <c r="S121" s="12">
        <f t="shared" si="298"/>
        <v>4.9723227336991682</v>
      </c>
      <c r="T121" s="12">
        <f t="shared" ref="T121:U121" si="299">T64/T181*100</f>
        <v>4.9723227336991682</v>
      </c>
      <c r="U121" s="12">
        <f t="shared" si="299"/>
        <v>4.7326927224365578</v>
      </c>
      <c r="V121" s="12">
        <f t="shared" ref="V121:W121" si="300">V64/V181*100</f>
        <v>4.6368407179315136</v>
      </c>
      <c r="W121" s="12">
        <f t="shared" si="300"/>
        <v>4.4930627111739474</v>
      </c>
      <c r="X121" s="12">
        <f t="shared" ref="X121:Y121" si="301">X64/X181*100</f>
        <v>4.3972107066689032</v>
      </c>
      <c r="Y121" s="12">
        <f t="shared" si="301"/>
        <v>4.2294696987850759</v>
      </c>
      <c r="Z121" s="12">
        <f t="shared" ref="Z121:AA121" si="302">Z64/Z181*100</f>
        <v>4.0456869459167875</v>
      </c>
      <c r="AA121" s="12">
        <f t="shared" si="302"/>
        <v>4.0808668324030206</v>
      </c>
      <c r="AB121" s="12">
        <f t="shared" ref="AB121:AC121" si="303">AB64/AB181*100</f>
        <v>3.8932407711431116</v>
      </c>
      <c r="AC121" s="12">
        <f t="shared" si="303"/>
        <v>3.6821614522257144</v>
      </c>
      <c r="AD121" s="12">
        <f t="shared" ref="AD121:AI121" si="304">AD64/AD181*100</f>
        <v>3.5179886486232936</v>
      </c>
      <c r="AE121" s="12">
        <f t="shared" si="304"/>
        <v>3.4476288756508282</v>
      </c>
      <c r="AF121" s="12">
        <f t="shared" si="304"/>
        <v>3.2717294432196633</v>
      </c>
      <c r="AG121" s="12">
        <f t="shared" si="304"/>
        <v>3.201369670247197</v>
      </c>
      <c r="AH121" s="12">
        <f t="shared" si="304"/>
        <v>3.2365495567334306</v>
      </c>
      <c r="AI121" s="12">
        <f t="shared" si="304"/>
        <v>3.0841033819597543</v>
      </c>
      <c r="AJ121" s="12">
        <f t="shared" ref="AJ121" si="305">AJ64/AJ181*100</f>
        <v>3.1896430414184529</v>
      </c>
      <c r="AK121" s="12">
        <f t="shared" ref="AK121:AL121" si="306">AK64/AK181*100</f>
        <v>3.1544631549322202</v>
      </c>
      <c r="AL121" s="12">
        <f t="shared" si="306"/>
        <v>3.1831146605818592</v>
      </c>
      <c r="AM121" s="12">
        <f t="shared" ref="AM121:AN121" si="307">AM64/AM181*100</f>
        <v>3.1602966343411296</v>
      </c>
      <c r="AN121" s="12">
        <f t="shared" si="307"/>
        <v>3.2287507130633197</v>
      </c>
      <c r="AO121" s="12">
        <f t="shared" ref="AO121:AP121" si="308">AO64/AO181*100</f>
        <v>3.2857957786651451</v>
      </c>
      <c r="AP121" s="12">
        <f t="shared" si="308"/>
        <v>3.2173416999429549</v>
      </c>
      <c r="AQ121" s="12">
        <f t="shared" ref="AQ121:AU121" si="309">AQ64/AQ181*100</f>
        <v>3.2287507130633197</v>
      </c>
      <c r="AR121" s="12">
        <f t="shared" si="309"/>
        <v>3.2857957786651451</v>
      </c>
      <c r="AS121" s="12">
        <f t="shared" si="309"/>
        <v>3.2287507130633197</v>
      </c>
      <c r="AT121" s="12">
        <f t="shared" si="309"/>
        <v>3.308613804905876</v>
      </c>
      <c r="AU121" s="12">
        <f t="shared" si="309"/>
        <v>3.308613804905876</v>
      </c>
      <c r="AV121" s="12">
        <f t="shared" ref="AV121:AY121" si="310">AV64/AV181*100</f>
        <v>3.2972047917855107</v>
      </c>
      <c r="AW121" s="12">
        <f t="shared" si="310"/>
        <v>3.3200228180262408</v>
      </c>
      <c r="AX121" s="12">
        <f t="shared" si="310"/>
        <v>3.2857957786651451</v>
      </c>
      <c r="AY121" s="12">
        <f t="shared" si="310"/>
        <v>3.4683399885909871</v>
      </c>
      <c r="AZ121" s="12">
        <f t="shared" ref="AZ121:BE121" si="311">AZ64/AZ181*100</f>
        <v>3.4112949229891618</v>
      </c>
      <c r="BA121" s="12">
        <f t="shared" si="311"/>
        <v>3.3428408442669708</v>
      </c>
      <c r="BB121" s="12">
        <f t="shared" si="311"/>
        <v>3.3770678836280661</v>
      </c>
      <c r="BC121" s="12">
        <f t="shared" si="311"/>
        <v>3.3314318311466056</v>
      </c>
      <c r="BD121" s="12">
        <f t="shared" si="311"/>
        <v>3.6508841985168279</v>
      </c>
      <c r="BE121" s="12">
        <f t="shared" si="311"/>
        <v>3.548203080433542</v>
      </c>
      <c r="BF121" s="12">
        <f t="shared" ref="BF121:BH136" si="312">BF64/BF181*100</f>
        <v>3.571021106674273</v>
      </c>
      <c r="BG121" s="12">
        <f t="shared" si="312"/>
        <v>3.5596120935539077</v>
      </c>
      <c r="BH121" s="12">
        <f t="shared" si="312"/>
        <v>3.4683399885909871</v>
      </c>
      <c r="BI121" s="12">
        <f t="shared" ref="BI121:BJ121" si="313">BI64/BI181*100</f>
        <v>3.4455219623502567</v>
      </c>
      <c r="BJ121" s="12">
        <f t="shared" si="313"/>
        <v>3.4227039361095266</v>
      </c>
      <c r="BK121" s="12">
        <f t="shared" ref="BK121:BM121" si="314">BK64/BK181*100</f>
        <v>3.5824301197946378</v>
      </c>
      <c r="BL121" s="12">
        <f t="shared" si="314"/>
        <v>3.4911580148317167</v>
      </c>
      <c r="BM121" s="12">
        <f t="shared" si="314"/>
        <v>3.3998859098687966</v>
      </c>
      <c r="BN121" s="12">
        <f t="shared" ref="BN121" si="315">BN64/BN181*100</f>
        <v>3.4569309754706219</v>
      </c>
    </row>
    <row r="122" spans="1:66" x14ac:dyDescent="0.25">
      <c r="A122" s="8" t="s">
        <v>1</v>
      </c>
      <c r="B122" s="12">
        <f t="shared" ref="B122:Q122" si="316">B65/B182*100</f>
        <v>2.8343874443663619</v>
      </c>
      <c r="C122" s="12">
        <f t="shared" si="316"/>
        <v>2.8929491684235185</v>
      </c>
      <c r="D122" s="12">
        <f t="shared" si="316"/>
        <v>2.8695244788006558</v>
      </c>
      <c r="E122" s="12">
        <f t="shared" si="316"/>
        <v>5.7858983368470369</v>
      </c>
      <c r="F122" s="12">
        <f t="shared" si="316"/>
        <v>6.8400093698758493</v>
      </c>
      <c r="G122" s="12">
        <f t="shared" si="316"/>
        <v>6.301241508550012</v>
      </c>
      <c r="H122" s="12">
        <f t="shared" si="316"/>
        <v>6.5589130944014986</v>
      </c>
      <c r="I122" s="12">
        <f t="shared" si="316"/>
        <v>6.6760365425158117</v>
      </c>
      <c r="J122" s="12">
        <f t="shared" si="316"/>
        <v>6.5472007495900684</v>
      </c>
      <c r="K122" s="12">
        <f t="shared" si="316"/>
        <v>6.207542750058562</v>
      </c>
      <c r="L122" s="12">
        <f t="shared" si="316"/>
        <v>6.2309674396814243</v>
      </c>
      <c r="M122" s="12">
        <f t="shared" si="316"/>
        <v>6.3480908877957365</v>
      </c>
      <c r="N122" s="12">
        <f t="shared" si="316"/>
        <v>6.2331575864089039</v>
      </c>
      <c r="O122" s="12">
        <f t="shared" si="316"/>
        <v>6.5729349736379614</v>
      </c>
      <c r="P122" s="12">
        <f t="shared" si="316"/>
        <v>6.4909197422378444</v>
      </c>
      <c r="Q122" s="12">
        <f t="shared" si="316"/>
        <v>6.3971880492091389</v>
      </c>
      <c r="R122" s="12">
        <f t="shared" ref="R122:S122" si="317">R65/R182*100</f>
        <v>5.928529584065612</v>
      </c>
      <c r="S122" s="12">
        <f t="shared" si="317"/>
        <v>5.4247217340363214</v>
      </c>
      <c r="T122" s="12">
        <f t="shared" ref="T122:U122" si="318">T65/T182*100</f>
        <v>5.330990041007615</v>
      </c>
      <c r="U122" s="12">
        <f t="shared" si="318"/>
        <v>5.0849443468072648</v>
      </c>
      <c r="V122" s="12">
        <f t="shared" ref="V122:W122" si="319">V65/V182*100</f>
        <v>4.862331575864089</v>
      </c>
      <c r="W122" s="12">
        <f t="shared" si="319"/>
        <v>4.8388986526069129</v>
      </c>
      <c r="X122" s="12">
        <f t="shared" ref="X122:Y122" si="320">X65/X182*100</f>
        <v>4.8388986526069129</v>
      </c>
      <c r="Y122" s="12">
        <f t="shared" si="320"/>
        <v>4.5577035735207962</v>
      </c>
      <c r="Z122" s="12">
        <f t="shared" ref="Z122:AA122" si="321">Z65/Z182*100</f>
        <v>4.4793740450946808</v>
      </c>
      <c r="AA122" s="12">
        <f t="shared" si="321"/>
        <v>4.583545534515487</v>
      </c>
      <c r="AB122" s="12">
        <f t="shared" ref="AB122:AC122" si="322">AB65/AB182*100</f>
        <v>4.3636279457382283</v>
      </c>
      <c r="AC122" s="12">
        <f t="shared" si="322"/>
        <v>4.1437103569609706</v>
      </c>
      <c r="AD122" s="12">
        <f t="shared" ref="AD122:AI122" si="323">AD65/AD182*100</f>
        <v>4.0511134774758091</v>
      </c>
      <c r="AE122" s="12">
        <f t="shared" si="323"/>
        <v>3.9237927681837119</v>
      </c>
      <c r="AF122" s="12">
        <f t="shared" si="323"/>
        <v>3.8080466688272607</v>
      </c>
      <c r="AG122" s="12">
        <f t="shared" si="323"/>
        <v>3.76174822908468</v>
      </c>
      <c r="AH122" s="12">
        <f t="shared" si="323"/>
        <v>3.7501736191490345</v>
      </c>
      <c r="AI122" s="12">
        <f t="shared" si="323"/>
        <v>3.7964720588916152</v>
      </c>
      <c r="AJ122" s="12">
        <f t="shared" ref="AJ122" si="324">AJ65/AJ182*100</f>
        <v>3.7964720588916152</v>
      </c>
      <c r="AK122" s="12">
        <f t="shared" ref="AK122:AL122" si="325">AK65/AK182*100</f>
        <v>3.946941988055003</v>
      </c>
      <c r="AL122" s="12">
        <f t="shared" si="325"/>
        <v>3.8840685049743335</v>
      </c>
      <c r="AM122" s="12">
        <f t="shared" ref="AM122:AN122" si="326">AM65/AM182*100</f>
        <v>3.8954254304274745</v>
      </c>
      <c r="AN122" s="12">
        <f t="shared" si="326"/>
        <v>4.031708535865171</v>
      </c>
      <c r="AO122" s="12">
        <f t="shared" ref="AO122:AP122" si="327">AO65/AO182*100</f>
        <v>4.0884931631308774</v>
      </c>
      <c r="AP122" s="12">
        <f t="shared" si="327"/>
        <v>4.0089946849588882</v>
      </c>
      <c r="AQ122" s="12">
        <f t="shared" ref="AQ122:AU122" si="328">AQ65/AQ182*100</f>
        <v>3.9522100576931813</v>
      </c>
      <c r="AR122" s="12">
        <f t="shared" si="328"/>
        <v>3.8840685049743335</v>
      </c>
      <c r="AS122" s="12">
        <f t="shared" si="328"/>
        <v>3.8499977286149094</v>
      </c>
      <c r="AT122" s="12">
        <f t="shared" si="328"/>
        <v>3.8954254304274745</v>
      </c>
      <c r="AU122" s="12">
        <f t="shared" si="328"/>
        <v>3.8840685049743335</v>
      </c>
      <c r="AV122" s="12">
        <f t="shared" ref="AV122:AY122" si="329">AV65/AV182*100</f>
        <v>3.986280834052605</v>
      </c>
      <c r="AW122" s="12">
        <f t="shared" si="329"/>
        <v>4.0998500885840183</v>
      </c>
      <c r="AX122" s="12">
        <f t="shared" si="329"/>
        <v>4.1566347158497257</v>
      </c>
      <c r="AY122" s="12">
        <f t="shared" si="329"/>
        <v>4.2815608958342803</v>
      </c>
      <c r="AZ122" s="12">
        <f t="shared" ref="AZ122:BE122" si="330">AZ65/AZ182*100</f>
        <v>4.1679916413028666</v>
      </c>
      <c r="BA122" s="12">
        <f t="shared" si="330"/>
        <v>4.0089946849588882</v>
      </c>
      <c r="BB122" s="12">
        <f t="shared" si="330"/>
        <v>3.9294962067868986</v>
      </c>
      <c r="BC122" s="12">
        <f t="shared" si="330"/>
        <v>3.9294962067868986</v>
      </c>
      <c r="BD122" s="12">
        <f t="shared" si="330"/>
        <v>4.2815608958342803</v>
      </c>
      <c r="BE122" s="12">
        <f t="shared" si="330"/>
        <v>4.224776268568573</v>
      </c>
      <c r="BF122" s="12">
        <f t="shared" si="312"/>
        <v>4.1225639394903011</v>
      </c>
      <c r="BG122" s="12">
        <f t="shared" si="312"/>
        <v>4.236133194021714</v>
      </c>
      <c r="BH122" s="12">
        <f t="shared" si="312"/>
        <v>4.0771362376777356</v>
      </c>
      <c r="BI122" s="12">
        <f t="shared" ref="BI122:BJ122" si="331">BI65/BI182*100</f>
        <v>3.9976377595057468</v>
      </c>
      <c r="BJ122" s="12">
        <f t="shared" si="331"/>
        <v>4.0657793122245947</v>
      </c>
      <c r="BK122" s="12">
        <f t="shared" ref="BK122:BM122" si="332">BK65/BK182*100</f>
        <v>4.224776268568573</v>
      </c>
      <c r="BL122" s="12">
        <f t="shared" si="332"/>
        <v>4.236133194021714</v>
      </c>
      <c r="BM122" s="12">
        <f t="shared" si="332"/>
        <v>4.0430654613183119</v>
      </c>
      <c r="BN122" s="12">
        <f t="shared" ref="BN122" si="333">BN65/BN182*100</f>
        <v>4.1112070140371593</v>
      </c>
    </row>
    <row r="123" spans="1:66" x14ac:dyDescent="0.25">
      <c r="A123" s="8" t="s">
        <v>2</v>
      </c>
      <c r="B123" s="12">
        <f t="shared" ref="B123:Q123" si="334">B66/B183*100</f>
        <v>2.1730084608627305</v>
      </c>
      <c r="C123" s="12">
        <f t="shared" si="334"/>
        <v>2.242359794720052</v>
      </c>
      <c r="D123" s="12">
        <f t="shared" si="334"/>
        <v>2.2308012390771648</v>
      </c>
      <c r="E123" s="12">
        <f t="shared" si="334"/>
        <v>4.5540709232974246</v>
      </c>
      <c r="F123" s="12">
        <f t="shared" si="334"/>
        <v>5.9873318230153956</v>
      </c>
      <c r="G123" s="12">
        <f t="shared" si="334"/>
        <v>5.4209625965139399</v>
      </c>
      <c r="H123" s="12">
        <f t="shared" si="334"/>
        <v>5.6290165980859026</v>
      </c>
      <c r="I123" s="12">
        <f t="shared" si="334"/>
        <v>5.7214850432289976</v>
      </c>
      <c r="J123" s="12">
        <f t="shared" si="334"/>
        <v>5.5943409311572427</v>
      </c>
      <c r="K123" s="12">
        <f t="shared" si="334"/>
        <v>5.2244671505848626</v>
      </c>
      <c r="L123" s="12">
        <f t="shared" si="334"/>
        <v>5.3631698182995056</v>
      </c>
      <c r="M123" s="12">
        <f t="shared" si="334"/>
        <v>5.4209625965139399</v>
      </c>
      <c r="N123" s="12">
        <f t="shared" si="334"/>
        <v>5.2427184466019421</v>
      </c>
      <c r="O123" s="12">
        <f t="shared" si="334"/>
        <v>5.6767561393489441</v>
      </c>
      <c r="P123" s="12">
        <f t="shared" si="334"/>
        <v>5.5853797829811533</v>
      </c>
      <c r="Q123" s="12">
        <f t="shared" si="334"/>
        <v>5.596801827527127</v>
      </c>
      <c r="R123" s="12">
        <f t="shared" ref="R123:S123" si="335">R66/R183*100</f>
        <v>5.1170759565962305</v>
      </c>
      <c r="S123" s="12">
        <f t="shared" si="335"/>
        <v>4.6487721302113076</v>
      </c>
      <c r="T123" s="12">
        <f t="shared" ref="T123:U123" si="336">T66/T183*100</f>
        <v>4.5916619074814387</v>
      </c>
      <c r="U123" s="12">
        <f t="shared" si="336"/>
        <v>4.3517989720159909</v>
      </c>
      <c r="V123" s="12">
        <f t="shared" ref="V123:W123" si="337">V66/V183*100</f>
        <v>4.0548258138206741</v>
      </c>
      <c r="W123" s="12">
        <f t="shared" si="337"/>
        <v>3.8606510565391203</v>
      </c>
      <c r="X123" s="12">
        <f t="shared" ref="X123:Y123" si="338">X66/X183*100</f>
        <v>3.6550542547115934</v>
      </c>
      <c r="Y123" s="12">
        <f t="shared" si="338"/>
        <v>3.5865219874357508</v>
      </c>
      <c r="Z123" s="12">
        <f t="shared" ref="Z123:AA123" si="339">Z66/Z183*100</f>
        <v>3.3493357150831753</v>
      </c>
      <c r="AA123" s="12">
        <f t="shared" si="339"/>
        <v>3.3381712626995643</v>
      </c>
      <c r="AB123" s="12">
        <f t="shared" ref="AB123:AC123" si="340">AB66/AB183*100</f>
        <v>3.1930333817126266</v>
      </c>
      <c r="AC123" s="12">
        <f t="shared" si="340"/>
        <v>3.0478955007256894</v>
      </c>
      <c r="AD123" s="12">
        <f t="shared" ref="AD123:AI123" si="341">AD66/AD183*100</f>
        <v>3.0144021435748578</v>
      </c>
      <c r="AE123" s="12">
        <f t="shared" si="341"/>
        <v>2.8915931673551412</v>
      </c>
      <c r="AF123" s="12">
        <f t="shared" si="341"/>
        <v>2.791113095902646</v>
      </c>
      <c r="AG123" s="12">
        <f t="shared" si="341"/>
        <v>2.8246064530534776</v>
      </c>
      <c r="AH123" s="12">
        <f t="shared" si="341"/>
        <v>2.8915931673551412</v>
      </c>
      <c r="AI123" s="12">
        <f t="shared" si="341"/>
        <v>2.9362509768895833</v>
      </c>
      <c r="AJ123" s="12">
        <f t="shared" ref="AJ123" si="342">AJ66/AJ183*100</f>
        <v>2.9139220721223622</v>
      </c>
      <c r="AK123" s="12">
        <f t="shared" ref="AK123:AL123" si="343">AK66/AK183*100</f>
        <v>2.9809087864240262</v>
      </c>
      <c r="AL123" s="12">
        <f t="shared" si="343"/>
        <v>2.9316175501778732</v>
      </c>
      <c r="AM123" s="12">
        <f t="shared" ref="AM123:AN123" si="344">AM66/AM183*100</f>
        <v>2.9645570732135798</v>
      </c>
      <c r="AN123" s="12">
        <f t="shared" si="344"/>
        <v>3.0523958013087973</v>
      </c>
      <c r="AO123" s="12">
        <f t="shared" ref="AO123:AP123" si="345">AO66/AO183*100</f>
        <v>3.2061135754754271</v>
      </c>
      <c r="AP123" s="12">
        <f t="shared" si="345"/>
        <v>3.0853353243445034</v>
      </c>
      <c r="AQ123" s="12">
        <f t="shared" ref="AQ123:AU123" si="346">AQ66/AQ183*100</f>
        <v>3.11827484738021</v>
      </c>
      <c r="AR123" s="12">
        <f t="shared" si="346"/>
        <v>3.11827484738021</v>
      </c>
      <c r="AS123" s="12">
        <f t="shared" si="346"/>
        <v>3.0523958013087973</v>
      </c>
      <c r="AT123" s="12">
        <f t="shared" si="346"/>
        <v>3.1072950063683078</v>
      </c>
      <c r="AU123" s="12">
        <f t="shared" si="346"/>
        <v>3.0853353243445034</v>
      </c>
      <c r="AV123" s="12">
        <f t="shared" ref="AV123:AY123" si="347">AV66/AV183*100</f>
        <v>3.0414159602968951</v>
      </c>
      <c r="AW123" s="12">
        <f t="shared" si="347"/>
        <v>3.1072950063683078</v>
      </c>
      <c r="AX123" s="12">
        <f t="shared" si="347"/>
        <v>3.1292546883921122</v>
      </c>
      <c r="AY123" s="12">
        <f t="shared" si="347"/>
        <v>3.1072950063683078</v>
      </c>
      <c r="AZ123" s="12">
        <f t="shared" ref="AZ123:BE123" si="348">AZ66/AZ183*100</f>
        <v>3.0853353243445034</v>
      </c>
      <c r="BA123" s="12">
        <f t="shared" si="348"/>
        <v>2.9974965962492863</v>
      </c>
      <c r="BB123" s="12">
        <f t="shared" si="348"/>
        <v>3.1292546883921122</v>
      </c>
      <c r="BC123" s="12">
        <f t="shared" si="348"/>
        <v>3.261012780534938</v>
      </c>
      <c r="BD123" s="12">
        <f t="shared" si="348"/>
        <v>3.5684483288681976</v>
      </c>
      <c r="BE123" s="12">
        <f t="shared" si="348"/>
        <v>3.5135491238086876</v>
      </c>
      <c r="BF123" s="12">
        <f t="shared" si="312"/>
        <v>3.4915894417848827</v>
      </c>
      <c r="BG123" s="12">
        <f t="shared" si="312"/>
        <v>3.3488515086301551</v>
      </c>
      <c r="BH123" s="12">
        <f t="shared" si="312"/>
        <v>3.2719926215468402</v>
      </c>
      <c r="BI123" s="12">
        <f t="shared" ref="BI123:BJ123" si="349">BI66/BI183*100</f>
        <v>3.282972462558742</v>
      </c>
      <c r="BJ123" s="12">
        <f t="shared" si="349"/>
        <v>3.2390530985111332</v>
      </c>
      <c r="BK123" s="12">
        <f t="shared" ref="BK123:BM123" si="350">BK66/BK183*100</f>
        <v>3.3159119855944481</v>
      </c>
      <c r="BL123" s="12">
        <f t="shared" si="350"/>
        <v>3.2939523035706442</v>
      </c>
      <c r="BM123" s="12">
        <f t="shared" si="350"/>
        <v>3.11827484738021</v>
      </c>
      <c r="BN123" s="12">
        <f t="shared" ref="BN123" si="351">BN66/BN183*100</f>
        <v>3.2500329395230358</v>
      </c>
    </row>
    <row r="124" spans="1:66" x14ac:dyDescent="0.25">
      <c r="A124" s="8" t="s">
        <v>3</v>
      </c>
      <c r="B124" s="12">
        <f t="shared" ref="B124:Q124" si="352">B67/B184*100</f>
        <v>3.930104601245541</v>
      </c>
      <c r="C124" s="12">
        <f t="shared" si="352"/>
        <v>4.1114940443799508</v>
      </c>
      <c r="D124" s="12">
        <f t="shared" si="352"/>
        <v>4.141725618235685</v>
      </c>
      <c r="E124" s="12">
        <f t="shared" si="352"/>
        <v>7.1951145776649126</v>
      </c>
      <c r="F124" s="12">
        <f t="shared" si="352"/>
        <v>7.8602092024910819</v>
      </c>
      <c r="G124" s="12">
        <f t="shared" si="352"/>
        <v>7.3613882338714545</v>
      </c>
      <c r="H124" s="12">
        <f t="shared" si="352"/>
        <v>7.4823145292943956</v>
      </c>
      <c r="I124" s="12">
        <f t="shared" si="352"/>
        <v>7.5125461031501306</v>
      </c>
      <c r="J124" s="12">
        <f t="shared" si="352"/>
        <v>7.4520829554386605</v>
      </c>
      <c r="K124" s="12">
        <f t="shared" si="352"/>
        <v>7.1044198560977083</v>
      </c>
      <c r="L124" s="12">
        <f t="shared" si="352"/>
        <v>7.0590724953141057</v>
      </c>
      <c r="M124" s="12">
        <f t="shared" si="352"/>
        <v>7.2858092992321186</v>
      </c>
      <c r="N124" s="12">
        <f t="shared" si="352"/>
        <v>7.0684749046436997</v>
      </c>
      <c r="O124" s="12">
        <f t="shared" si="352"/>
        <v>7.4166010776775444</v>
      </c>
      <c r="P124" s="12">
        <f t="shared" si="352"/>
        <v>7.2349700308772773</v>
      </c>
      <c r="Q124" s="12">
        <f t="shared" si="352"/>
        <v>7.0987467457770776</v>
      </c>
      <c r="R124" s="12">
        <f t="shared" ref="R124:S124" si="353">R67/R184*100</f>
        <v>6.5689895259429685</v>
      </c>
      <c r="S124" s="12">
        <f t="shared" si="353"/>
        <v>6.0997759883756126</v>
      </c>
      <c r="T124" s="12">
        <f t="shared" ref="T124:U124" si="354">T67/T184*100</f>
        <v>6.0089604649754795</v>
      </c>
      <c r="U124" s="12">
        <f t="shared" si="354"/>
        <v>5.7819216564751468</v>
      </c>
      <c r="V124" s="12">
        <f t="shared" ref="V124:W124" si="355">V67/V184*100</f>
        <v>5.6456983713749471</v>
      </c>
      <c r="W124" s="12">
        <f t="shared" si="355"/>
        <v>5.5397469274081246</v>
      </c>
      <c r="X124" s="12">
        <f t="shared" ref="X124:Y124" si="356">X67/X184*100</f>
        <v>5.3581158806078584</v>
      </c>
      <c r="Y124" s="12">
        <f t="shared" si="356"/>
        <v>5.2067566749409693</v>
      </c>
      <c r="Z124" s="12">
        <f t="shared" ref="Z124:AA124" si="357">Z67/Z184*100</f>
        <v>5.1357520422873622</v>
      </c>
      <c r="AA124" s="12">
        <f t="shared" si="357"/>
        <v>5.2258529553099473</v>
      </c>
      <c r="AB124" s="12">
        <f t="shared" ref="AB124:AC124" si="358">AB67/AB184*100</f>
        <v>4.9705670350792888</v>
      </c>
      <c r="AC124" s="12">
        <f t="shared" si="358"/>
        <v>4.730297933685728</v>
      </c>
      <c r="AD124" s="12">
        <f t="shared" ref="AD124:AI124" si="359">AD67/AD184*100</f>
        <v>4.4900288322921673</v>
      </c>
      <c r="AE124" s="12">
        <f t="shared" si="359"/>
        <v>4.3548774627582896</v>
      </c>
      <c r="AF124" s="12">
        <f t="shared" si="359"/>
        <v>4.2497597308986066</v>
      </c>
      <c r="AG124" s="12">
        <f t="shared" si="359"/>
        <v>4.1596588178760214</v>
      </c>
      <c r="AH124" s="12">
        <f t="shared" si="359"/>
        <v>4.2497597308986066</v>
      </c>
      <c r="AI124" s="12">
        <f t="shared" si="359"/>
        <v>4.204709274387314</v>
      </c>
      <c r="AJ124" s="12">
        <f t="shared" ref="AJ124" si="360">AJ67/AJ184*100</f>
        <v>4.309827006246997</v>
      </c>
      <c r="AK124" s="12">
        <f t="shared" ref="AK124:AL124" si="361">AK67/AK184*100</f>
        <v>4.3999279192695822</v>
      </c>
      <c r="AL124" s="12">
        <f t="shared" si="361"/>
        <v>4.3953433119505823</v>
      </c>
      <c r="AM124" s="12">
        <f t="shared" ref="AM124:AN124" si="362">AM67/AM184*100</f>
        <v>4.3507959135186507</v>
      </c>
      <c r="AN124" s="12">
        <f t="shared" si="362"/>
        <v>4.5141363744357328</v>
      </c>
      <c r="AO124" s="12">
        <f t="shared" ref="AO124:AP124" si="363">AO67/AO184*100</f>
        <v>4.3507959135186507</v>
      </c>
      <c r="AP124" s="12">
        <f t="shared" si="363"/>
        <v>4.2617011166547876</v>
      </c>
      <c r="AQ124" s="12">
        <f t="shared" ref="AQ124:AU124" si="364">AQ67/AQ184*100</f>
        <v>4.2765502494654317</v>
      </c>
      <c r="AR124" s="12">
        <f t="shared" si="364"/>
        <v>4.2765502494654317</v>
      </c>
      <c r="AS124" s="12">
        <f t="shared" si="364"/>
        <v>4.2765502494654317</v>
      </c>
      <c r="AT124" s="12">
        <f t="shared" si="364"/>
        <v>4.2617011166547876</v>
      </c>
      <c r="AU124" s="12">
        <f t="shared" si="364"/>
        <v>4.1726063197909244</v>
      </c>
      <c r="AV124" s="12">
        <f t="shared" ref="AV124:AY124" si="365">AV67/AV184*100</f>
        <v>4.3359467807080065</v>
      </c>
      <c r="AW124" s="12">
        <f t="shared" si="365"/>
        <v>4.5289855072463769</v>
      </c>
      <c r="AX124" s="12">
        <f t="shared" si="365"/>
        <v>4.4250415775718697</v>
      </c>
      <c r="AY124" s="12">
        <f t="shared" si="365"/>
        <v>4.6032311712995959</v>
      </c>
      <c r="AZ124" s="12">
        <f t="shared" ref="AZ124:BE124" si="366">AZ67/AZ184*100</f>
        <v>4.5438346400570211</v>
      </c>
      <c r="BA124" s="12">
        <f t="shared" si="366"/>
        <v>4.3359467807080065</v>
      </c>
      <c r="BB124" s="12">
        <f t="shared" si="366"/>
        <v>4.4398907103825138</v>
      </c>
      <c r="BC124" s="12">
        <f t="shared" si="366"/>
        <v>4.3359467807080065</v>
      </c>
      <c r="BD124" s="12">
        <f t="shared" si="366"/>
        <v>4.5141363744357328</v>
      </c>
      <c r="BE124" s="12">
        <f t="shared" si="366"/>
        <v>4.4695889760038012</v>
      </c>
      <c r="BF124" s="12">
        <f t="shared" si="312"/>
        <v>4.4844381088144454</v>
      </c>
      <c r="BG124" s="12">
        <f t="shared" si="312"/>
        <v>4.2617011166547876</v>
      </c>
      <c r="BH124" s="12">
        <f t="shared" si="312"/>
        <v>4.1132097885483487</v>
      </c>
      <c r="BI124" s="12">
        <f t="shared" ref="BI124:BJ124" si="367">BI67/BI184*100</f>
        <v>3.9498693276312662</v>
      </c>
      <c r="BJ124" s="12">
        <f t="shared" si="367"/>
        <v>3.9053219291993346</v>
      </c>
      <c r="BK124" s="12">
        <f t="shared" ref="BK124:BM124" si="368">BK67/BK184*100</f>
        <v>4.0092658588738415</v>
      </c>
      <c r="BL124" s="12">
        <f t="shared" si="368"/>
        <v>3.9498693276312662</v>
      </c>
      <c r="BM124" s="12">
        <f t="shared" si="368"/>
        <v>3.8162271323354715</v>
      </c>
      <c r="BN124" s="12">
        <f t="shared" ref="BN124" si="369">BN67/BN184*100</f>
        <v>3.8310762651461152</v>
      </c>
    </row>
    <row r="125" spans="1:66" x14ac:dyDescent="0.25">
      <c r="A125" s="8" t="s">
        <v>7</v>
      </c>
      <c r="B125" s="12">
        <f t="shared" ref="B125:Q125" si="370">B68/B185*100</f>
        <v>4.0257126160638919</v>
      </c>
      <c r="C125" s="12">
        <f t="shared" si="370"/>
        <v>4.0744107525485358</v>
      </c>
      <c r="D125" s="12">
        <f t="shared" si="370"/>
        <v>3.9932471917407959</v>
      </c>
      <c r="E125" s="12">
        <f t="shared" si="370"/>
        <v>7.4995130186351542</v>
      </c>
      <c r="F125" s="12">
        <f t="shared" si="370"/>
        <v>8.5384065969742231</v>
      </c>
      <c r="G125" s="12">
        <f t="shared" si="370"/>
        <v>7.8566326861892088</v>
      </c>
      <c r="H125" s="12">
        <f t="shared" si="370"/>
        <v>8.1650542172586196</v>
      </c>
      <c r="I125" s="12">
        <f t="shared" si="370"/>
        <v>8.3760794753587433</v>
      </c>
      <c r="J125" s="12">
        <f t="shared" si="370"/>
        <v>8.3598467631971953</v>
      </c>
      <c r="K125" s="12">
        <f t="shared" si="370"/>
        <v>8.0351925199662357</v>
      </c>
      <c r="L125" s="12">
        <f t="shared" si="370"/>
        <v>8.0676579442893317</v>
      </c>
      <c r="M125" s="12">
        <f t="shared" si="370"/>
        <v>8.1488215050970716</v>
      </c>
      <c r="N125" s="12">
        <f t="shared" si="370"/>
        <v>8.001168527655155</v>
      </c>
      <c r="O125" s="12">
        <f t="shared" si="370"/>
        <v>8.3744481952739545</v>
      </c>
      <c r="P125" s="12">
        <f t="shared" si="370"/>
        <v>8.0985458322513644</v>
      </c>
      <c r="Q125" s="12">
        <f t="shared" si="370"/>
        <v>8.001168527655155</v>
      </c>
      <c r="R125" s="12">
        <f t="shared" ref="R125:S125" si="371">R68/R185*100</f>
        <v>7.4655933523760059</v>
      </c>
      <c r="S125" s="12">
        <f t="shared" si="371"/>
        <v>6.8488704232666837</v>
      </c>
      <c r="T125" s="12">
        <f t="shared" ref="T125:U125" si="372">T68/T185*100</f>
        <v>6.7514931186704752</v>
      </c>
      <c r="U125" s="12">
        <f t="shared" si="372"/>
        <v>6.4755907556478833</v>
      </c>
      <c r="V125" s="12">
        <f t="shared" ref="V125:W125" si="373">V68/V185*100</f>
        <v>6.215917943391327</v>
      </c>
      <c r="W125" s="12">
        <f t="shared" si="373"/>
        <v>6.0698519864970137</v>
      </c>
      <c r="X125" s="12">
        <f t="shared" ref="X125:Y125" si="374">X68/X185*100</f>
        <v>5.8913269280706313</v>
      </c>
      <c r="Y125" s="12">
        <f t="shared" si="374"/>
        <v>5.7290314204102835</v>
      </c>
      <c r="Z125" s="12">
        <f t="shared" ref="Z125:AA125" si="375">Z68/Z185*100</f>
        <v>5.7154884880670966</v>
      </c>
      <c r="AA125" s="12">
        <f t="shared" si="375"/>
        <v>5.6831061170298884</v>
      </c>
      <c r="AB125" s="12">
        <f t="shared" ref="AB125:AC125" si="376">AB68/AB185*100</f>
        <v>5.4078559632136267</v>
      </c>
      <c r="AC125" s="12">
        <f t="shared" si="376"/>
        <v>5.0516498818043463</v>
      </c>
      <c r="AD125" s="12">
        <f t="shared" ref="AD125:AI125" si="377">AD68/AD185*100</f>
        <v>4.8087820990252901</v>
      </c>
      <c r="AE125" s="12">
        <f t="shared" si="377"/>
        <v>4.598296687283443</v>
      </c>
      <c r="AF125" s="12">
        <f t="shared" si="377"/>
        <v>4.6468702438392535</v>
      </c>
      <c r="AG125" s="12">
        <f t="shared" si="377"/>
        <v>4.5497231307276325</v>
      </c>
      <c r="AH125" s="12">
        <f t="shared" si="377"/>
        <v>4.5335319452090284</v>
      </c>
      <c r="AI125" s="12">
        <f t="shared" si="377"/>
        <v>4.4849583886532169</v>
      </c>
      <c r="AJ125" s="12">
        <f t="shared" ref="AJ125" si="378">AJ68/AJ185*100</f>
        <v>4.4849583886532169</v>
      </c>
      <c r="AK125" s="12">
        <f t="shared" ref="AK125:AL125" si="379">AK68/AK185*100</f>
        <v>4.5821055017648389</v>
      </c>
      <c r="AL125" s="12">
        <f t="shared" si="379"/>
        <v>4.5840679596089116</v>
      </c>
      <c r="AM125" s="12">
        <f t="shared" ref="AM125:AN125" si="380">AM68/AM185*100</f>
        <v>4.5840679596089116</v>
      </c>
      <c r="AN125" s="12">
        <f t="shared" si="380"/>
        <v>4.5520115403109473</v>
      </c>
      <c r="AO125" s="12">
        <f t="shared" ref="AO125:AP125" si="381">AO68/AO185*100</f>
        <v>4.5359833306619652</v>
      </c>
      <c r="AP125" s="12">
        <f t="shared" si="381"/>
        <v>4.4077576534701075</v>
      </c>
      <c r="AQ125" s="12">
        <f t="shared" ref="AQ125:AU125" si="382">AQ68/AQ185*100</f>
        <v>4.2795319762782498</v>
      </c>
      <c r="AR125" s="12">
        <f t="shared" si="382"/>
        <v>4.2795319762782498</v>
      </c>
      <c r="AS125" s="12">
        <f t="shared" si="382"/>
        <v>4.2154191376823213</v>
      </c>
      <c r="AT125" s="12">
        <f t="shared" si="382"/>
        <v>4.3436448148741782</v>
      </c>
      <c r="AU125" s="12">
        <f t="shared" si="382"/>
        <v>4.3436448148741782</v>
      </c>
      <c r="AV125" s="12">
        <f t="shared" ref="AV125:AY125" si="383">AV68/AV185*100</f>
        <v>4.4077576534701075</v>
      </c>
      <c r="AW125" s="12">
        <f t="shared" si="383"/>
        <v>4.5359833306619652</v>
      </c>
      <c r="AX125" s="12">
        <f t="shared" si="383"/>
        <v>4.7122936368007693</v>
      </c>
      <c r="AY125" s="12">
        <f t="shared" si="383"/>
        <v>4.9206603622375384</v>
      </c>
      <c r="AZ125" s="12">
        <f t="shared" ref="AZ125:BE125" si="384">AZ68/AZ185*100</f>
        <v>4.8244911043436449</v>
      </c>
      <c r="BA125" s="12">
        <f t="shared" si="384"/>
        <v>4.6802372175028051</v>
      </c>
      <c r="BB125" s="12">
        <f t="shared" si="384"/>
        <v>4.503926911364001</v>
      </c>
      <c r="BC125" s="12">
        <f t="shared" si="384"/>
        <v>4.5199551210129831</v>
      </c>
      <c r="BD125" s="12">
        <f t="shared" si="384"/>
        <v>4.9366885718865205</v>
      </c>
      <c r="BE125" s="12">
        <f t="shared" si="384"/>
        <v>4.9206603622375384</v>
      </c>
      <c r="BF125" s="12">
        <f t="shared" si="312"/>
        <v>4.7764064753966977</v>
      </c>
      <c r="BG125" s="12">
        <f t="shared" si="312"/>
        <v>4.8244911043436449</v>
      </c>
      <c r="BH125" s="12">
        <f t="shared" si="312"/>
        <v>4.5680397499599295</v>
      </c>
      <c r="BI125" s="12">
        <f t="shared" ref="BI125:BJ125" si="385">BI68/BI185*100</f>
        <v>4.6000961692578937</v>
      </c>
      <c r="BJ125" s="12">
        <f t="shared" si="385"/>
        <v>4.4878987017150189</v>
      </c>
      <c r="BK125" s="12">
        <f t="shared" ref="BK125:BM125" si="386">BK68/BK185*100</f>
        <v>4.5840679596089116</v>
      </c>
      <c r="BL125" s="12">
        <f t="shared" si="386"/>
        <v>4.4398140727680717</v>
      </c>
      <c r="BM125" s="12">
        <f t="shared" si="386"/>
        <v>4.3757012341721424</v>
      </c>
      <c r="BN125" s="12">
        <f t="shared" ref="BN125" si="387">BN68/BN185*100</f>
        <v>4.4558422824170538</v>
      </c>
    </row>
    <row r="126" spans="1:66" x14ac:dyDescent="0.25">
      <c r="A126" s="8" t="s">
        <v>4</v>
      </c>
      <c r="B126" s="12">
        <f t="shared" ref="B126:Q126" si="388">B69/B186*100</f>
        <v>3.380273788150808</v>
      </c>
      <c r="C126" s="12">
        <f t="shared" si="388"/>
        <v>3.5205341113105924</v>
      </c>
      <c r="D126" s="12">
        <f t="shared" si="388"/>
        <v>3.5205341113105924</v>
      </c>
      <c r="E126" s="12">
        <f t="shared" si="388"/>
        <v>6.1714542190305206</v>
      </c>
      <c r="F126" s="12">
        <f t="shared" si="388"/>
        <v>8.0789946140035909</v>
      </c>
      <c r="G126" s="12">
        <f t="shared" si="388"/>
        <v>7.6161355475763015</v>
      </c>
      <c r="H126" s="12">
        <f t="shared" si="388"/>
        <v>7.6582136445242366</v>
      </c>
      <c r="I126" s="12">
        <f t="shared" si="388"/>
        <v>7.8265260323159778</v>
      </c>
      <c r="J126" s="12">
        <f t="shared" si="388"/>
        <v>7.7984739676840222</v>
      </c>
      <c r="K126" s="12">
        <f t="shared" si="388"/>
        <v>7.461849192100539</v>
      </c>
      <c r="L126" s="12">
        <f t="shared" si="388"/>
        <v>7.5319793536804305</v>
      </c>
      <c r="M126" s="12">
        <f t="shared" si="388"/>
        <v>7.4478231597845594</v>
      </c>
      <c r="N126" s="12">
        <f t="shared" si="388"/>
        <v>7.4360499702557998</v>
      </c>
      <c r="O126" s="12">
        <f t="shared" si="388"/>
        <v>7.8892949208237724</v>
      </c>
      <c r="P126" s="12">
        <f t="shared" si="388"/>
        <v>7.875131016118524</v>
      </c>
      <c r="Q126" s="12">
        <f t="shared" si="388"/>
        <v>7.7618197784765304</v>
      </c>
      <c r="R126" s="12">
        <f t="shared" ref="R126:S126" si="389">R69/R186*100</f>
        <v>7.1952635902665651</v>
      </c>
      <c r="S126" s="12">
        <f t="shared" si="389"/>
        <v>6.7278547349933424</v>
      </c>
      <c r="T126" s="12">
        <f t="shared" ref="T126:U126" si="390">T69/T186*100</f>
        <v>6.6003795926461013</v>
      </c>
      <c r="U126" s="12">
        <f t="shared" si="390"/>
        <v>6.2887736891306192</v>
      </c>
      <c r="V126" s="12">
        <f t="shared" ref="V126:W126" si="391">V69/V186*100</f>
        <v>6.0479873091413836</v>
      </c>
      <c r="W126" s="12">
        <f t="shared" si="391"/>
        <v>5.7363814056259033</v>
      </c>
      <c r="X126" s="12">
        <f t="shared" ref="X126:Y126" si="392">X69/X186*100</f>
        <v>5.424775502110422</v>
      </c>
      <c r="Y126" s="12">
        <f t="shared" si="392"/>
        <v>5.3964476926999243</v>
      </c>
      <c r="Z126" s="12">
        <f t="shared" ref="Z126:AA126" si="393">Z69/Z186*100</f>
        <v>5.2405229130471929</v>
      </c>
      <c r="AA126" s="12">
        <f t="shared" si="393"/>
        <v>5.1693201560764432</v>
      </c>
      <c r="AB126" s="12">
        <f t="shared" ref="AB126:AC126" si="394">AB69/AB186*100</f>
        <v>4.9272307823758936</v>
      </c>
      <c r="AC126" s="12">
        <f t="shared" si="394"/>
        <v>4.7136225114636439</v>
      </c>
      <c r="AD126" s="12">
        <f t="shared" ref="AD126:AI126" si="395">AD69/AD186*100</f>
        <v>4.5284953433396939</v>
      </c>
      <c r="AE126" s="12">
        <f t="shared" si="395"/>
        <v>4.4145709321864945</v>
      </c>
      <c r="AF126" s="12">
        <f t="shared" si="395"/>
        <v>4.3148870724274442</v>
      </c>
      <c r="AG126" s="12">
        <f t="shared" si="395"/>
        <v>4.3291276238215941</v>
      </c>
      <c r="AH126" s="12">
        <f t="shared" si="395"/>
        <v>4.3291276238215941</v>
      </c>
      <c r="AI126" s="12">
        <f t="shared" si="395"/>
        <v>4.2721654182449944</v>
      </c>
      <c r="AJ126" s="12">
        <f t="shared" ref="AJ126" si="396">AJ69/AJ186*100</f>
        <v>4.3148870724274442</v>
      </c>
      <c r="AK126" s="12">
        <f t="shared" ref="AK126:AL126" si="397">AK69/AK186*100</f>
        <v>4.4288114835806445</v>
      </c>
      <c r="AL126" s="12">
        <f t="shared" si="397"/>
        <v>4.5337702324793083</v>
      </c>
      <c r="AM126" s="12">
        <f t="shared" ref="AM126:AN126" si="398">AM69/AM186*100</f>
        <v>4.5337702324793083</v>
      </c>
      <c r="AN126" s="12">
        <f t="shared" si="398"/>
        <v>4.8303720233891703</v>
      </c>
      <c r="AO126" s="12">
        <f t="shared" ref="AO126:AP126" si="399">AO69/AO186*100</f>
        <v>4.985734866246716</v>
      </c>
      <c r="AP126" s="12">
        <f t="shared" si="399"/>
        <v>4.8444959181944007</v>
      </c>
      <c r="AQ126" s="12">
        <f t="shared" ref="AQ126:AU126" si="400">AQ69/AQ186*100</f>
        <v>4.7173808649473177</v>
      </c>
      <c r="AR126" s="12">
        <f t="shared" si="400"/>
        <v>4.858619812999633</v>
      </c>
      <c r="AS126" s="12">
        <f t="shared" si="400"/>
        <v>4.8021242337787067</v>
      </c>
      <c r="AT126" s="12">
        <f t="shared" si="400"/>
        <v>4.8727437078048643</v>
      </c>
      <c r="AU126" s="12">
        <f t="shared" si="400"/>
        <v>4.8303720233891703</v>
      </c>
      <c r="AV126" s="12">
        <f t="shared" ref="AV126:AY126" si="401">AV69/AV186*100</f>
        <v>4.858619812999633</v>
      </c>
      <c r="AW126" s="12">
        <f t="shared" si="401"/>
        <v>4.900991497415327</v>
      </c>
      <c r="AX126" s="12">
        <f t="shared" si="401"/>
        <v>4.9574870766362533</v>
      </c>
      <c r="AY126" s="12">
        <f t="shared" si="401"/>
        <v>5.1693454987147254</v>
      </c>
      <c r="AZ126" s="12">
        <f t="shared" ref="AZ126:BE126" si="402">AZ69/AZ186*100</f>
        <v>5.155221603909494</v>
      </c>
      <c r="BA126" s="12">
        <f t="shared" si="402"/>
        <v>5.1269738142990313</v>
      </c>
      <c r="BB126" s="12">
        <f t="shared" si="402"/>
        <v>5.0987260246885677</v>
      </c>
      <c r="BC126" s="12">
        <f t="shared" si="402"/>
        <v>5.0422304454676423</v>
      </c>
      <c r="BD126" s="12">
        <f t="shared" si="402"/>
        <v>5.5506906584559754</v>
      </c>
      <c r="BE126" s="12">
        <f t="shared" si="402"/>
        <v>5.3812039207931974</v>
      </c>
      <c r="BF126" s="12">
        <f t="shared" si="312"/>
        <v>5.5365667636507441</v>
      </c>
      <c r="BG126" s="12">
        <f t="shared" si="312"/>
        <v>5.4376995000141237</v>
      </c>
      <c r="BH126" s="12">
        <f t="shared" si="312"/>
        <v>4.985734866246716</v>
      </c>
      <c r="BI126" s="12">
        <f t="shared" ref="BI126:BJ126" si="403">BI69/BI186*100</f>
        <v>5.0422304454676423</v>
      </c>
      <c r="BJ126" s="12">
        <f t="shared" si="403"/>
        <v>5.0281065506624101</v>
      </c>
      <c r="BK126" s="12">
        <f t="shared" ref="BK126:BM126" si="404">BK69/BK186*100</f>
        <v>5.1128499194938</v>
      </c>
      <c r="BL126" s="12">
        <f t="shared" si="404"/>
        <v>4.943363181831022</v>
      </c>
      <c r="BM126" s="12">
        <f t="shared" si="404"/>
        <v>5.0281065506624101</v>
      </c>
      <c r="BN126" s="12">
        <f t="shared" ref="BN126" si="405">BN69/BN186*100</f>
        <v>5.0281065506624101</v>
      </c>
    </row>
    <row r="127" spans="1:66" x14ac:dyDescent="0.25">
      <c r="A127" s="8" t="s">
        <v>5</v>
      </c>
      <c r="B127" s="12">
        <f t="shared" ref="B127:Q127" si="406">B70/B187*100</f>
        <v>2.1489971346704868</v>
      </c>
      <c r="C127" s="12">
        <f t="shared" si="406"/>
        <v>2.2276189810608709</v>
      </c>
      <c r="D127" s="12">
        <f t="shared" si="406"/>
        <v>2.2276189810608709</v>
      </c>
      <c r="E127" s="12">
        <f t="shared" si="406"/>
        <v>4.4028233978614857</v>
      </c>
      <c r="F127" s="12">
        <f t="shared" si="406"/>
        <v>5.8005451114683071</v>
      </c>
      <c r="G127" s="12">
        <f t="shared" si="406"/>
        <v>5.2938709902858347</v>
      </c>
      <c r="H127" s="12">
        <f t="shared" si="406"/>
        <v>5.3637570759661752</v>
      </c>
      <c r="I127" s="12">
        <f t="shared" si="406"/>
        <v>5.5472080508770709</v>
      </c>
      <c r="J127" s="12">
        <f t="shared" si="406"/>
        <v>5.4074358795163882</v>
      </c>
      <c r="K127" s="12">
        <f t="shared" si="406"/>
        <v>5.0842127332448115</v>
      </c>
      <c r="L127" s="12">
        <f t="shared" si="406"/>
        <v>5.1453630582151089</v>
      </c>
      <c r="M127" s="12">
        <f t="shared" si="406"/>
        <v>5.1278915367950244</v>
      </c>
      <c r="N127" s="12">
        <f t="shared" si="406"/>
        <v>4.9055573566297541</v>
      </c>
      <c r="O127" s="12">
        <f t="shared" si="406"/>
        <v>5.2894705410616476</v>
      </c>
      <c r="P127" s="12">
        <f t="shared" si="406"/>
        <v>5.3577217738495397</v>
      </c>
      <c r="Q127" s="12">
        <f t="shared" si="406"/>
        <v>5.2894705410616476</v>
      </c>
      <c r="R127" s="12">
        <f t="shared" ref="R127:S127" si="407">R70/R187*100</f>
        <v>4.9652771853191595</v>
      </c>
      <c r="S127" s="12">
        <f t="shared" si="407"/>
        <v>4.5131127680993739</v>
      </c>
      <c r="T127" s="12">
        <f t="shared" ref="T127:U127" si="408">T70/T187*100</f>
        <v>4.4875185558039137</v>
      </c>
      <c r="U127" s="12">
        <f t="shared" si="408"/>
        <v>4.4789871517054278</v>
      </c>
      <c r="V127" s="12">
        <f t="shared" ref="V127:W127" si="409">V70/V187*100</f>
        <v>4.3680788984251029</v>
      </c>
      <c r="W127" s="12">
        <f t="shared" si="409"/>
        <v>4.146262391864453</v>
      </c>
      <c r="X127" s="12">
        <f t="shared" ref="X127:Y127" si="410">X70/X187*100</f>
        <v>4.001228522190182</v>
      </c>
      <c r="Y127" s="12">
        <f t="shared" si="410"/>
        <v>3.9329772894022899</v>
      </c>
      <c r="Z127" s="12">
        <f t="shared" ref="Z127:AA127" si="411">Z70/Z187*100</f>
        <v>3.7756922102385437</v>
      </c>
      <c r="AA127" s="12">
        <f t="shared" si="411"/>
        <v>3.8340362399773293</v>
      </c>
      <c r="AB127" s="12">
        <f t="shared" ref="AB127:AC127" si="412">AB70/AB187*100</f>
        <v>3.6423344279784629</v>
      </c>
      <c r="AC127" s="12">
        <f t="shared" si="412"/>
        <v>3.3922885862408112</v>
      </c>
      <c r="AD127" s="12">
        <f t="shared" ref="AD127:AI127" si="413">AD70/AD187*100</f>
        <v>3.2255913584157097</v>
      </c>
      <c r="AE127" s="12">
        <f t="shared" si="413"/>
        <v>3.1172381603293937</v>
      </c>
      <c r="AF127" s="12">
        <f t="shared" si="413"/>
        <v>2.9838803780693128</v>
      </c>
      <c r="AG127" s="12">
        <f t="shared" si="413"/>
        <v>3.0005501008518229</v>
      </c>
      <c r="AH127" s="12">
        <f t="shared" si="413"/>
        <v>2.9588757938955474</v>
      </c>
      <c r="AI127" s="12">
        <f t="shared" si="413"/>
        <v>2.9922152394605677</v>
      </c>
      <c r="AJ127" s="12">
        <f t="shared" ref="AJ127" si="414">AJ70/AJ187*100</f>
        <v>3.0005501008518229</v>
      </c>
      <c r="AK127" s="12">
        <f t="shared" ref="AK127:AL127" si="415">AK70/AK187*100</f>
        <v>2.9838803780693128</v>
      </c>
      <c r="AL127" s="12">
        <f t="shared" si="415"/>
        <v>2.9130152547874069</v>
      </c>
      <c r="AM127" s="12">
        <f t="shared" ref="AM127:AN127" si="416">AM70/AM187*100</f>
        <v>2.8886725089256737</v>
      </c>
      <c r="AN127" s="12">
        <f t="shared" si="416"/>
        <v>2.9860434923726062</v>
      </c>
      <c r="AO127" s="12">
        <f t="shared" ref="AO127:AP127" si="417">AO70/AO187*100</f>
        <v>3.0590717299578061</v>
      </c>
      <c r="AP127" s="12">
        <f t="shared" si="417"/>
        <v>2.9617007465108731</v>
      </c>
      <c r="AQ127" s="12">
        <f t="shared" ref="AQ127:AU127" si="418">AQ70/AQ187*100</f>
        <v>3.0590717299578061</v>
      </c>
      <c r="AR127" s="12">
        <f t="shared" si="418"/>
        <v>3.0915287244401171</v>
      </c>
      <c r="AS127" s="12">
        <f t="shared" si="418"/>
        <v>3.0671859785783835</v>
      </c>
      <c r="AT127" s="12">
        <f t="shared" si="418"/>
        <v>3.1320999675430055</v>
      </c>
      <c r="AU127" s="12">
        <f t="shared" si="418"/>
        <v>3.2538136968516715</v>
      </c>
      <c r="AV127" s="12">
        <f t="shared" ref="AV127:AY127" si="419">AV70/AV187*100</f>
        <v>3.1888997078870496</v>
      </c>
      <c r="AW127" s="12">
        <f t="shared" si="419"/>
        <v>3.261927945472249</v>
      </c>
      <c r="AX127" s="12">
        <f t="shared" si="419"/>
        <v>3.2862706913339825</v>
      </c>
      <c r="AY127" s="12">
        <f t="shared" si="419"/>
        <v>3.4323271665043813</v>
      </c>
      <c r="AZ127" s="12">
        <f t="shared" ref="AZ127:BE127" si="420">AZ70/AZ187*100</f>
        <v>3.416098669263226</v>
      </c>
      <c r="BA127" s="12">
        <f t="shared" si="420"/>
        <v>3.4242129178838039</v>
      </c>
      <c r="BB127" s="12">
        <f t="shared" si="420"/>
        <v>3.3755274261603372</v>
      </c>
      <c r="BC127" s="12">
        <f t="shared" si="420"/>
        <v>3.4323271665043813</v>
      </c>
      <c r="BD127" s="12">
        <f t="shared" si="420"/>
        <v>3.6919831223628692</v>
      </c>
      <c r="BE127" s="12">
        <f t="shared" si="420"/>
        <v>3.6108406361570919</v>
      </c>
      <c r="BF127" s="12">
        <f t="shared" si="312"/>
        <v>3.6595261278805582</v>
      </c>
      <c r="BG127" s="12">
        <f t="shared" si="312"/>
        <v>3.6270691333982477</v>
      </c>
      <c r="BH127" s="12">
        <f t="shared" si="312"/>
        <v>3.4485556637455375</v>
      </c>
      <c r="BI127" s="12">
        <f t="shared" ref="BI127:BJ127" si="421">BI70/BI187*100</f>
        <v>3.4404414151249596</v>
      </c>
      <c r="BJ127" s="12">
        <f t="shared" si="421"/>
        <v>3.416098669263226</v>
      </c>
      <c r="BK127" s="12">
        <f t="shared" ref="BK127:BM127" si="422">BK70/BK187*100</f>
        <v>3.5621551444336257</v>
      </c>
      <c r="BL127" s="12">
        <f t="shared" si="422"/>
        <v>3.5053554040895816</v>
      </c>
      <c r="BM127" s="12">
        <f t="shared" si="422"/>
        <v>3.3836416747809155</v>
      </c>
      <c r="BN127" s="12">
        <f t="shared" ref="BN127" si="423">BN70/BN187*100</f>
        <v>3.513469652710159</v>
      </c>
    </row>
    <row r="128" spans="1:66" x14ac:dyDescent="0.25">
      <c r="A128" s="8" t="s">
        <v>6</v>
      </c>
      <c r="B128" s="12">
        <f t="shared" ref="B128:Q128" si="424">B71/B188*100</f>
        <v>1.4040605430906179</v>
      </c>
      <c r="C128" s="12">
        <f t="shared" si="424"/>
        <v>1.5023447811069612</v>
      </c>
      <c r="D128" s="12">
        <f t="shared" si="424"/>
        <v>1.5163853865378674</v>
      </c>
      <c r="E128" s="12">
        <f t="shared" si="424"/>
        <v>3.5101513577265453</v>
      </c>
      <c r="F128" s="12">
        <f t="shared" si="424"/>
        <v>4.7316840302153826</v>
      </c>
      <c r="G128" s="12">
        <f t="shared" si="424"/>
        <v>4.2683440509954789</v>
      </c>
      <c r="H128" s="12">
        <f t="shared" si="424"/>
        <v>4.4087501053045406</v>
      </c>
      <c r="I128" s="12">
        <f t="shared" si="424"/>
        <v>4.6333997921990395</v>
      </c>
      <c r="J128" s="12">
        <f t="shared" si="424"/>
        <v>4.5070343433208846</v>
      </c>
      <c r="K128" s="12">
        <f t="shared" si="424"/>
        <v>4.2402628401336662</v>
      </c>
      <c r="L128" s="12">
        <f t="shared" si="424"/>
        <v>4.3245064727191034</v>
      </c>
      <c r="M128" s="12">
        <f t="shared" si="424"/>
        <v>4.2823846564263848</v>
      </c>
      <c r="N128" s="12">
        <f t="shared" si="424"/>
        <v>4.1607127847356473</v>
      </c>
      <c r="O128" s="12">
        <f t="shared" si="424"/>
        <v>4.5109411336191192</v>
      </c>
      <c r="P128" s="12">
        <f t="shared" si="424"/>
        <v>4.4128771959317481</v>
      </c>
      <c r="Q128" s="12">
        <f t="shared" si="424"/>
        <v>4.3848589280210692</v>
      </c>
      <c r="R128" s="12">
        <f t="shared" ref="R128:S128" si="425">R71/R188*100</f>
        <v>4.0066123112269203</v>
      </c>
      <c r="S128" s="12">
        <f t="shared" si="425"/>
        <v>3.614356560477431</v>
      </c>
      <c r="T128" s="12">
        <f t="shared" ref="T128:U128" si="426">T71/T188*100</f>
        <v>3.614356560477431</v>
      </c>
      <c r="U128" s="12">
        <f t="shared" si="426"/>
        <v>3.4882743548793815</v>
      </c>
      <c r="V128" s="12">
        <f t="shared" ref="V128:W128" si="427">V71/V188*100</f>
        <v>3.2080916757726037</v>
      </c>
      <c r="W128" s="12">
        <f t="shared" si="427"/>
        <v>3.0539912022638762</v>
      </c>
      <c r="X128" s="12">
        <f t="shared" ref="X128:Y128" si="428">X71/X188*100</f>
        <v>2.9699363985318428</v>
      </c>
      <c r="Y128" s="12">
        <f t="shared" si="428"/>
        <v>2.8998907287551483</v>
      </c>
      <c r="Z128" s="12">
        <f t="shared" ref="Z128:AA128" si="429">Z71/Z188*100</f>
        <v>2.8349788434414669</v>
      </c>
      <c r="AA128" s="12">
        <f t="shared" si="429"/>
        <v>2.6939351198871648</v>
      </c>
      <c r="AB128" s="12">
        <f t="shared" ref="AB128:AC128" si="430">AB71/AB188*100</f>
        <v>2.5528913963328632</v>
      </c>
      <c r="AC128" s="12">
        <f t="shared" si="430"/>
        <v>2.4400564174894215</v>
      </c>
      <c r="AD128" s="12">
        <f t="shared" ref="AD128:AI128" si="431">AD71/AD188*100</f>
        <v>2.3413258110014104</v>
      </c>
      <c r="AE128" s="12">
        <f t="shared" si="431"/>
        <v>2.3977433004231314</v>
      </c>
      <c r="AF128" s="12">
        <f t="shared" si="431"/>
        <v>2.4118476727785612</v>
      </c>
      <c r="AG128" s="12">
        <f t="shared" si="431"/>
        <v>2.3695345557122707</v>
      </c>
      <c r="AH128" s="12">
        <f t="shared" si="431"/>
        <v>2.3272214386459802</v>
      </c>
      <c r="AI128" s="12">
        <f t="shared" si="431"/>
        <v>2.3695345557122707</v>
      </c>
      <c r="AJ128" s="12">
        <f t="shared" ref="AJ128" si="432">AJ71/AJ188*100</f>
        <v>2.3554301833568405</v>
      </c>
      <c r="AK128" s="12">
        <f t="shared" ref="AK128:AL128" si="433">AK71/AK188*100</f>
        <v>2.3977433004231314</v>
      </c>
      <c r="AL128" s="12">
        <f t="shared" si="433"/>
        <v>2.3899086460955399</v>
      </c>
      <c r="AM128" s="12">
        <f t="shared" ref="AM128:AN128" si="434">AM71/AM188*100</f>
        <v>2.4464745312102272</v>
      </c>
      <c r="AN128" s="12">
        <f t="shared" si="434"/>
        <v>2.4606160024888988</v>
      </c>
      <c r="AO128" s="12">
        <f t="shared" ref="AO128:AP128" si="435">AO71/AO188*100</f>
        <v>2.5878892439969454</v>
      </c>
      <c r="AP128" s="12">
        <f t="shared" si="435"/>
        <v>2.4464745312102272</v>
      </c>
      <c r="AQ128" s="12">
        <f t="shared" ref="AQ128:AU128" si="436">AQ71/AQ188*100</f>
        <v>2.4747574737675708</v>
      </c>
      <c r="AR128" s="12">
        <f t="shared" si="436"/>
        <v>2.4040501173742115</v>
      </c>
      <c r="AS128" s="12">
        <f t="shared" si="436"/>
        <v>2.3474842322595242</v>
      </c>
      <c r="AT128" s="12">
        <f t="shared" si="436"/>
        <v>2.4606160024888988</v>
      </c>
      <c r="AU128" s="12">
        <f t="shared" si="436"/>
        <v>2.4747574737675708</v>
      </c>
      <c r="AV128" s="12">
        <f t="shared" ref="AV128:AY128" si="437">AV71/AV188*100</f>
        <v>2.5171818876035865</v>
      </c>
      <c r="AW128" s="12">
        <f t="shared" si="437"/>
        <v>2.5454648301609302</v>
      </c>
      <c r="AX128" s="12">
        <f t="shared" si="437"/>
        <v>2.5454648301609302</v>
      </c>
      <c r="AY128" s="12">
        <f t="shared" si="437"/>
        <v>2.5596063014396018</v>
      </c>
      <c r="AZ128" s="12">
        <f t="shared" ref="AZ128:BE128" si="438">AZ71/AZ188*100</f>
        <v>2.5171818876035865</v>
      </c>
      <c r="BA128" s="12">
        <f t="shared" si="438"/>
        <v>2.5171818876035865</v>
      </c>
      <c r="BB128" s="12">
        <f t="shared" si="438"/>
        <v>2.4888989450462424</v>
      </c>
      <c r="BC128" s="12">
        <f t="shared" si="438"/>
        <v>2.5596063014396018</v>
      </c>
      <c r="BD128" s="12">
        <f t="shared" si="438"/>
        <v>2.7717283706196794</v>
      </c>
      <c r="BE128" s="12">
        <f t="shared" si="438"/>
        <v>2.6868795429476484</v>
      </c>
      <c r="BF128" s="12">
        <f t="shared" si="312"/>
        <v>2.7151624855049921</v>
      </c>
      <c r="BG128" s="12">
        <f t="shared" si="312"/>
        <v>2.70102101422632</v>
      </c>
      <c r="BH128" s="12">
        <f t="shared" si="312"/>
        <v>2.5878892439969454</v>
      </c>
      <c r="BI128" s="12">
        <f t="shared" ref="BI128:BJ128" si="439">BI71/BI188*100</f>
        <v>2.5596063014396018</v>
      </c>
      <c r="BJ128" s="12">
        <f t="shared" si="439"/>
        <v>2.6868795429476484</v>
      </c>
      <c r="BK128" s="12">
        <f t="shared" ref="BK128:BM128" si="440">BK71/BK188*100</f>
        <v>2.7293039567836637</v>
      </c>
      <c r="BL128" s="12">
        <f t="shared" si="440"/>
        <v>2.7434454280623353</v>
      </c>
      <c r="BM128" s="12">
        <f t="shared" si="440"/>
        <v>2.5737477727182734</v>
      </c>
      <c r="BN128" s="12">
        <f t="shared" ref="BN128" si="441">BN71/BN188*100</f>
        <v>2.6868795429476484</v>
      </c>
    </row>
    <row r="129" spans="1:66" x14ac:dyDescent="0.25">
      <c r="A129" s="8" t="s">
        <v>8</v>
      </c>
      <c r="B129" s="12">
        <f t="shared" ref="B129:Q129" si="442">B72/B189*100</f>
        <v>3.47628194421246</v>
      </c>
      <c r="C129" s="12">
        <f t="shared" si="442"/>
        <v>3.5389176549189911</v>
      </c>
      <c r="D129" s="12">
        <f t="shared" si="442"/>
        <v>3.5493569400367466</v>
      </c>
      <c r="E129" s="12">
        <f t="shared" si="442"/>
        <v>6.2635710706530814</v>
      </c>
      <c r="F129" s="12">
        <f t="shared" si="442"/>
        <v>7.056956739602473</v>
      </c>
      <c r="G129" s="12">
        <f t="shared" si="442"/>
        <v>6.5767496241857364</v>
      </c>
      <c r="H129" s="12">
        <f t="shared" si="442"/>
        <v>6.6602639051277768</v>
      </c>
      <c r="I129" s="12">
        <f t="shared" si="442"/>
        <v>6.8064138967763492</v>
      </c>
      <c r="J129" s="12">
        <f t="shared" si="442"/>
        <v>6.7020210455987979</v>
      </c>
      <c r="K129" s="12">
        <f t="shared" si="442"/>
        <v>6.4097210623016529</v>
      </c>
      <c r="L129" s="12">
        <f t="shared" si="442"/>
        <v>6.451478202772674</v>
      </c>
      <c r="M129" s="12">
        <f t="shared" si="442"/>
        <v>6.4305996325371639</v>
      </c>
      <c r="N129" s="12">
        <f t="shared" si="442"/>
        <v>6.1854184677452553</v>
      </c>
      <c r="O129" s="12">
        <f t="shared" si="442"/>
        <v>6.5147585525503278</v>
      </c>
      <c r="P129" s="12">
        <f t="shared" si="442"/>
        <v>6.5353423078506445</v>
      </c>
      <c r="Q129" s="12">
        <f t="shared" si="442"/>
        <v>6.3912560207484255</v>
      </c>
      <c r="R129" s="12">
        <f t="shared" ref="R129:S129" si="443">R72/R189*100</f>
        <v>6.0413321806430362</v>
      </c>
      <c r="S129" s="12">
        <f t="shared" si="443"/>
        <v>5.6605327075871719</v>
      </c>
      <c r="T129" s="12">
        <f t="shared" ref="T129:U129" si="444">T72/T189*100</f>
        <v>5.6811164628874895</v>
      </c>
      <c r="U129" s="12">
        <f t="shared" si="444"/>
        <v>5.4752789098843193</v>
      </c>
      <c r="V129" s="12">
        <f t="shared" ref="V129:W129" si="445">V72/V189*100</f>
        <v>5.3620682557325754</v>
      </c>
      <c r="W129" s="12">
        <f t="shared" si="445"/>
        <v>5.1356469474290893</v>
      </c>
      <c r="X129" s="12">
        <f t="shared" ref="X129:Y129" si="446">X72/X189*100</f>
        <v>5.0327281709275047</v>
      </c>
      <c r="Y129" s="12">
        <f t="shared" si="446"/>
        <v>4.8371824955744929</v>
      </c>
      <c r="Z129" s="12">
        <f t="shared" ref="Z129:AA129" si="447">Z72/Z189*100</f>
        <v>4.7662416514875527</v>
      </c>
      <c r="AA129" s="12">
        <f t="shared" si="447"/>
        <v>4.8573163327261684</v>
      </c>
      <c r="AB129" s="12">
        <f t="shared" ref="AB129:AC129" si="448">AB72/AB189*100</f>
        <v>4.624569925116373</v>
      </c>
      <c r="AC129" s="12">
        <f t="shared" si="448"/>
        <v>4.4120623355596038</v>
      </c>
      <c r="AD129" s="12">
        <f t="shared" ref="AD129:AI129" si="449">AD72/AD189*100</f>
        <v>4.1691965189232949</v>
      </c>
      <c r="AE129" s="12">
        <f t="shared" si="449"/>
        <v>4.0477636106051404</v>
      </c>
      <c r="AF129" s="12">
        <f t="shared" si="449"/>
        <v>3.8757336571544223</v>
      </c>
      <c r="AG129" s="12">
        <f t="shared" si="449"/>
        <v>3.8656142481279092</v>
      </c>
      <c r="AH129" s="12">
        <f t="shared" si="449"/>
        <v>3.8453754300748835</v>
      </c>
      <c r="AI129" s="12">
        <f t="shared" si="449"/>
        <v>3.8048977939688324</v>
      </c>
      <c r="AJ129" s="12">
        <f t="shared" ref="AJ129" si="450">AJ72/AJ189*100</f>
        <v>3.7846589759158062</v>
      </c>
      <c r="AK129" s="12">
        <f t="shared" ref="AK129:AL129" si="451">AK72/AK189*100</f>
        <v>3.8656142481279092</v>
      </c>
      <c r="AL129" s="12">
        <f t="shared" si="451"/>
        <v>3.8203148500952571</v>
      </c>
      <c r="AM129" s="12">
        <f t="shared" ref="AM129:AN129" si="452">AM72/AM189*100</f>
        <v>3.9707209465557005</v>
      </c>
      <c r="AN129" s="12">
        <f t="shared" si="452"/>
        <v>3.9205855810688863</v>
      </c>
      <c r="AO129" s="12">
        <f t="shared" ref="AO129:AP129" si="453">AO72/AO189*100</f>
        <v>3.940639727263612</v>
      </c>
      <c r="AP129" s="12">
        <f t="shared" si="453"/>
        <v>3.8503960693873456</v>
      </c>
      <c r="AQ129" s="12">
        <f t="shared" ref="AQ129:AU129" si="454">AQ72/AQ189*100</f>
        <v>3.7400982653163544</v>
      </c>
      <c r="AR129" s="12">
        <f t="shared" si="454"/>
        <v>3.8303419231926199</v>
      </c>
      <c r="AS129" s="12">
        <f t="shared" si="454"/>
        <v>3.7701794846084429</v>
      </c>
      <c r="AT129" s="12">
        <f t="shared" si="454"/>
        <v>3.7802065577058057</v>
      </c>
      <c r="AU129" s="12">
        <f t="shared" si="454"/>
        <v>3.9105585079715235</v>
      </c>
      <c r="AV129" s="12">
        <f t="shared" ref="AV129:AY129" si="455">AV72/AV189*100</f>
        <v>3.940639727263612</v>
      </c>
      <c r="AW129" s="12">
        <f t="shared" si="455"/>
        <v>4.0709916775293298</v>
      </c>
      <c r="AX129" s="12">
        <f t="shared" si="455"/>
        <v>4.1311541161135068</v>
      </c>
      <c r="AY129" s="12">
        <f t="shared" si="455"/>
        <v>4.1913165546976838</v>
      </c>
      <c r="AZ129" s="12">
        <f t="shared" ref="AZ129:BE129" si="456">AZ72/AZ189*100</f>
        <v>4.0709916775293298</v>
      </c>
      <c r="BA129" s="12">
        <f t="shared" si="456"/>
        <v>3.9606938734583377</v>
      </c>
      <c r="BB129" s="12">
        <f t="shared" si="456"/>
        <v>3.9707209465557005</v>
      </c>
      <c r="BC129" s="12">
        <f t="shared" si="456"/>
        <v>3.8604231424847084</v>
      </c>
      <c r="BD129" s="12">
        <f t="shared" si="456"/>
        <v>4.181289481600321</v>
      </c>
      <c r="BE129" s="12">
        <f t="shared" si="456"/>
        <v>4.2314248470871352</v>
      </c>
      <c r="BF129" s="12">
        <f t="shared" si="312"/>
        <v>4.1612353354055953</v>
      </c>
      <c r="BG129" s="12">
        <f t="shared" si="312"/>
        <v>3.9907750927504262</v>
      </c>
      <c r="BH129" s="12">
        <f t="shared" si="312"/>
        <v>3.940639727263612</v>
      </c>
      <c r="BI129" s="12">
        <f t="shared" ref="BI129:BJ129" si="457">BI72/BI189*100</f>
        <v>3.8503960693873456</v>
      </c>
      <c r="BJ129" s="12">
        <f t="shared" si="457"/>
        <v>3.8704502155820721</v>
      </c>
      <c r="BK129" s="12">
        <f t="shared" ref="BK129:BM129" si="458">BK72/BK189*100</f>
        <v>3.9807480196530634</v>
      </c>
      <c r="BL129" s="12">
        <f t="shared" si="458"/>
        <v>3.9105585079715235</v>
      </c>
      <c r="BM129" s="12">
        <f t="shared" si="458"/>
        <v>3.7802065577058057</v>
      </c>
      <c r="BN129" s="12">
        <f t="shared" ref="BN129" si="459">BN72/BN189*100</f>
        <v>3.9005314348741607</v>
      </c>
    </row>
    <row r="130" spans="1:66" x14ac:dyDescent="0.25">
      <c r="A130" s="8" t="s">
        <v>9</v>
      </c>
      <c r="B130" s="12">
        <f t="shared" ref="B130:Q130" si="460">B73/B190*100</f>
        <v>5.9326812287024095</v>
      </c>
      <c r="C130" s="12">
        <f t="shared" si="460"/>
        <v>6.1165453163688071</v>
      </c>
      <c r="D130" s="12">
        <f t="shared" si="460"/>
        <v>6.1288029222132332</v>
      </c>
      <c r="E130" s="12">
        <f t="shared" si="460"/>
        <v>10.002206369051997</v>
      </c>
      <c r="F130" s="12">
        <f t="shared" si="460"/>
        <v>12.147287391826628</v>
      </c>
      <c r="G130" s="12">
        <f t="shared" si="460"/>
        <v>11.326027800250055</v>
      </c>
      <c r="H130" s="12">
        <f t="shared" si="460"/>
        <v>11.632467946360716</v>
      </c>
      <c r="I130" s="12">
        <f t="shared" si="460"/>
        <v>11.779559216493835</v>
      </c>
      <c r="J130" s="12">
        <f t="shared" si="460"/>
        <v>11.44860385869432</v>
      </c>
      <c r="K130" s="12">
        <f t="shared" si="460"/>
        <v>10.823465960628569</v>
      </c>
      <c r="L130" s="12">
        <f t="shared" si="460"/>
        <v>11.178936530116937</v>
      </c>
      <c r="M130" s="12">
        <f t="shared" si="460"/>
        <v>10.995072442450541</v>
      </c>
      <c r="N130" s="12">
        <f t="shared" si="460"/>
        <v>10.564667462773865</v>
      </c>
      <c r="O130" s="12">
        <f t="shared" si="460"/>
        <v>10.844929690736723</v>
      </c>
      <c r="P130" s="12">
        <f t="shared" si="460"/>
        <v>10.625594034070138</v>
      </c>
      <c r="Q130" s="12">
        <f t="shared" si="460"/>
        <v>10.515926205736847</v>
      </c>
      <c r="R130" s="12">
        <f t="shared" ref="R130:S130" si="461">R73/R190*100</f>
        <v>10.040698949625911</v>
      </c>
      <c r="S130" s="12">
        <f t="shared" si="461"/>
        <v>9.5532863792557201</v>
      </c>
      <c r="T130" s="12">
        <f t="shared" ref="T130:U130" si="462">T73/T190*100</f>
        <v>9.3217654083298811</v>
      </c>
      <c r="U130" s="12">
        <f t="shared" si="462"/>
        <v>9.0902444374040403</v>
      </c>
      <c r="V130" s="12">
        <f t="shared" ref="V130:W130" si="463">V73/V190*100</f>
        <v>8.7246850096263984</v>
      </c>
      <c r="W130" s="12">
        <f t="shared" si="463"/>
        <v>8.4078668388857754</v>
      </c>
      <c r="X130" s="12">
        <f t="shared" ref="X130:Y130" si="464">X73/X190*100</f>
        <v>8.1763458679599346</v>
      </c>
      <c r="Y130" s="12">
        <f t="shared" si="464"/>
        <v>8.1276046109229156</v>
      </c>
      <c r="Z130" s="12">
        <f t="shared" ref="Z130:AA130" si="465">Z73/Z190*100</f>
        <v>8.088056433957675</v>
      </c>
      <c r="AA130" s="12">
        <f t="shared" si="465"/>
        <v>8.1245439065920699</v>
      </c>
      <c r="AB130" s="12">
        <f t="shared" ref="AB130:AC130" si="466">AB73/AB190*100</f>
        <v>7.6502067623449284</v>
      </c>
      <c r="AC130" s="12">
        <f t="shared" si="466"/>
        <v>7.2001945998540497</v>
      </c>
      <c r="AD130" s="12">
        <f t="shared" ref="AD130:AI130" si="467">AD73/AD190*100</f>
        <v>7.0299197275602046</v>
      </c>
      <c r="AE130" s="12">
        <f t="shared" si="467"/>
        <v>6.6893699829725124</v>
      </c>
      <c r="AF130" s="12">
        <f t="shared" si="467"/>
        <v>6.555582583313063</v>
      </c>
      <c r="AG130" s="12">
        <f t="shared" si="467"/>
        <v>6.4339576745317446</v>
      </c>
      <c r="AH130" s="12">
        <f t="shared" si="467"/>
        <v>6.4461201654098756</v>
      </c>
      <c r="AI130" s="12">
        <f t="shared" si="467"/>
        <v>6.3609827292629522</v>
      </c>
      <c r="AJ130" s="12">
        <f t="shared" ref="AJ130" si="468">AJ73/AJ190*100</f>
        <v>6.4339576745317446</v>
      </c>
      <c r="AK130" s="12">
        <f t="shared" ref="AK130:AL130" si="469">AK73/AK190*100</f>
        <v>6.4582826562880076</v>
      </c>
      <c r="AL130" s="12">
        <f t="shared" si="469"/>
        <v>6.4239568659833877</v>
      </c>
      <c r="AM130" s="12">
        <f t="shared" ref="AM130:AN130" si="470">AM73/AM190*100</f>
        <v>6.472531209015397</v>
      </c>
      <c r="AN130" s="12">
        <f t="shared" si="470"/>
        <v>6.6061106523534265</v>
      </c>
      <c r="AO130" s="12">
        <f t="shared" ref="AO130:AP130" si="471">AO73/AO190*100</f>
        <v>6.7396900956914561</v>
      </c>
      <c r="AP130" s="12">
        <f t="shared" si="471"/>
        <v>6.4968183805314039</v>
      </c>
      <c r="AQ130" s="12">
        <f t="shared" ref="AQ130:AU130" si="472">AQ73/AQ190*100</f>
        <v>6.4968183805314039</v>
      </c>
      <c r="AR130" s="12">
        <f t="shared" si="472"/>
        <v>6.4361004517413907</v>
      </c>
      <c r="AS130" s="12">
        <f t="shared" si="472"/>
        <v>6.3753825229513765</v>
      </c>
      <c r="AT130" s="12">
        <f t="shared" si="472"/>
        <v>6.1082236362753193</v>
      </c>
      <c r="AU130" s="12">
        <f t="shared" si="472"/>
        <v>6.0960800505173172</v>
      </c>
      <c r="AV130" s="12">
        <f t="shared" ref="AV130:AY130" si="473">AV73/AV190*100</f>
        <v>6.1689415650653325</v>
      </c>
      <c r="AW130" s="12">
        <f t="shared" si="473"/>
        <v>6.25394666537135</v>
      </c>
      <c r="AX130" s="12">
        <f t="shared" si="473"/>
        <v>6.3268081799193663</v>
      </c>
      <c r="AY130" s="12">
        <f t="shared" si="473"/>
        <v>6.4118132802253855</v>
      </c>
      <c r="AZ130" s="12">
        <f t="shared" ref="AZ130:BE130" si="474">AZ73/AZ190*100</f>
        <v>6.278233836887356</v>
      </c>
      <c r="BA130" s="12">
        <f t="shared" si="474"/>
        <v>6.0839364647593142</v>
      </c>
      <c r="BB130" s="12">
        <f t="shared" si="474"/>
        <v>5.9260698499052804</v>
      </c>
      <c r="BC130" s="12">
        <f t="shared" si="474"/>
        <v>5.7682032350512458</v>
      </c>
      <c r="BD130" s="12">
        <f t="shared" si="474"/>
        <v>6.3025210084033612</v>
      </c>
      <c r="BE130" s="12">
        <f t="shared" si="474"/>
        <v>6.2418030796133488</v>
      </c>
      <c r="BF130" s="12">
        <f t="shared" si="312"/>
        <v>6.1689415650653325</v>
      </c>
      <c r="BG130" s="12">
        <f t="shared" si="312"/>
        <v>6.1932287365813377</v>
      </c>
      <c r="BH130" s="12">
        <f t="shared" si="312"/>
        <v>6.0717928790013111</v>
      </c>
      <c r="BI130" s="12">
        <f t="shared" ref="BI130:BJ130" si="475">BI73/BI190*100</f>
        <v>6.0839364647593142</v>
      </c>
      <c r="BJ130" s="12">
        <f t="shared" si="475"/>
        <v>5.9867877786952937</v>
      </c>
      <c r="BK130" s="12">
        <f t="shared" ref="BK130:BM130" si="476">BK73/BK190*100</f>
        <v>6.1689415650653325</v>
      </c>
      <c r="BL130" s="12">
        <f t="shared" si="476"/>
        <v>6.047505707485306</v>
      </c>
      <c r="BM130" s="12">
        <f t="shared" si="476"/>
        <v>5.8532083353572641</v>
      </c>
      <c r="BN130" s="12">
        <f t="shared" ref="BN130" si="477">BN73/BN190*100</f>
        <v>5.9382134356632825</v>
      </c>
    </row>
    <row r="131" spans="1:66" ht="15.75" x14ac:dyDescent="0.25">
      <c r="A131" s="19" t="s">
        <v>46</v>
      </c>
      <c r="B131" s="12">
        <f t="shared" ref="B131:Q131" si="478">B74/B191*100</f>
        <v>1.5573691327023373</v>
      </c>
      <c r="C131" s="12">
        <f t="shared" si="478"/>
        <v>1.6056596484450454</v>
      </c>
      <c r="D131" s="12">
        <f t="shared" si="478"/>
        <v>1.6418775352520767</v>
      </c>
      <c r="E131" s="12">
        <f t="shared" si="478"/>
        <v>3.4406992466679545</v>
      </c>
      <c r="F131" s="12">
        <f t="shared" si="478"/>
        <v>4.8290515742708129</v>
      </c>
      <c r="G131" s="12">
        <f t="shared" si="478"/>
        <v>4.3220011589723777</v>
      </c>
      <c r="H131" s="12">
        <f t="shared" si="478"/>
        <v>4.4789453351361797</v>
      </c>
      <c r="I131" s="12">
        <f t="shared" si="478"/>
        <v>4.5996716244929496</v>
      </c>
      <c r="J131" s="12">
        <f t="shared" si="478"/>
        <v>4.6479621402356575</v>
      </c>
      <c r="K131" s="12">
        <f t="shared" si="478"/>
        <v>4.346146416843732</v>
      </c>
      <c r="L131" s="12">
        <f t="shared" si="478"/>
        <v>4.2978559011010242</v>
      </c>
      <c r="M131" s="12">
        <f t="shared" si="478"/>
        <v>4.2374927564226388</v>
      </c>
      <c r="N131" s="12">
        <f t="shared" si="478"/>
        <v>4.0282702559278283</v>
      </c>
      <c r="O131" s="12">
        <f t="shared" si="478"/>
        <v>4.3659695588199821</v>
      </c>
      <c r="P131" s="12">
        <f t="shared" si="478"/>
        <v>4.3177268012639605</v>
      </c>
      <c r="Q131" s="12">
        <f t="shared" si="478"/>
        <v>4.2815447330969443</v>
      </c>
      <c r="R131" s="12">
        <f t="shared" ref="R131:S131" si="479">R74/R191*100</f>
        <v>4.0041488771498175</v>
      </c>
      <c r="S131" s="12">
        <f t="shared" si="479"/>
        <v>3.6182068167016426</v>
      </c>
      <c r="T131" s="12">
        <f t="shared" ref="T131:U131" si="480">T74/T191*100</f>
        <v>3.6543888848686592</v>
      </c>
      <c r="U131" s="12">
        <f t="shared" si="480"/>
        <v>3.521721301589599</v>
      </c>
      <c r="V131" s="12">
        <f t="shared" ref="V131:W131" si="481">V74/V191*100</f>
        <v>3.3166895819765054</v>
      </c>
      <c r="W131" s="12">
        <f t="shared" si="481"/>
        <v>3.1116578623634128</v>
      </c>
      <c r="X131" s="12">
        <f t="shared" ref="X131:Y131" si="482">X74/X191*100</f>
        <v>2.9910509684733579</v>
      </c>
      <c r="Y131" s="12">
        <f t="shared" si="482"/>
        <v>2.8583833851942977</v>
      </c>
      <c r="Z131" s="12">
        <f t="shared" ref="Z131:AA131" si="483">Z74/Z191*100</f>
        <v>2.7136231052455413</v>
      </c>
      <c r="AA131" s="12">
        <f t="shared" si="483"/>
        <v>2.7255773920527901</v>
      </c>
      <c r="AB131" s="12">
        <f t="shared" ref="AB131:AC131" si="484">AB74/AB191*100</f>
        <v>2.6299430975947975</v>
      </c>
      <c r="AC131" s="12">
        <f t="shared" si="484"/>
        <v>2.4386745086788122</v>
      </c>
      <c r="AD131" s="12">
        <f t="shared" ref="AD131:AI131" si="485">AD74/AD191*100</f>
        <v>2.4625830822933104</v>
      </c>
      <c r="AE131" s="12">
        <f t="shared" si="485"/>
        <v>2.3789030746425666</v>
      </c>
      <c r="AF131" s="12">
        <f t="shared" si="485"/>
        <v>2.2593602065700762</v>
      </c>
      <c r="AG131" s="12">
        <f t="shared" si="485"/>
        <v>2.2474059197628269</v>
      </c>
      <c r="AH131" s="12">
        <f t="shared" si="485"/>
        <v>2.235451632955578</v>
      </c>
      <c r="AI131" s="12">
        <f t="shared" si="485"/>
        <v>2.2474059197628269</v>
      </c>
      <c r="AJ131" s="12">
        <f t="shared" ref="AJ131" si="486">AJ74/AJ191*100</f>
        <v>2.2832687801845744</v>
      </c>
      <c r="AK131" s="12">
        <f t="shared" ref="AK131:AL131" si="487">AK74/AK191*100</f>
        <v>2.2952230669918232</v>
      </c>
      <c r="AL131" s="12">
        <f t="shared" si="487"/>
        <v>2.2443128407595414</v>
      </c>
      <c r="AM131" s="12">
        <f t="shared" ref="AM131:AN131" si="488">AM74/AM191*100</f>
        <v>2.2443128407595414</v>
      </c>
      <c r="AN131" s="12">
        <f t="shared" si="488"/>
        <v>2.3030644858056024</v>
      </c>
      <c r="AO131" s="12">
        <f t="shared" ref="AO131:AP131" si="489">AO74/AO191*100</f>
        <v>2.3853167888700884</v>
      </c>
      <c r="AP131" s="12">
        <f t="shared" si="489"/>
        <v>2.2560631697687534</v>
      </c>
      <c r="AQ131" s="12">
        <f t="shared" ref="AQ131:AU131" si="490">AQ74/AQ191*100</f>
        <v>2.2795638277871779</v>
      </c>
      <c r="AR131" s="12">
        <f t="shared" si="490"/>
        <v>2.3970671178793008</v>
      </c>
      <c r="AS131" s="12">
        <f t="shared" si="490"/>
        <v>2.3735664598608759</v>
      </c>
      <c r="AT131" s="12">
        <f t="shared" si="490"/>
        <v>2.3853167888700884</v>
      </c>
      <c r="AU131" s="12">
        <f t="shared" si="490"/>
        <v>2.3618161308516639</v>
      </c>
      <c r="AV131" s="12">
        <f t="shared" ref="AV131:AY131" si="491">AV74/AV191*100</f>
        <v>2.4793194209437863</v>
      </c>
      <c r="AW131" s="12">
        <f t="shared" si="491"/>
        <v>2.5145704079714233</v>
      </c>
      <c r="AX131" s="12">
        <f t="shared" si="491"/>
        <v>2.4558187629253618</v>
      </c>
      <c r="AY131" s="12">
        <f t="shared" si="491"/>
        <v>2.5850723820266968</v>
      </c>
      <c r="AZ131" s="12">
        <f t="shared" ref="AZ131:BE131" si="492">AZ74/AZ191*100</f>
        <v>2.5263207369806353</v>
      </c>
      <c r="BA131" s="12">
        <f t="shared" si="492"/>
        <v>2.4088174468885128</v>
      </c>
      <c r="BB131" s="12">
        <f t="shared" si="492"/>
        <v>2.4440684339161498</v>
      </c>
      <c r="BC131" s="12">
        <f t="shared" si="492"/>
        <v>2.4558187629253618</v>
      </c>
      <c r="BD131" s="12">
        <f t="shared" si="492"/>
        <v>2.7260763301372437</v>
      </c>
      <c r="BE131" s="12">
        <f t="shared" si="492"/>
        <v>2.6908253431096072</v>
      </c>
      <c r="BF131" s="12">
        <f t="shared" si="312"/>
        <v>2.7025756721188192</v>
      </c>
      <c r="BG131" s="12">
        <f t="shared" si="312"/>
        <v>2.6555743560819702</v>
      </c>
      <c r="BH131" s="12">
        <f t="shared" si="312"/>
        <v>2.5615717240082723</v>
      </c>
      <c r="BI131" s="12">
        <f t="shared" ref="BI131:BJ131" si="493">BI74/BI191*100</f>
        <v>2.5145704079714233</v>
      </c>
      <c r="BJ131" s="12">
        <f t="shared" si="493"/>
        <v>2.5615717240082723</v>
      </c>
      <c r="BK131" s="12">
        <f t="shared" ref="BK131:BM131" si="494">BK74/BK191*100</f>
        <v>2.6908253431096072</v>
      </c>
      <c r="BL131" s="12">
        <f t="shared" si="494"/>
        <v>2.6673246850911827</v>
      </c>
      <c r="BM131" s="12">
        <f t="shared" si="494"/>
        <v>2.6085730400451212</v>
      </c>
      <c r="BN131" s="12">
        <f t="shared" ref="BN131" si="495">BN74/BN191*100</f>
        <v>2.6790750141003947</v>
      </c>
    </row>
    <row r="132" spans="1:66" x14ac:dyDescent="0.25">
      <c r="A132" s="8" t="s">
        <v>11</v>
      </c>
      <c r="B132" s="12">
        <f t="shared" ref="B132:Q132" si="496">B75/B192*100</f>
        <v>1.6392539328319145</v>
      </c>
      <c r="C132" s="12">
        <f t="shared" si="496"/>
        <v>1.708130148497121</v>
      </c>
      <c r="D132" s="12">
        <f t="shared" si="496"/>
        <v>1.6943549053640796</v>
      </c>
      <c r="E132" s="12">
        <f t="shared" si="496"/>
        <v>3.746866132187233</v>
      </c>
      <c r="F132" s="12">
        <f t="shared" si="496"/>
        <v>5.2070419042896106</v>
      </c>
      <c r="G132" s="12">
        <f t="shared" si="496"/>
        <v>4.7249083946331654</v>
      </c>
      <c r="H132" s="12">
        <f t="shared" si="496"/>
        <v>4.8902113122296607</v>
      </c>
      <c r="I132" s="12">
        <f t="shared" si="496"/>
        <v>5.1106152023583213</v>
      </c>
      <c r="J132" s="12">
        <f t="shared" si="496"/>
        <v>5.0141885004270321</v>
      </c>
      <c r="K132" s="12">
        <f t="shared" si="496"/>
        <v>4.738683637766206</v>
      </c>
      <c r="L132" s="12">
        <f t="shared" si="496"/>
        <v>4.807559853431413</v>
      </c>
      <c r="M132" s="12">
        <f t="shared" si="496"/>
        <v>4.8488855828305377</v>
      </c>
      <c r="N132" s="12">
        <f t="shared" si="496"/>
        <v>4.7592847317744154</v>
      </c>
      <c r="O132" s="12">
        <f t="shared" si="496"/>
        <v>5.061898211829436</v>
      </c>
      <c r="P132" s="12">
        <f t="shared" si="496"/>
        <v>5.0481430536451173</v>
      </c>
      <c r="Q132" s="12">
        <f t="shared" si="496"/>
        <v>4.8280605226960107</v>
      </c>
      <c r="R132" s="12">
        <f t="shared" ref="R132:S132" si="497">R75/R192*100</f>
        <v>4.3878954607977994</v>
      </c>
      <c r="S132" s="12">
        <f t="shared" si="497"/>
        <v>3.9477303988995875</v>
      </c>
      <c r="T132" s="12">
        <f t="shared" ref="T132:U132" si="498">T75/T192*100</f>
        <v>3.9202200825309492</v>
      </c>
      <c r="U132" s="12">
        <f t="shared" si="498"/>
        <v>3.7138927097661623</v>
      </c>
      <c r="V132" s="12">
        <f t="shared" ref="V132:W132" si="499">V75/V192*100</f>
        <v>3.5625859697386519</v>
      </c>
      <c r="W132" s="12">
        <f t="shared" si="499"/>
        <v>3.356258596973865</v>
      </c>
      <c r="X132" s="12">
        <f t="shared" ref="X132:Y132" si="500">X75/X192*100</f>
        <v>3.2187070151306743</v>
      </c>
      <c r="Y132" s="12">
        <f t="shared" si="500"/>
        <v>3.0536451169188448</v>
      </c>
      <c r="Z132" s="12">
        <f t="shared" ref="Z132:AA132" si="501">Z75/Z192*100</f>
        <v>3.0099592199073433</v>
      </c>
      <c r="AA132" s="12">
        <f t="shared" si="501"/>
        <v>2.9406053208311369</v>
      </c>
      <c r="AB132" s="12">
        <f t="shared" ref="AB132:AC132" si="502">AB75/AB192*100</f>
        <v>2.9267345410158958</v>
      </c>
      <c r="AC132" s="12">
        <f t="shared" si="502"/>
        <v>2.6631897245263128</v>
      </c>
      <c r="AD132" s="12">
        <f t="shared" ref="AD132:AI132" si="503">AD75/AD192*100</f>
        <v>2.621577385080589</v>
      </c>
      <c r="AE132" s="12">
        <f t="shared" si="503"/>
        <v>2.5799650456348657</v>
      </c>
      <c r="AF132" s="12">
        <f t="shared" si="503"/>
        <v>2.5244819263739009</v>
      </c>
      <c r="AG132" s="12">
        <f t="shared" si="503"/>
        <v>2.5106111465586594</v>
      </c>
      <c r="AH132" s="12">
        <f t="shared" si="503"/>
        <v>2.6354481648958301</v>
      </c>
      <c r="AI132" s="12">
        <f t="shared" si="503"/>
        <v>2.5938358254501068</v>
      </c>
      <c r="AJ132" s="12">
        <f t="shared" ref="AJ132" si="504">AJ75/AJ192*100</f>
        <v>2.5799650456348657</v>
      </c>
      <c r="AK132" s="12">
        <f t="shared" ref="AK132:AL132" si="505">AK75/AK192*100</f>
        <v>2.5660942658196242</v>
      </c>
      <c r="AL132" s="12">
        <f t="shared" si="505"/>
        <v>2.4827318372215594</v>
      </c>
      <c r="AM132" s="12">
        <f t="shared" ref="AM132:AN132" si="506">AM75/AM192*100</f>
        <v>2.5659518988044052</v>
      </c>
      <c r="AN132" s="12">
        <f t="shared" si="506"/>
        <v>2.6214319398596353</v>
      </c>
      <c r="AO132" s="12">
        <f t="shared" ref="AO132:AP132" si="507">AO75/AO192*100</f>
        <v>2.7185220117062885</v>
      </c>
      <c r="AP132" s="12">
        <f t="shared" si="507"/>
        <v>2.7323920219700963</v>
      </c>
      <c r="AQ132" s="12">
        <f t="shared" ref="AQ132:AU132" si="508">AQ75/AQ192*100</f>
        <v>2.7323920219700963</v>
      </c>
      <c r="AR132" s="12">
        <f t="shared" si="508"/>
        <v>2.7185220117062885</v>
      </c>
      <c r="AS132" s="12">
        <f t="shared" si="508"/>
        <v>2.7601320424977116</v>
      </c>
      <c r="AT132" s="12">
        <f t="shared" si="508"/>
        <v>2.7462620322339037</v>
      </c>
      <c r="AU132" s="12">
        <f t="shared" si="508"/>
        <v>2.6769119809148658</v>
      </c>
      <c r="AV132" s="12">
        <f t="shared" ref="AV132:AY132" si="509">AV75/AV192*100</f>
        <v>2.663041970651058</v>
      </c>
      <c r="AW132" s="12">
        <f t="shared" si="509"/>
        <v>2.6769119809148658</v>
      </c>
      <c r="AX132" s="12">
        <f t="shared" si="509"/>
        <v>2.6353019501234431</v>
      </c>
      <c r="AY132" s="12">
        <f t="shared" si="509"/>
        <v>2.8156120835529421</v>
      </c>
      <c r="AZ132" s="12">
        <f t="shared" ref="AZ132:BE132" si="510">AZ75/AZ192*100</f>
        <v>2.8156120835529421</v>
      </c>
      <c r="BA132" s="12">
        <f t="shared" si="510"/>
        <v>2.7323920219700963</v>
      </c>
      <c r="BB132" s="12">
        <f t="shared" si="510"/>
        <v>2.8156120835529421</v>
      </c>
      <c r="BC132" s="12">
        <f t="shared" si="510"/>
        <v>2.7878720630253264</v>
      </c>
      <c r="BD132" s="12">
        <f t="shared" si="510"/>
        <v>2.9820522067186328</v>
      </c>
      <c r="BE132" s="12">
        <f t="shared" si="510"/>
        <v>2.9820522067186328</v>
      </c>
      <c r="BF132" s="12">
        <f t="shared" si="312"/>
        <v>3.1068822990929013</v>
      </c>
      <c r="BG132" s="12">
        <f t="shared" si="312"/>
        <v>3.1484923298843239</v>
      </c>
      <c r="BH132" s="12">
        <f t="shared" si="312"/>
        <v>3.0930122888290938</v>
      </c>
      <c r="BI132" s="12">
        <f t="shared" ref="BI132:BJ132" si="511">BI75/BI192*100</f>
        <v>3.0236622375100555</v>
      </c>
      <c r="BJ132" s="12">
        <f t="shared" si="511"/>
        <v>2.9681821964548254</v>
      </c>
      <c r="BK132" s="12">
        <f t="shared" ref="BK132:BM132" si="512">BK75/BK192*100</f>
        <v>3.079142278565286</v>
      </c>
      <c r="BL132" s="12">
        <f t="shared" si="512"/>
        <v>2.9959222169824407</v>
      </c>
      <c r="BM132" s="12">
        <f t="shared" si="512"/>
        <v>2.774002052761519</v>
      </c>
      <c r="BN132" s="12">
        <f t="shared" ref="BN132" si="513">BN75/BN192*100</f>
        <v>2.8017420732891343</v>
      </c>
    </row>
    <row r="133" spans="1:66" x14ac:dyDescent="0.25">
      <c r="A133" s="8" t="s">
        <v>41</v>
      </c>
      <c r="B133" s="12">
        <f t="shared" ref="B133:Q133" si="514">B76/B193*100</f>
        <v>2.8977367410799699</v>
      </c>
      <c r="C133" s="12">
        <f t="shared" si="514"/>
        <v>2.9913448502167386</v>
      </c>
      <c r="D133" s="12">
        <f t="shared" si="514"/>
        <v>2.98928752913681</v>
      </c>
      <c r="E133" s="12">
        <f t="shared" si="514"/>
        <v>5.5989993190267224</v>
      </c>
      <c r="F133" s="12">
        <f t="shared" si="514"/>
        <v>6.9064268653215892</v>
      </c>
      <c r="G133" s="12">
        <f t="shared" si="514"/>
        <v>6.3622654396803746</v>
      </c>
      <c r="H133" s="12">
        <f t="shared" si="514"/>
        <v>6.5258224655347279</v>
      </c>
      <c r="I133" s="12">
        <f t="shared" si="514"/>
        <v>6.6852648492292248</v>
      </c>
      <c r="J133" s="12">
        <f t="shared" si="514"/>
        <v>6.5782841530729179</v>
      </c>
      <c r="K133" s="12">
        <f t="shared" si="514"/>
        <v>6.2295682300249551</v>
      </c>
      <c r="L133" s="12">
        <f t="shared" si="514"/>
        <v>6.2954025045826825</v>
      </c>
      <c r="M133" s="12">
        <f t="shared" si="514"/>
        <v>6.2923165229627891</v>
      </c>
      <c r="N133" s="12">
        <f t="shared" si="514"/>
        <v>6.1037452662746094</v>
      </c>
      <c r="O133" s="12">
        <f t="shared" si="514"/>
        <v>6.4574966669665708</v>
      </c>
      <c r="P133" s="12">
        <f t="shared" si="514"/>
        <v>6.3808164500535742</v>
      </c>
      <c r="Q133" s="12">
        <f t="shared" si="514"/>
        <v>6.2867553839736301</v>
      </c>
      <c r="R133" s="12">
        <f t="shared" ref="R133:S133" si="515">R76/R193*100</f>
        <v>5.8614357808295363</v>
      </c>
      <c r="S133" s="12">
        <f t="shared" si="515"/>
        <v>5.4126009111654581</v>
      </c>
      <c r="T133" s="12">
        <f t="shared" ref="T133:U133" si="516">T76/T193*100</f>
        <v>5.3563687520959258</v>
      </c>
      <c r="U133" s="12">
        <f t="shared" si="516"/>
        <v>5.1610897996908252</v>
      </c>
      <c r="V133" s="12">
        <f t="shared" ref="V133:W133" si="517">V76/V193*100</f>
        <v>4.9606988328248587</v>
      </c>
      <c r="W133" s="12">
        <f t="shared" si="517"/>
        <v>4.7715542977727976</v>
      </c>
      <c r="X133" s="12">
        <f t="shared" ref="X133:Y133" si="518">X76/X193*100</f>
        <v>4.6253506841920151</v>
      </c>
      <c r="Y133" s="12">
        <f t="shared" si="518"/>
        <v>4.497550322670353</v>
      </c>
      <c r="Z133" s="12">
        <f t="shared" ref="Z133:AA133" si="519">Z76/Z193*100</f>
        <v>4.3848900536921178</v>
      </c>
      <c r="AA133" s="12">
        <f t="shared" si="519"/>
        <v>4.3990675273068272</v>
      </c>
      <c r="AB133" s="12">
        <f t="shared" ref="AB133:AC133" si="520">AB76/AB193*100</f>
        <v>4.1945068365803122</v>
      </c>
      <c r="AC133" s="12">
        <f t="shared" si="520"/>
        <v>3.9565278151905554</v>
      </c>
      <c r="AD133" s="12">
        <f t="shared" ref="AD133:AI133" si="521">AD76/AD193*100</f>
        <v>3.8188037857905255</v>
      </c>
      <c r="AE133" s="12">
        <f t="shared" si="521"/>
        <v>3.70234596681256</v>
      </c>
      <c r="AF133" s="12">
        <f t="shared" si="521"/>
        <v>3.5980402680757724</v>
      </c>
      <c r="AG133" s="12">
        <f t="shared" si="521"/>
        <v>3.5646219374125301</v>
      </c>
      <c r="AH133" s="12">
        <f t="shared" si="521"/>
        <v>3.5777867343404739</v>
      </c>
      <c r="AI133" s="12">
        <f t="shared" si="521"/>
        <v>3.5555078472316461</v>
      </c>
      <c r="AJ133" s="12">
        <f t="shared" ref="AJ133" si="522">AJ76/AJ193*100</f>
        <v>3.578799411027239</v>
      </c>
      <c r="AK133" s="12">
        <f t="shared" ref="AK133:AL133" si="523">AK76/AK193*100</f>
        <v>3.6284205686787203</v>
      </c>
      <c r="AL133" s="12">
        <f t="shared" si="523"/>
        <v>3.5960293759020061</v>
      </c>
      <c r="AM133" s="12">
        <f t="shared" ref="AM133:AN133" si="524">AM76/AM193*100</f>
        <v>3.6210156834054938</v>
      </c>
      <c r="AN133" s="12">
        <f t="shared" si="524"/>
        <v>3.704969676617214</v>
      </c>
      <c r="AO133" s="12">
        <f t="shared" ref="AO133:AP133" si="525">AO76/AO193*100</f>
        <v>3.7749313376269806</v>
      </c>
      <c r="AP133" s="12">
        <f t="shared" si="525"/>
        <v>3.6639921323114928</v>
      </c>
      <c r="AQ133" s="12">
        <f t="shared" ref="AQ133:AU133" si="526">AQ76/AQ193*100</f>
        <v>3.652998157009959</v>
      </c>
      <c r="AR133" s="12">
        <f t="shared" si="526"/>
        <v>3.6759855599131677</v>
      </c>
      <c r="AS133" s="12">
        <f t="shared" si="526"/>
        <v>3.6340085633073076</v>
      </c>
      <c r="AT133" s="12">
        <f t="shared" si="526"/>
        <v>3.6589948708107958</v>
      </c>
      <c r="AU133" s="12">
        <f t="shared" si="526"/>
        <v>3.6669904892119116</v>
      </c>
      <c r="AV133" s="12">
        <f t="shared" ref="AV133:AY133" si="527">AV76/AV193*100</f>
        <v>3.7019713197167952</v>
      </c>
      <c r="AW133" s="12">
        <f t="shared" si="527"/>
        <v>3.7779296945273986</v>
      </c>
      <c r="AX133" s="12">
        <f t="shared" si="527"/>
        <v>3.7979187405301893</v>
      </c>
      <c r="AY133" s="12">
        <f t="shared" si="527"/>
        <v>3.9188524688470721</v>
      </c>
      <c r="AZ133" s="12">
        <f t="shared" ref="AZ133:BE133" si="528">AZ76/AZ193*100</f>
        <v>3.8568864262384213</v>
      </c>
      <c r="BA133" s="12">
        <f t="shared" si="528"/>
        <v>3.7619384577251669</v>
      </c>
      <c r="BB133" s="12">
        <f t="shared" si="528"/>
        <v>3.7509444824236322</v>
      </c>
      <c r="BC133" s="12">
        <f t="shared" si="528"/>
        <v>3.7379516025218185</v>
      </c>
      <c r="BD133" s="12">
        <f t="shared" si="528"/>
        <v>4.057776338566466</v>
      </c>
      <c r="BE133" s="12">
        <f t="shared" si="528"/>
        <v>4.0048053666590704</v>
      </c>
      <c r="BF133" s="12">
        <f t="shared" si="312"/>
        <v>4.0038059143589315</v>
      </c>
      <c r="BG133" s="12">
        <f t="shared" si="312"/>
        <v>3.9598300131527924</v>
      </c>
      <c r="BH133" s="12">
        <f t="shared" si="312"/>
        <v>3.8159088819327009</v>
      </c>
      <c r="BI133" s="12">
        <f t="shared" ref="BI133:BJ133" si="529">BI76/BI193*100</f>
        <v>3.7829269560280965</v>
      </c>
      <c r="BJ133" s="12">
        <f t="shared" si="529"/>
        <v>3.7729324330267016</v>
      </c>
      <c r="BK133" s="12">
        <f t="shared" ref="BK133:BM133" si="530">BK76/BK193*100</f>
        <v>3.8918672567433048</v>
      </c>
      <c r="BL133" s="12">
        <f t="shared" si="530"/>
        <v>3.8279023095343749</v>
      </c>
      <c r="BM133" s="12">
        <f t="shared" si="530"/>
        <v>3.7029707720169349</v>
      </c>
      <c r="BN133" s="12">
        <f t="shared" ref="BN133" si="531">BN76/BN193*100</f>
        <v>3.7829269560280965</v>
      </c>
    </row>
    <row r="134" spans="1:66" x14ac:dyDescent="0.25">
      <c r="A134" s="8" t="s">
        <v>24</v>
      </c>
      <c r="B134" s="12">
        <f t="shared" ref="B134:Q134" si="532">B77/B194*100</f>
        <v>3.2837081617569424</v>
      </c>
      <c r="C134" s="12">
        <f t="shared" si="532"/>
        <v>3.4051314539119417</v>
      </c>
      <c r="D134" s="12">
        <f t="shared" si="532"/>
        <v>3.426248548199768</v>
      </c>
      <c r="E134" s="12">
        <f t="shared" si="532"/>
        <v>5.7755252877204093</v>
      </c>
      <c r="F134" s="12">
        <f t="shared" si="532"/>
        <v>7.5176855664660547</v>
      </c>
      <c r="G134" s="12">
        <f t="shared" si="532"/>
        <v>6.8841727378312747</v>
      </c>
      <c r="H134" s="12">
        <f t="shared" si="532"/>
        <v>7.0900644071375778</v>
      </c>
      <c r="I134" s="12">
        <f t="shared" si="532"/>
        <v>7.3962622743110549</v>
      </c>
      <c r="J134" s="12">
        <f t="shared" si="532"/>
        <v>7.2431633407243163</v>
      </c>
      <c r="K134" s="12">
        <f t="shared" si="532"/>
        <v>6.9052898321191005</v>
      </c>
      <c r="L134" s="12">
        <f t="shared" si="532"/>
        <v>6.9158483792630134</v>
      </c>
      <c r="M134" s="12">
        <f t="shared" si="532"/>
        <v>6.9528032942667091</v>
      </c>
      <c r="N134" s="12">
        <f t="shared" si="532"/>
        <v>6.8672265334325511</v>
      </c>
      <c r="O134" s="12">
        <f t="shared" si="532"/>
        <v>7.2764962262145207</v>
      </c>
      <c r="P134" s="12">
        <f t="shared" si="532"/>
        <v>7.3562240884447752</v>
      </c>
      <c r="Q134" s="12">
        <f t="shared" si="532"/>
        <v>7.271181035399171</v>
      </c>
      <c r="R134" s="12">
        <f t="shared" ref="R134:S134" si="533">R77/R194*100</f>
        <v>6.9097480599553522</v>
      </c>
      <c r="S134" s="12">
        <f t="shared" si="533"/>
        <v>6.5057935579887314</v>
      </c>
      <c r="T134" s="12">
        <f t="shared" ref="T134:U134" si="534">T77/T194*100</f>
        <v>6.3888593600510264</v>
      </c>
      <c r="U134" s="12">
        <f t="shared" si="534"/>
        <v>6.2453492080365685</v>
      </c>
      <c r="V134" s="12">
        <f t="shared" ref="V134:W134" si="535">V77/V194*100</f>
        <v>5.9476985223769532</v>
      </c>
      <c r="W134" s="12">
        <f t="shared" si="535"/>
        <v>5.8467098968852982</v>
      </c>
      <c r="X134" s="12">
        <f t="shared" ref="X134:Y134" si="536">X77/X194*100</f>
        <v>5.6128415010098864</v>
      </c>
      <c r="Y134" s="12">
        <f t="shared" si="536"/>
        <v>5.49059211225683</v>
      </c>
      <c r="Z134" s="12">
        <f t="shared" ref="Z134:AA134" si="537">Z77/Z194*100</f>
        <v>5.2406730678617421</v>
      </c>
      <c r="AA134" s="12">
        <f t="shared" si="537"/>
        <v>5.2354376302315115</v>
      </c>
      <c r="AB134" s="12">
        <f t="shared" ref="AB134:AC134" si="538">AB77/AB194*100</f>
        <v>5.0207846873920197</v>
      </c>
      <c r="AC134" s="12">
        <f t="shared" si="538"/>
        <v>4.8689569961153056</v>
      </c>
      <c r="AD134" s="12">
        <f t="shared" ref="AD134:AI134" si="539">AD77/AD194*100</f>
        <v>4.6804812414269712</v>
      </c>
      <c r="AE134" s="12">
        <f t="shared" si="539"/>
        <v>4.408238484654933</v>
      </c>
      <c r="AF134" s="12">
        <f t="shared" si="539"/>
        <v>4.2930588567898393</v>
      </c>
      <c r="AG134" s="12">
        <f t="shared" si="539"/>
        <v>4.2302336052270606</v>
      </c>
      <c r="AH134" s="12">
        <f t="shared" si="539"/>
        <v>4.2040564170759032</v>
      </c>
      <c r="AI134" s="12">
        <f t="shared" si="539"/>
        <v>4.0469932881689585</v>
      </c>
      <c r="AJ134" s="12">
        <f t="shared" ref="AJ134" si="540">AJ77/AJ194*100</f>
        <v>4.0836413515805789</v>
      </c>
      <c r="AK134" s="12">
        <f t="shared" ref="AK134:AL134" si="541">AK77/AK194*100</f>
        <v>4.1202894149921994</v>
      </c>
      <c r="AL134" s="12">
        <f t="shared" si="541"/>
        <v>4.0974801264540686</v>
      </c>
      <c r="AM134" s="12">
        <f t="shared" ref="AM134:AN134" si="542">AM77/AM194*100</f>
        <v>4.087249214777529</v>
      </c>
      <c r="AN134" s="12">
        <f t="shared" si="542"/>
        <v>4.0974801264540686</v>
      </c>
      <c r="AO134" s="12">
        <f t="shared" ref="AO134:AP134" si="543">AO77/AO194*100</f>
        <v>4.158865596513305</v>
      </c>
      <c r="AP134" s="12">
        <f t="shared" si="543"/>
        <v>4.0565564797479103</v>
      </c>
      <c r="AQ134" s="12">
        <f t="shared" ref="AQ134:AU134" si="544">AQ77/AQ194*100</f>
        <v>4.215135610734273</v>
      </c>
      <c r="AR134" s="12">
        <f t="shared" si="544"/>
        <v>4.2202510665725423</v>
      </c>
      <c r="AS134" s="12">
        <f t="shared" si="544"/>
        <v>4.1895583315429237</v>
      </c>
      <c r="AT134" s="12">
        <f t="shared" si="544"/>
        <v>4.1997892432194632</v>
      </c>
      <c r="AU134" s="12">
        <f t="shared" si="544"/>
        <v>4.0923646706157983</v>
      </c>
      <c r="AV134" s="12">
        <f t="shared" ref="AV134:AY134" si="545">AV77/AV194*100</f>
        <v>4.1384037731602259</v>
      </c>
      <c r="AW134" s="12">
        <f t="shared" si="545"/>
        <v>4.1844428757046543</v>
      </c>
      <c r="AX134" s="12">
        <f t="shared" si="545"/>
        <v>4.2100201548960028</v>
      </c>
      <c r="AY134" s="12">
        <f t="shared" si="545"/>
        <v>4.3225601833379379</v>
      </c>
      <c r="AZ134" s="12">
        <f t="shared" ref="AZ134:BE134" si="546">AZ77/AZ194*100</f>
        <v>4.3839456533971743</v>
      </c>
      <c r="BA134" s="12">
        <f t="shared" si="546"/>
        <v>4.2714056249552401</v>
      </c>
      <c r="BB134" s="12">
        <f t="shared" si="546"/>
        <v>4.3839456533971743</v>
      </c>
      <c r="BC134" s="12">
        <f t="shared" si="546"/>
        <v>4.4044074767502526</v>
      </c>
      <c r="BD134" s="12">
        <f t="shared" si="546"/>
        <v>4.8085284879735628</v>
      </c>
      <c r="BE134" s="12">
        <f t="shared" si="546"/>
        <v>4.7522584737525966</v>
      </c>
      <c r="BF134" s="12">
        <f t="shared" si="312"/>
        <v>4.6959884595316286</v>
      </c>
      <c r="BG134" s="12">
        <f t="shared" si="312"/>
        <v>4.6601802686637406</v>
      </c>
      <c r="BH134" s="12">
        <f t="shared" si="312"/>
        <v>4.5118320493539175</v>
      </c>
      <c r="BI134" s="12">
        <f t="shared" ref="BI134:BJ134" si="547">BI77/BI194*100</f>
        <v>4.5271784168687272</v>
      </c>
      <c r="BJ134" s="12">
        <f t="shared" si="547"/>
        <v>4.4351002117798712</v>
      </c>
      <c r="BK134" s="12">
        <f t="shared" ref="BK134:BM134" si="548">BK77/BK194*100</f>
        <v>4.6243720777958526</v>
      </c>
      <c r="BL134" s="12">
        <f t="shared" si="548"/>
        <v>4.6192566219575824</v>
      </c>
      <c r="BM134" s="12">
        <f t="shared" si="548"/>
        <v>4.5271784168687272</v>
      </c>
      <c r="BN134" s="12">
        <f t="shared" ref="BN134" si="549">BN77/BN194*100</f>
        <v>4.557871151898345</v>
      </c>
    </row>
    <row r="135" spans="1:66" x14ac:dyDescent="0.25">
      <c r="A135" s="8" t="s">
        <v>52</v>
      </c>
      <c r="B135" s="12">
        <f t="shared" ref="B135:Q135" si="550">B78/B195*100</f>
        <v>2.1624825089597737</v>
      </c>
      <c r="C135" s="12">
        <f t="shared" si="550"/>
        <v>2.2559596314060144</v>
      </c>
      <c r="D135" s="12">
        <f t="shared" si="550"/>
        <v>2.2747226704503771</v>
      </c>
      <c r="E135" s="12">
        <f t="shared" si="550"/>
        <v>4.2962288319957489</v>
      </c>
      <c r="F135" s="12">
        <f t="shared" si="550"/>
        <v>5.8074141388120051</v>
      </c>
      <c r="G135" s="12">
        <f t="shared" si="550"/>
        <v>5.3827947326909271</v>
      </c>
      <c r="H135" s="12">
        <f t="shared" si="550"/>
        <v>5.5303634992290247</v>
      </c>
      <c r="I135" s="12">
        <f t="shared" si="550"/>
        <v>5.6928074678923837</v>
      </c>
      <c r="J135" s="12">
        <f t="shared" si="550"/>
        <v>5.6123461473057459</v>
      </c>
      <c r="K135" s="12">
        <f t="shared" si="550"/>
        <v>5.325491397231116</v>
      </c>
      <c r="L135" s="12">
        <f t="shared" si="550"/>
        <v>5.4189685196773567</v>
      </c>
      <c r="M135" s="12">
        <f t="shared" si="550"/>
        <v>5.3993602986940585</v>
      </c>
      <c r="N135" s="12">
        <f t="shared" si="550"/>
        <v>5.2877991615135809</v>
      </c>
      <c r="O135" s="12">
        <f t="shared" si="550"/>
        <v>5.6177715528144194</v>
      </c>
      <c r="P135" s="12">
        <f t="shared" si="550"/>
        <v>5.6028033862365527</v>
      </c>
      <c r="Q135" s="12">
        <f t="shared" si="550"/>
        <v>5.5081171190080243</v>
      </c>
      <c r="R135" s="12">
        <f t="shared" ref="R135:S135" si="551">R78/R195*100</f>
        <v>5.0868220934175046</v>
      </c>
      <c r="S135" s="12">
        <f t="shared" si="551"/>
        <v>4.6596407101840045</v>
      </c>
      <c r="T135" s="12">
        <f t="shared" ref="T135:U135" si="552">T78/T195*100</f>
        <v>4.5891726001151705</v>
      </c>
      <c r="U135" s="12">
        <f t="shared" si="552"/>
        <v>4.4161136854115206</v>
      </c>
      <c r="V135" s="12">
        <f t="shared" ref="V135:W135" si="553">V78/V195*100</f>
        <v>4.1746048404023437</v>
      </c>
      <c r="W135" s="12">
        <f t="shared" si="553"/>
        <v>4.0625958635387569</v>
      </c>
      <c r="X135" s="12">
        <f t="shared" ref="X135:Y135" si="554">X78/X195*100</f>
        <v>3.9238460048113404</v>
      </c>
      <c r="Y135" s="12">
        <f t="shared" si="554"/>
        <v>3.8195733837071004</v>
      </c>
      <c r="Z135" s="12">
        <f t="shared" ref="Z135:AA135" si="555">Z78/Z195*100</f>
        <v>3.7315664826364281</v>
      </c>
      <c r="AA135" s="12">
        <f t="shared" si="555"/>
        <v>3.7327360955580438</v>
      </c>
      <c r="AB135" s="12">
        <f t="shared" ref="AB135:AC135" si="556">AB78/AB195*100</f>
        <v>3.5865344803560171</v>
      </c>
      <c r="AC135" s="12">
        <f t="shared" si="556"/>
        <v>3.4054115650657337</v>
      </c>
      <c r="AD135" s="12">
        <f t="shared" ref="AD135:AI135" si="557">AD78/AD195*100</f>
        <v>3.2922932867894223</v>
      </c>
      <c r="AE135" s="12">
        <f t="shared" si="557"/>
        <v>3.2318075899858414</v>
      </c>
      <c r="AF135" s="12">
        <f t="shared" si="557"/>
        <v>3.1756661697482627</v>
      </c>
      <c r="AG135" s="12">
        <f t="shared" si="557"/>
        <v>3.1686484922185656</v>
      </c>
      <c r="AH135" s="12">
        <f t="shared" si="557"/>
        <v>3.1689826673390273</v>
      </c>
      <c r="AI135" s="12">
        <f t="shared" si="557"/>
        <v>3.1333930170098481</v>
      </c>
      <c r="AJ135" s="12">
        <f t="shared" ref="AJ135" si="558">AJ78/AJ195*100</f>
        <v>3.1445878835453174</v>
      </c>
      <c r="AK135" s="12">
        <f t="shared" ref="AK135:AL135" si="559">AK78/AK195*100</f>
        <v>3.1721573309834139</v>
      </c>
      <c r="AL135" s="12">
        <f t="shared" si="559"/>
        <v>3.1129785531274843</v>
      </c>
      <c r="AM135" s="12">
        <f t="shared" ref="AM135:AN135" si="560">AM78/AM195*100</f>
        <v>3.1508127580243213</v>
      </c>
      <c r="AN135" s="12">
        <f t="shared" si="560"/>
        <v>3.1896382521324282</v>
      </c>
      <c r="AO135" s="12">
        <f t="shared" ref="AO135:AP135" si="561">AO78/AO195*100</f>
        <v>3.2185508541278276</v>
      </c>
      <c r="AP135" s="12">
        <f t="shared" si="561"/>
        <v>3.1126481233903944</v>
      </c>
      <c r="AQ135" s="12">
        <f t="shared" ref="AQ135:AU135" si="562">AQ78/AQ195*100</f>
        <v>3.160395220399939</v>
      </c>
      <c r="AR135" s="12">
        <f t="shared" si="562"/>
        <v>3.1686559638271961</v>
      </c>
      <c r="AS135" s="12">
        <f t="shared" si="562"/>
        <v>3.1465171714421474</v>
      </c>
      <c r="AT135" s="12">
        <f t="shared" si="562"/>
        <v>3.1703081125126471</v>
      </c>
      <c r="AU135" s="12">
        <f t="shared" si="562"/>
        <v>3.1747689139633661</v>
      </c>
      <c r="AV135" s="12">
        <f t="shared" ref="AV135:AY135" si="563">AV78/AV195*100</f>
        <v>3.2028554416160393</v>
      </c>
      <c r="AW135" s="12">
        <f t="shared" si="563"/>
        <v>3.2583676374472055</v>
      </c>
      <c r="AX135" s="12">
        <f t="shared" si="563"/>
        <v>3.2848020164144272</v>
      </c>
      <c r="AY135" s="12">
        <f t="shared" si="563"/>
        <v>3.3874004497809587</v>
      </c>
      <c r="AZ135" s="12">
        <f t="shared" ref="AZ135:BE135" si="564">AZ78/AZ195*100</f>
        <v>3.3563400544944724</v>
      </c>
      <c r="BA135" s="12">
        <f t="shared" si="564"/>
        <v>3.3067755939309307</v>
      </c>
      <c r="BB135" s="12">
        <f t="shared" si="564"/>
        <v>3.3264361632878021</v>
      </c>
      <c r="BC135" s="12">
        <f t="shared" si="564"/>
        <v>3.384922226752781</v>
      </c>
      <c r="BD135" s="12">
        <f t="shared" si="564"/>
        <v>3.6623179910400672</v>
      </c>
      <c r="BE135" s="12">
        <f t="shared" si="564"/>
        <v>3.6519094543217236</v>
      </c>
      <c r="BF135" s="12">
        <f t="shared" si="312"/>
        <v>3.6611614869602516</v>
      </c>
      <c r="BG135" s="12">
        <f t="shared" si="312"/>
        <v>3.6099448777112588</v>
      </c>
      <c r="BH135" s="12">
        <f t="shared" si="312"/>
        <v>3.5157724026405304</v>
      </c>
      <c r="BI135" s="12">
        <f t="shared" ref="BI135:BJ135" si="565">BI78/BI195*100</f>
        <v>3.470338313790617</v>
      </c>
      <c r="BJ135" s="12">
        <f t="shared" si="565"/>
        <v>3.4858685114338601</v>
      </c>
      <c r="BK135" s="12">
        <f t="shared" ref="BK135:BM135" si="566">BK78/BK195*100</f>
        <v>3.6185360508756057</v>
      </c>
      <c r="BL135" s="12">
        <f t="shared" si="566"/>
        <v>3.5899538786172966</v>
      </c>
      <c r="BM135" s="12">
        <f t="shared" si="566"/>
        <v>3.5099898822414501</v>
      </c>
      <c r="BN135" s="12">
        <f t="shared" ref="BN135" si="567">BN78/BN195*100</f>
        <v>3.5593891279364467</v>
      </c>
    </row>
    <row r="136" spans="1:66" x14ac:dyDescent="0.25">
      <c r="A136" s="8" t="s">
        <v>42</v>
      </c>
      <c r="B136" s="12">
        <f t="shared" ref="B136:Q136" si="568">B79/B196*100</f>
        <v>3.0628757069375601</v>
      </c>
      <c r="C136" s="12">
        <f t="shared" si="568"/>
        <v>3.1891085745779222</v>
      </c>
      <c r="D136" s="12">
        <f t="shared" si="568"/>
        <v>3.2274608534724787</v>
      </c>
      <c r="E136" s="12">
        <f t="shared" si="568"/>
        <v>5.5446514061939443</v>
      </c>
      <c r="F136" s="12">
        <f t="shared" si="568"/>
        <v>7.0730607428806938</v>
      </c>
      <c r="G136" s="12">
        <f t="shared" si="568"/>
        <v>6.7824035349062282</v>
      </c>
      <c r="H136" s="12">
        <f t="shared" si="568"/>
        <v>6.8881872140095224</v>
      </c>
      <c r="I136" s="12">
        <f t="shared" si="568"/>
        <v>7.0392378386424479</v>
      </c>
      <c r="J136" s="12">
        <f t="shared" si="568"/>
        <v>6.9496419837546082</v>
      </c>
      <c r="K136" s="12">
        <f t="shared" si="568"/>
        <v>6.6779599074763993</v>
      </c>
      <c r="L136" s="12">
        <f t="shared" si="568"/>
        <v>6.797385312615563</v>
      </c>
      <c r="M136" s="12">
        <f t="shared" si="568"/>
        <v>6.7669661396279164</v>
      </c>
      <c r="N136" s="12">
        <f t="shared" si="568"/>
        <v>6.6775183422102691</v>
      </c>
      <c r="O136" s="12">
        <f t="shared" si="568"/>
        <v>7.0461509312000761</v>
      </c>
      <c r="P136" s="12">
        <f t="shared" si="568"/>
        <v>7.0380145912770056</v>
      </c>
      <c r="Q136" s="12">
        <f t="shared" si="568"/>
        <v>6.9361626529000864</v>
      </c>
      <c r="R136" s="12">
        <f t="shared" ref="R136:S136" si="569">R79/R196*100</f>
        <v>6.5166712262393363</v>
      </c>
      <c r="S136" s="12">
        <f t="shared" si="569"/>
        <v>6.0612778640104494</v>
      </c>
      <c r="T136" s="12">
        <f t="shared" ref="T136:U136" si="570">T79/T196*100</f>
        <v>5.9615472815870705</v>
      </c>
      <c r="U136" s="12">
        <f t="shared" si="570"/>
        <v>5.7516404526146543</v>
      </c>
      <c r="V136" s="12">
        <f t="shared" ref="V136:W136" si="571">V79/V196*100</f>
        <v>5.4784688815341394</v>
      </c>
      <c r="W136" s="12">
        <f t="shared" si="571"/>
        <v>5.3194208902326654</v>
      </c>
      <c r="X136" s="12">
        <f t="shared" ref="X136:Y136" si="572">X79/X196*100</f>
        <v>5.1237996481878847</v>
      </c>
      <c r="Y136" s="12">
        <f t="shared" si="572"/>
        <v>4.9610459971194665</v>
      </c>
      <c r="Z136" s="12">
        <f t="shared" ref="Z136:AA136" si="573">Z79/Z196*100</f>
        <v>4.8391264559299092</v>
      </c>
      <c r="AA136" s="12">
        <f t="shared" si="573"/>
        <v>4.8578582484674619</v>
      </c>
      <c r="AB136" s="12">
        <f t="shared" ref="AB136:AC136" si="574">AB79/AB196*100</f>
        <v>4.6939150385661463</v>
      </c>
      <c r="AC136" s="12">
        <f t="shared" si="574"/>
        <v>4.4644639217137012</v>
      </c>
      <c r="AD136" s="12">
        <f t="shared" ref="AD136:AI136" si="575">AD79/AD196*100</f>
        <v>4.342974104871141</v>
      </c>
      <c r="AE136" s="12">
        <f t="shared" si="575"/>
        <v>4.2535844966078917</v>
      </c>
      <c r="AF136" s="12">
        <f t="shared" si="575"/>
        <v>4.1605392536186514</v>
      </c>
      <c r="AG136" s="12">
        <f t="shared" si="575"/>
        <v>4.1358036814216268</v>
      </c>
      <c r="AH136" s="12">
        <f t="shared" si="575"/>
        <v>4.1241430071496739</v>
      </c>
      <c r="AI136" s="12">
        <f t="shared" si="575"/>
        <v>4.0548994150770969</v>
      </c>
      <c r="AJ136" s="12">
        <f t="shared" ref="AJ136" si="576">AJ79/AJ196*100</f>
        <v>4.0869729401912549</v>
      </c>
      <c r="AK136" s="12">
        <f t="shared" ref="AK136:AL136" si="577">AK79/AK196*100</f>
        <v>4.1208075740055232</v>
      </c>
      <c r="AL136" s="12">
        <f t="shared" si="577"/>
        <v>4.0445208210529957</v>
      </c>
      <c r="AM136" s="12">
        <f t="shared" ref="AM136:AN136" si="578">AM79/AM196*100</f>
        <v>4.115618437447389</v>
      </c>
      <c r="AN136" s="12">
        <f t="shared" si="578"/>
        <v>4.2055716902371785</v>
      </c>
      <c r="AO136" s="12">
        <f t="shared" ref="AO136:AP136" si="579">AO79/AO196*100</f>
        <v>4.2956568006241396</v>
      </c>
      <c r="AP136" s="12">
        <f t="shared" si="579"/>
        <v>4.1457083411217219</v>
      </c>
      <c r="AQ136" s="12">
        <f t="shared" ref="AQ136:AU136" si="580">AQ79/AQ196*100</f>
        <v>4.1838415582234623</v>
      </c>
      <c r="AR136" s="12">
        <f t="shared" si="580"/>
        <v>4.2107405080462668</v>
      </c>
      <c r="AS136" s="12">
        <f t="shared" si="580"/>
        <v>4.1539626267046019</v>
      </c>
      <c r="AT136" s="12">
        <f t="shared" si="580"/>
        <v>4.1562569488953711</v>
      </c>
      <c r="AU136" s="12">
        <f t="shared" si="580"/>
        <v>4.1531451096021446</v>
      </c>
      <c r="AV136" s="12">
        <f t="shared" ref="AV136:AY136" si="581">AV79/AV196*100</f>
        <v>4.1754554150434116</v>
      </c>
      <c r="AW136" s="12">
        <f t="shared" si="581"/>
        <v>4.2233988373746456</v>
      </c>
      <c r="AX136" s="12">
        <f t="shared" si="581"/>
        <v>4.2490583257840466</v>
      </c>
      <c r="AY136" s="12">
        <f t="shared" si="581"/>
        <v>4.3780150558169026</v>
      </c>
      <c r="AZ136" s="12">
        <f t="shared" ref="AZ136:BE136" si="582">AZ79/AZ196*100</f>
        <v>4.3951829149685162</v>
      </c>
      <c r="BA136" s="12">
        <f t="shared" si="582"/>
        <v>4.3565750105169618</v>
      </c>
      <c r="BB136" s="12">
        <f t="shared" si="582"/>
        <v>4.4095290215406795</v>
      </c>
      <c r="BC136" s="12">
        <f t="shared" si="582"/>
        <v>4.5324994166619899</v>
      </c>
      <c r="BD136" s="12">
        <f t="shared" si="582"/>
        <v>4.9801295875367781</v>
      </c>
      <c r="BE136" s="12">
        <f t="shared" si="582"/>
        <v>4.9366693235093448</v>
      </c>
      <c r="BF136" s="12">
        <f t="shared" si="312"/>
        <v>4.9171016560892262</v>
      </c>
      <c r="BG136" s="12">
        <f t="shared" si="312"/>
        <v>4.8405451351719702</v>
      </c>
      <c r="BH136" s="12">
        <f t="shared" si="312"/>
        <v>4.7144892722768663</v>
      </c>
      <c r="BI136" s="12">
        <f t="shared" ref="BI136:BJ136" si="583">BI79/BI196*100</f>
        <v>4.6395941570839598</v>
      </c>
      <c r="BJ136" s="12">
        <f t="shared" si="583"/>
        <v>4.6272786575082252</v>
      </c>
      <c r="BK136" s="12">
        <f t="shared" ref="BK136:BM136" si="584">BK79/BK196*100</f>
        <v>4.7881185545369354</v>
      </c>
      <c r="BL136" s="12">
        <f t="shared" si="584"/>
        <v>4.7571847622407102</v>
      </c>
      <c r="BM136" s="12">
        <f t="shared" si="584"/>
        <v>4.6584497934793569</v>
      </c>
      <c r="BN136" s="12">
        <f t="shared" ref="BN136" si="585">BN79/BN196*100</f>
        <v>4.7549168115693758</v>
      </c>
    </row>
    <row r="137" spans="1:66"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row>
    <row r="138" spans="1:66"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row>
    <row r="139" spans="1:66" ht="15.75" x14ac:dyDescent="0.25">
      <c r="A139" s="7" t="s">
        <v>56</v>
      </c>
      <c r="B139" s="9">
        <v>43831</v>
      </c>
      <c r="C139" s="9">
        <v>43862</v>
      </c>
      <c r="D139" s="9">
        <v>43891</v>
      </c>
      <c r="E139" s="9">
        <v>43922</v>
      </c>
      <c r="F139" s="9">
        <v>43952</v>
      </c>
      <c r="G139" s="9">
        <v>43983</v>
      </c>
      <c r="H139" s="9">
        <v>44013</v>
      </c>
      <c r="I139" s="9">
        <v>44044</v>
      </c>
      <c r="J139" s="9">
        <v>44075</v>
      </c>
      <c r="K139" s="9">
        <v>44105</v>
      </c>
      <c r="L139" s="9">
        <v>44136</v>
      </c>
      <c r="M139" s="9">
        <v>44166</v>
      </c>
      <c r="N139" s="9">
        <v>44197</v>
      </c>
      <c r="O139" s="9">
        <v>44228</v>
      </c>
      <c r="P139" s="9">
        <v>44256</v>
      </c>
      <c r="Q139" s="9">
        <v>44287</v>
      </c>
      <c r="R139" s="4">
        <v>44317</v>
      </c>
      <c r="S139" s="4">
        <v>44348</v>
      </c>
      <c r="T139" s="4">
        <v>44378</v>
      </c>
      <c r="U139" s="4">
        <v>44409</v>
      </c>
      <c r="V139" s="4">
        <v>44440</v>
      </c>
      <c r="W139" s="4">
        <v>44470</v>
      </c>
      <c r="X139" s="163">
        <v>44501</v>
      </c>
      <c r="Y139" s="163">
        <v>44531</v>
      </c>
      <c r="Z139" s="163">
        <v>44562</v>
      </c>
      <c r="AA139" s="163">
        <v>44593</v>
      </c>
      <c r="AB139" s="163">
        <v>44621</v>
      </c>
      <c r="AC139" s="163">
        <v>44652</v>
      </c>
      <c r="AD139" s="163">
        <v>44682</v>
      </c>
      <c r="AE139" s="163">
        <v>44713</v>
      </c>
      <c r="AF139" s="163">
        <v>44743</v>
      </c>
      <c r="AG139" s="163">
        <v>44774</v>
      </c>
      <c r="AH139" s="163">
        <v>44805</v>
      </c>
      <c r="AI139" s="163">
        <v>44835</v>
      </c>
      <c r="AJ139" s="163">
        <v>44866</v>
      </c>
      <c r="AK139" s="163">
        <v>44896</v>
      </c>
      <c r="AL139" s="163">
        <v>44927</v>
      </c>
      <c r="AM139" s="163">
        <v>44958</v>
      </c>
      <c r="AN139" s="163">
        <v>44986</v>
      </c>
      <c r="AO139" s="163">
        <v>45017</v>
      </c>
      <c r="AP139" s="163">
        <v>45047</v>
      </c>
      <c r="AQ139" s="163">
        <v>45078</v>
      </c>
      <c r="AR139" s="163">
        <v>45108</v>
      </c>
      <c r="AS139" s="163">
        <v>45139</v>
      </c>
      <c r="AT139" s="163">
        <v>45170</v>
      </c>
      <c r="AU139" s="163">
        <v>45200</v>
      </c>
      <c r="AV139" s="163">
        <v>45231</v>
      </c>
      <c r="AW139" s="163">
        <v>45261</v>
      </c>
      <c r="AX139" s="163">
        <v>45292</v>
      </c>
      <c r="AY139" s="163">
        <v>45323</v>
      </c>
      <c r="AZ139" s="163">
        <v>45352</v>
      </c>
      <c r="BA139" s="163">
        <v>45383</v>
      </c>
      <c r="BB139" s="163">
        <v>45413</v>
      </c>
      <c r="BC139" s="163">
        <v>45444</v>
      </c>
      <c r="BD139" s="163">
        <v>45474</v>
      </c>
      <c r="BE139" s="163">
        <v>45505</v>
      </c>
      <c r="BF139" s="163">
        <v>45536</v>
      </c>
      <c r="BG139" s="163">
        <v>45566</v>
      </c>
      <c r="BH139" s="163">
        <v>45597</v>
      </c>
      <c r="BI139" s="163">
        <v>45627</v>
      </c>
      <c r="BJ139" s="163">
        <v>45658</v>
      </c>
      <c r="BK139" s="163">
        <v>45689</v>
      </c>
      <c r="BL139" s="163">
        <v>45717</v>
      </c>
      <c r="BM139" s="163">
        <v>45748</v>
      </c>
      <c r="BN139" s="163">
        <v>45778</v>
      </c>
    </row>
    <row r="140" spans="1:66" x14ac:dyDescent="0.25">
      <c r="A140" s="8" t="s">
        <v>0</v>
      </c>
      <c r="B140" s="12">
        <f t="shared" ref="B140:Q140" si="586">B83/B201*100</f>
        <v>1.9601126589023368</v>
      </c>
      <c r="C140" s="12">
        <f t="shared" si="586"/>
        <v>1.9981730988810231</v>
      </c>
      <c r="D140" s="12">
        <f t="shared" si="586"/>
        <v>2.0933241988277387</v>
      </c>
      <c r="E140" s="12">
        <f t="shared" si="586"/>
        <v>3.5967115779858414</v>
      </c>
      <c r="F140" s="12">
        <f t="shared" si="586"/>
        <v>4.4911319174849664</v>
      </c>
      <c r="G140" s="12">
        <f t="shared" si="586"/>
        <v>4.1105275176981042</v>
      </c>
      <c r="H140" s="12">
        <f t="shared" si="586"/>
        <v>4.2817994976021918</v>
      </c>
      <c r="I140" s="12">
        <f t="shared" si="586"/>
        <v>4.5482225774529956</v>
      </c>
      <c r="J140" s="12">
        <f t="shared" si="586"/>
        <v>4.5101621374743095</v>
      </c>
      <c r="K140" s="12">
        <f t="shared" si="586"/>
        <v>4.376950597548908</v>
      </c>
      <c r="L140" s="12">
        <f t="shared" si="586"/>
        <v>4.5482225774529956</v>
      </c>
      <c r="M140" s="12">
        <f t="shared" si="586"/>
        <v>4.5482225774529956</v>
      </c>
      <c r="N140" s="12">
        <f t="shared" si="586"/>
        <v>4.2717581070539721</v>
      </c>
      <c r="O140" s="12">
        <f t="shared" si="586"/>
        <v>4.4574867204041455</v>
      </c>
      <c r="P140" s="12">
        <f t="shared" si="586"/>
        <v>4.3460495523940423</v>
      </c>
      <c r="Q140" s="12">
        <f t="shared" si="586"/>
        <v>4.1974666617139036</v>
      </c>
      <c r="R140" s="12">
        <f t="shared" ref="R140:S140" si="587">R83/R201*100</f>
        <v>3.9188737416886443</v>
      </c>
      <c r="S140" s="12">
        <f t="shared" si="587"/>
        <v>3.6217079603283677</v>
      </c>
      <c r="T140" s="12">
        <f t="shared" ref="T140:U140" si="588">T83/T201*100</f>
        <v>3.4916979309832472</v>
      </c>
      <c r="U140" s="12">
        <f t="shared" si="588"/>
        <v>3.3616879016381267</v>
      </c>
      <c r="V140" s="12">
        <f t="shared" ref="V140:W140" si="589">V83/V201*100</f>
        <v>3.2873964562980569</v>
      </c>
      <c r="W140" s="12">
        <f t="shared" si="589"/>
        <v>3.0273763976078154</v>
      </c>
      <c r="X140" s="12">
        <f t="shared" ref="X140:Y140" si="590">X83/X201*100</f>
        <v>2.9345120909327291</v>
      </c>
      <c r="Y140" s="12">
        <f t="shared" si="590"/>
        <v>2.8973663682626944</v>
      </c>
      <c r="Z140" s="12">
        <f t="shared" ref="Z140:AA140" si="591">Z83/Z201*100</f>
        <v>2.7765679442508713</v>
      </c>
      <c r="AA140" s="12">
        <f t="shared" si="591"/>
        <v>2.7402729384436704</v>
      </c>
      <c r="AB140" s="12">
        <f t="shared" ref="AB140:AC140" si="592">AB83/AB201*100</f>
        <v>2.5587979094076658</v>
      </c>
      <c r="AC140" s="12">
        <f t="shared" si="592"/>
        <v>2.4136178861788617</v>
      </c>
      <c r="AD140" s="12">
        <f t="shared" ref="AD140:AI140" si="593">AD83/AD201*100</f>
        <v>2.3410278745644599</v>
      </c>
      <c r="AE140" s="12">
        <f t="shared" si="593"/>
        <v>2.1414053426248549</v>
      </c>
      <c r="AF140" s="12">
        <f t="shared" si="593"/>
        <v>2.0143728222996518</v>
      </c>
      <c r="AG140" s="12">
        <f t="shared" si="593"/>
        <v>2.0325203252032518</v>
      </c>
      <c r="AH140" s="12">
        <f t="shared" si="593"/>
        <v>1.9599303135888499</v>
      </c>
      <c r="AI140" s="12">
        <f t="shared" si="593"/>
        <v>1.9962253193960511</v>
      </c>
      <c r="AJ140" s="12">
        <f t="shared" ref="AJ140" si="594">AJ83/AJ201*100</f>
        <v>1.8873403019744484</v>
      </c>
      <c r="AK140" s="12">
        <f t="shared" ref="AK140:AL140" si="595">AK83/AK201*100</f>
        <v>1.9599303135888499</v>
      </c>
      <c r="AL140" s="12">
        <f t="shared" si="595"/>
        <v>1.9863283347052718</v>
      </c>
      <c r="AM140" s="12">
        <f t="shared" ref="AM140:AN140" si="596">AM83/AM201*100</f>
        <v>2.0042231845674814</v>
      </c>
      <c r="AN140" s="12">
        <f t="shared" si="596"/>
        <v>2.0221180344296914</v>
      </c>
      <c r="AO140" s="12">
        <f t="shared" ref="AO140:AP140" si="597">AO83/AO201*100</f>
        <v>2.0936974338785297</v>
      </c>
      <c r="AP140" s="12">
        <f t="shared" si="597"/>
        <v>1.9684334848430622</v>
      </c>
      <c r="AQ140" s="12">
        <f t="shared" ref="AQ140:AU140" si="598">AQ83/AQ201*100</f>
        <v>2.040012884291901</v>
      </c>
      <c r="AR140" s="12">
        <f t="shared" si="598"/>
        <v>2.0042231845674814</v>
      </c>
      <c r="AS140" s="12">
        <f t="shared" si="598"/>
        <v>1.9505386349808524</v>
      </c>
      <c r="AT140" s="12">
        <f t="shared" si="598"/>
        <v>1.9147489352564333</v>
      </c>
      <c r="AU140" s="12">
        <f t="shared" si="598"/>
        <v>1.8968540853942235</v>
      </c>
      <c r="AV140" s="12">
        <f t="shared" ref="AV140:AY140" si="599">AV83/AV201*100</f>
        <v>2.0042231845674814</v>
      </c>
      <c r="AW140" s="12">
        <f t="shared" si="599"/>
        <v>1.9684334848430622</v>
      </c>
      <c r="AX140" s="12">
        <f t="shared" si="599"/>
        <v>1.9863283347052718</v>
      </c>
      <c r="AY140" s="12">
        <f t="shared" si="599"/>
        <v>2.0936974338785297</v>
      </c>
      <c r="AZ140" s="12">
        <f t="shared" ref="AZ140:BE140" si="600">AZ83/AZ201*100</f>
        <v>2.1294871336029493</v>
      </c>
      <c r="BA140" s="12">
        <f t="shared" si="600"/>
        <v>2.0579077341541105</v>
      </c>
      <c r="BB140" s="12">
        <f t="shared" si="600"/>
        <v>2.1115922837407397</v>
      </c>
      <c r="BC140" s="12">
        <f t="shared" si="600"/>
        <v>2.0579077341541105</v>
      </c>
      <c r="BD140" s="12">
        <f t="shared" si="600"/>
        <v>2.2368562327762067</v>
      </c>
      <c r="BE140" s="12">
        <f t="shared" si="600"/>
        <v>2.1652768333273684</v>
      </c>
      <c r="BF140" s="12">
        <f t="shared" ref="BF140:BH155" si="601">BF83/BF201*100</f>
        <v>2.1473819834651584</v>
      </c>
      <c r="BG140" s="12">
        <f t="shared" si="601"/>
        <v>2.1294871336029493</v>
      </c>
      <c r="BH140" s="12">
        <f t="shared" si="601"/>
        <v>2.0758025840163201</v>
      </c>
      <c r="BI140" s="12">
        <f t="shared" ref="BI140:BJ140" si="602">BI83/BI201*100</f>
        <v>2.2010665330517876</v>
      </c>
      <c r="BJ140" s="12">
        <f t="shared" si="602"/>
        <v>2.2189613829139971</v>
      </c>
      <c r="BK140" s="12">
        <f t="shared" ref="BK140:BM140" si="603">BK83/BK201*100</f>
        <v>2.2368562327762067</v>
      </c>
      <c r="BL140" s="12">
        <f t="shared" si="603"/>
        <v>2.2368562327762067</v>
      </c>
      <c r="BM140" s="12">
        <f t="shared" si="603"/>
        <v>2.183171683189578</v>
      </c>
      <c r="BN140" s="12">
        <f t="shared" ref="BN140" si="604">BN83/BN201*100</f>
        <v>2.1115922837407397</v>
      </c>
    </row>
    <row r="141" spans="1:66" x14ac:dyDescent="0.25">
      <c r="A141" s="8" t="s">
        <v>1</v>
      </c>
      <c r="B141" s="12">
        <f t="shared" ref="B141:Q141" si="605">B84/B202*100</f>
        <v>2.0230314347961404</v>
      </c>
      <c r="C141" s="12">
        <f t="shared" si="605"/>
        <v>2.0403223017602103</v>
      </c>
      <c r="D141" s="12">
        <f t="shared" si="605"/>
        <v>2.0749040356883497</v>
      </c>
      <c r="E141" s="12">
        <f t="shared" si="605"/>
        <v>3.8385724660234466</v>
      </c>
      <c r="F141" s="12">
        <f t="shared" si="605"/>
        <v>4.53020714458623</v>
      </c>
      <c r="G141" s="12">
        <f t="shared" si="605"/>
        <v>4.1498080713766994</v>
      </c>
      <c r="H141" s="12">
        <f t="shared" si="605"/>
        <v>4.2535532731611161</v>
      </c>
      <c r="I141" s="12">
        <f t="shared" si="605"/>
        <v>4.374589341909604</v>
      </c>
      <c r="J141" s="12">
        <f t="shared" si="605"/>
        <v>4.3400076079814642</v>
      </c>
      <c r="K141" s="12">
        <f t="shared" si="605"/>
        <v>4.1152263374485596</v>
      </c>
      <c r="L141" s="12">
        <f t="shared" si="605"/>
        <v>4.2189715392329772</v>
      </c>
      <c r="M141" s="12">
        <f t="shared" si="605"/>
        <v>4.2881350070892559</v>
      </c>
      <c r="N141" s="12">
        <f t="shared" si="605"/>
        <v>4.0209909357322973</v>
      </c>
      <c r="O141" s="12">
        <f t="shared" si="605"/>
        <v>4.2765623935118926</v>
      </c>
      <c r="P141" s="12">
        <f t="shared" si="605"/>
        <v>4.1913719075853608</v>
      </c>
      <c r="Q141" s="12">
        <f t="shared" si="605"/>
        <v>4.0209909357322973</v>
      </c>
      <c r="R141" s="12">
        <f t="shared" ref="R141:S141" si="606">R84/R202*100</f>
        <v>3.8335718666939278</v>
      </c>
      <c r="S141" s="12">
        <f t="shared" si="606"/>
        <v>3.4416956314318821</v>
      </c>
      <c r="T141" s="12">
        <f t="shared" ref="T141:U141" si="607">T84/T202*100</f>
        <v>3.4246575342465753</v>
      </c>
      <c r="U141" s="12">
        <f t="shared" si="607"/>
        <v>3.2372384652082054</v>
      </c>
      <c r="V141" s="12">
        <f t="shared" ref="V141:W141" si="608">V84/V202*100</f>
        <v>3.0668574933551422</v>
      </c>
      <c r="W141" s="12">
        <f t="shared" si="608"/>
        <v>2.9475908130579977</v>
      </c>
      <c r="X141" s="12">
        <f t="shared" ref="X141:Y141" si="609">X84/X202*100</f>
        <v>2.9475908130579977</v>
      </c>
      <c r="Y141" s="12">
        <f t="shared" si="609"/>
        <v>2.7942479383902405</v>
      </c>
      <c r="Z141" s="12">
        <f t="shared" ref="Z141:AA141" si="610">Z84/Z202*100</f>
        <v>2.7797432528050137</v>
      </c>
      <c r="AA141" s="12">
        <f t="shared" si="610"/>
        <v>2.8302840392196504</v>
      </c>
      <c r="AB141" s="12">
        <f t="shared" ref="AB141:AC141" si="611">AB84/AB202*100</f>
        <v>2.7797432528050137</v>
      </c>
      <c r="AC141" s="12">
        <f t="shared" si="611"/>
        <v>2.6112739647562249</v>
      </c>
      <c r="AD141" s="12">
        <f t="shared" ref="AD141:AI141" si="612">AD84/AD202*100</f>
        <v>2.4091108190976787</v>
      </c>
      <c r="AE141" s="12">
        <f t="shared" si="612"/>
        <v>2.341723103878163</v>
      </c>
      <c r="AF141" s="12">
        <f t="shared" si="612"/>
        <v>2.2406415310488899</v>
      </c>
      <c r="AG141" s="12">
        <f t="shared" si="612"/>
        <v>2.2406415310488899</v>
      </c>
      <c r="AH141" s="12">
        <f t="shared" si="612"/>
        <v>2.1901007446342531</v>
      </c>
      <c r="AI141" s="12">
        <f t="shared" si="612"/>
        <v>2.2743353886586477</v>
      </c>
      <c r="AJ141" s="12">
        <f t="shared" ref="AJ141" si="613">AJ84/AJ202*100</f>
        <v>2.341723103878163</v>
      </c>
      <c r="AK141" s="12">
        <f t="shared" ref="AK141:AL141" si="614">AK84/AK202*100</f>
        <v>2.2911823174635262</v>
      </c>
      <c r="AL141" s="12">
        <f t="shared" si="614"/>
        <v>2.291813041587206</v>
      </c>
      <c r="AM141" s="12">
        <f t="shared" ref="AM141:AN141" si="615">AM84/AM202*100</f>
        <v>2.3252701662819097</v>
      </c>
      <c r="AN141" s="12">
        <f t="shared" si="615"/>
        <v>2.3252701662819097</v>
      </c>
      <c r="AO141" s="12">
        <f t="shared" ref="AO141:AP141" si="616">AO84/AO202*100</f>
        <v>2.3587272909766135</v>
      </c>
      <c r="AP141" s="12">
        <f t="shared" si="616"/>
        <v>2.3587272909766135</v>
      </c>
      <c r="AQ141" s="12">
        <f t="shared" ref="AQ141:AU141" si="617">AQ84/AQ202*100</f>
        <v>2.4089129780186691</v>
      </c>
      <c r="AR141" s="12">
        <f t="shared" si="617"/>
        <v>2.3921844156713172</v>
      </c>
      <c r="AS141" s="12">
        <f t="shared" si="617"/>
        <v>2.3252701662819097</v>
      </c>
      <c r="AT141" s="12">
        <f t="shared" si="617"/>
        <v>2.3587272909766135</v>
      </c>
      <c r="AU141" s="12">
        <f t="shared" si="617"/>
        <v>2.3754558533239654</v>
      </c>
      <c r="AV141" s="12">
        <f t="shared" ref="AV141:AY141" si="618">AV84/AV202*100</f>
        <v>2.3754558533239654</v>
      </c>
      <c r="AW141" s="12">
        <f t="shared" si="618"/>
        <v>2.4758272274080766</v>
      </c>
      <c r="AX141" s="12">
        <f t="shared" si="618"/>
        <v>2.6096557261868916</v>
      </c>
      <c r="AY141" s="12">
        <f t="shared" si="618"/>
        <v>2.6932985379236509</v>
      </c>
      <c r="AZ141" s="12">
        <f t="shared" ref="AZ141:BE141" si="619">AZ84/AZ202*100</f>
        <v>2.7936699120077622</v>
      </c>
      <c r="BA141" s="12">
        <f t="shared" si="619"/>
        <v>2.7769413496604103</v>
      </c>
      <c r="BB141" s="12">
        <f t="shared" si="619"/>
        <v>2.6765699755762991</v>
      </c>
      <c r="BC141" s="12">
        <f t="shared" si="619"/>
        <v>2.6765699755762991</v>
      </c>
      <c r="BD141" s="12">
        <f t="shared" si="619"/>
        <v>2.9107698484392248</v>
      </c>
      <c r="BE141" s="12">
        <f t="shared" si="619"/>
        <v>2.810398474355114</v>
      </c>
      <c r="BF141" s="12">
        <f t="shared" si="601"/>
        <v>2.7769413496604103</v>
      </c>
      <c r="BG141" s="12">
        <f t="shared" si="601"/>
        <v>2.8940412860918734</v>
      </c>
      <c r="BH141" s="12">
        <f t="shared" si="601"/>
        <v>2.7434842249657065</v>
      </c>
      <c r="BI141" s="12">
        <f t="shared" ref="BI141:BJ141" si="620">BI84/BI202*100</f>
        <v>2.7267556626183542</v>
      </c>
      <c r="BJ141" s="12">
        <f t="shared" si="620"/>
        <v>2.6765699755762991</v>
      </c>
      <c r="BK141" s="12">
        <f t="shared" ref="BK141:BM141" si="621">BK84/BK202*100</f>
        <v>2.6932985379236509</v>
      </c>
      <c r="BL141" s="12">
        <f t="shared" si="621"/>
        <v>2.6598414132289472</v>
      </c>
      <c r="BM141" s="12">
        <f t="shared" si="621"/>
        <v>2.5427414767974841</v>
      </c>
      <c r="BN141" s="12">
        <f t="shared" ref="BN141" si="622">BN84/BN202*100</f>
        <v>2.5761986014921878</v>
      </c>
    </row>
    <row r="142" spans="1:66" x14ac:dyDescent="0.25">
      <c r="A142" s="8" t="s">
        <v>2</v>
      </c>
      <c r="B142" s="12">
        <f t="shared" ref="B142:Q142" si="623">B85/B203*100</f>
        <v>1.5395311879221294</v>
      </c>
      <c r="C142" s="12">
        <f t="shared" si="623"/>
        <v>1.5643623361144221</v>
      </c>
      <c r="D142" s="12">
        <f t="shared" si="623"/>
        <v>1.5891934843067144</v>
      </c>
      <c r="E142" s="12">
        <f t="shared" si="623"/>
        <v>3.1287246722288442</v>
      </c>
      <c r="F142" s="12">
        <f t="shared" si="623"/>
        <v>4.171632896305125</v>
      </c>
      <c r="G142" s="12">
        <f t="shared" si="623"/>
        <v>3.8736591179976161</v>
      </c>
      <c r="H142" s="12">
        <f t="shared" si="623"/>
        <v>4.022646007151371</v>
      </c>
      <c r="I142" s="12">
        <f t="shared" si="623"/>
        <v>4.12197059992054</v>
      </c>
      <c r="J142" s="12">
        <f t="shared" si="623"/>
        <v>3.9978148589590785</v>
      </c>
      <c r="K142" s="12">
        <f t="shared" si="623"/>
        <v>3.8736591179976161</v>
      </c>
      <c r="L142" s="12">
        <f t="shared" si="623"/>
        <v>3.8984902661899086</v>
      </c>
      <c r="M142" s="12">
        <f t="shared" si="623"/>
        <v>3.8736591179976161</v>
      </c>
      <c r="N142" s="12">
        <f t="shared" si="623"/>
        <v>3.8559779939090286</v>
      </c>
      <c r="O142" s="12">
        <f t="shared" si="623"/>
        <v>4.0033402102367619</v>
      </c>
      <c r="P142" s="12">
        <f t="shared" si="623"/>
        <v>4.0279005796247178</v>
      </c>
      <c r="Q142" s="12">
        <f t="shared" si="623"/>
        <v>3.978779840848806</v>
      </c>
      <c r="R142" s="12">
        <f t="shared" ref="R142:S142" si="624">R85/R203*100</f>
        <v>3.7331761469692504</v>
      </c>
      <c r="S142" s="12">
        <f t="shared" si="624"/>
        <v>3.4630120837017389</v>
      </c>
      <c r="T142" s="12">
        <f t="shared" ref="T142:U142" si="625">T85/T203*100</f>
        <v>3.5612535612535612</v>
      </c>
      <c r="U142" s="12">
        <f t="shared" si="625"/>
        <v>3.2419687592101383</v>
      </c>
      <c r="V142" s="12">
        <f t="shared" ref="V142:W142" si="626">V85/V203*100</f>
        <v>3.0209254347185381</v>
      </c>
      <c r="W142" s="12">
        <f t="shared" si="626"/>
        <v>2.8244424796148935</v>
      </c>
      <c r="X142" s="12">
        <f t="shared" ref="X142:Y142" si="627">X85/X203*100</f>
        <v>2.7016406326751152</v>
      </c>
      <c r="Y142" s="12">
        <f t="shared" si="627"/>
        <v>2.5051576775714706</v>
      </c>
      <c r="Z142" s="12">
        <f t="shared" ref="Z142:AA142" si="628">Z85/Z203*100</f>
        <v>2.5076690850659786</v>
      </c>
      <c r="AA142" s="12">
        <f t="shared" si="628"/>
        <v>2.3615912742854359</v>
      </c>
      <c r="AB142" s="12">
        <f t="shared" ref="AB142:AC142" si="629">AB85/AB203*100</f>
        <v>2.239859765301651</v>
      </c>
      <c r="AC142" s="12">
        <f t="shared" si="629"/>
        <v>2.2155134635048936</v>
      </c>
      <c r="AD142" s="12">
        <f t="shared" ref="AD142:AI142" si="630">AD85/AD203*100</f>
        <v>2.1668208599113794</v>
      </c>
      <c r="AE142" s="12">
        <f t="shared" si="630"/>
        <v>2.1424745581146225</v>
      </c>
      <c r="AF142" s="12">
        <f t="shared" si="630"/>
        <v>2.1424745581146225</v>
      </c>
      <c r="AG142" s="12">
        <f t="shared" si="630"/>
        <v>2.1181282563178652</v>
      </c>
      <c r="AH142" s="12">
        <f t="shared" si="630"/>
        <v>2.0694356527243514</v>
      </c>
      <c r="AI142" s="12">
        <f t="shared" si="630"/>
        <v>2.045089350927594</v>
      </c>
      <c r="AJ142" s="12">
        <f t="shared" ref="AJ142" si="631">AJ85/AJ203*100</f>
        <v>2.0694356527243514</v>
      </c>
      <c r="AK142" s="12">
        <f t="shared" ref="AK142:AL142" si="632">AK85/AK203*100</f>
        <v>2.0207430491308371</v>
      </c>
      <c r="AL142" s="12">
        <f t="shared" si="632"/>
        <v>2.0295737895042043</v>
      </c>
      <c r="AM142" s="12">
        <f t="shared" ref="AM142:AN142" si="633">AM85/AM203*100</f>
        <v>2.0295737895042043</v>
      </c>
      <c r="AN142" s="12">
        <f t="shared" si="633"/>
        <v>2.0537353822363968</v>
      </c>
      <c r="AO142" s="12">
        <f t="shared" ref="AO142:AP142" si="634">AO85/AO203*100</f>
        <v>2.0537353822363968</v>
      </c>
      <c r="AP142" s="12">
        <f t="shared" si="634"/>
        <v>1.9812506040398181</v>
      </c>
      <c r="AQ142" s="12">
        <f t="shared" ref="AQ142:AU142" si="635">AQ85/AQ203*100</f>
        <v>2.0778969749685898</v>
      </c>
      <c r="AR142" s="12">
        <f t="shared" si="635"/>
        <v>2.0778969749685898</v>
      </c>
      <c r="AS142" s="12">
        <f t="shared" si="635"/>
        <v>2.0054121967720113</v>
      </c>
      <c r="AT142" s="12">
        <f t="shared" si="635"/>
        <v>1.9570890113076254</v>
      </c>
      <c r="AU142" s="12">
        <f t="shared" si="635"/>
        <v>2.0537353822363968</v>
      </c>
      <c r="AV142" s="12">
        <f t="shared" ref="AV142:AY142" si="636">AV85/AV203*100</f>
        <v>2.0778969749685898</v>
      </c>
      <c r="AW142" s="12">
        <f t="shared" si="636"/>
        <v>2.0054121967720113</v>
      </c>
      <c r="AX142" s="12">
        <f t="shared" si="636"/>
        <v>2.1020585677007828</v>
      </c>
      <c r="AY142" s="12">
        <f t="shared" si="636"/>
        <v>2.2470281240939403</v>
      </c>
      <c r="AZ142" s="12">
        <f t="shared" ref="AZ142:BE142" si="637">AZ85/AZ203*100</f>
        <v>2.2953513095583262</v>
      </c>
      <c r="BA142" s="12">
        <f t="shared" si="637"/>
        <v>2.2711897168261332</v>
      </c>
      <c r="BB142" s="12">
        <f t="shared" si="637"/>
        <v>2.2711897168261332</v>
      </c>
      <c r="BC142" s="12">
        <f t="shared" si="637"/>
        <v>2.3195129022905192</v>
      </c>
      <c r="BD142" s="12">
        <f t="shared" si="637"/>
        <v>2.5369672368802552</v>
      </c>
      <c r="BE142" s="12">
        <f t="shared" si="637"/>
        <v>2.5128056441480622</v>
      </c>
      <c r="BF142" s="12">
        <f t="shared" si="601"/>
        <v>2.5369672368802552</v>
      </c>
      <c r="BG142" s="12">
        <f t="shared" si="601"/>
        <v>2.2711897168261332</v>
      </c>
      <c r="BH142" s="12">
        <f t="shared" si="601"/>
        <v>2.2228665313617473</v>
      </c>
      <c r="BI142" s="12">
        <f t="shared" ref="BI142:BJ142" si="638">BI85/BI203*100</f>
        <v>2.2711897168261332</v>
      </c>
      <c r="BJ142" s="12">
        <f t="shared" si="638"/>
        <v>2.1745433458973613</v>
      </c>
      <c r="BK142" s="12">
        <f t="shared" ref="BK142:BM142" si="639">BK85/BK203*100</f>
        <v>2.2711897168261332</v>
      </c>
      <c r="BL142" s="12">
        <f t="shared" si="639"/>
        <v>2.3678360877549047</v>
      </c>
      <c r="BM142" s="12">
        <f t="shared" si="639"/>
        <v>2.3195129022905192</v>
      </c>
      <c r="BN142" s="12">
        <f t="shared" ref="BN142" si="640">BN85/BN203*100</f>
        <v>2.3919976804870977</v>
      </c>
    </row>
    <row r="143" spans="1:66" x14ac:dyDescent="0.25">
      <c r="A143" s="8" t="s">
        <v>3</v>
      </c>
      <c r="B143" s="12">
        <f t="shared" ref="B143:Q143" si="641">B86/B204*100</f>
        <v>2.6744419867283331</v>
      </c>
      <c r="C143" s="12">
        <f t="shared" si="641"/>
        <v>2.7146591594610898</v>
      </c>
      <c r="D143" s="12">
        <f t="shared" si="641"/>
        <v>2.6543334003619545</v>
      </c>
      <c r="E143" s="12">
        <f t="shared" si="641"/>
        <v>4.3233460687713654</v>
      </c>
      <c r="F143" s="12">
        <f t="shared" si="641"/>
        <v>4.9064950733963402</v>
      </c>
      <c r="G143" s="12">
        <f t="shared" si="641"/>
        <v>4.665192036999799</v>
      </c>
      <c r="H143" s="12">
        <f t="shared" si="641"/>
        <v>4.665192036999799</v>
      </c>
      <c r="I143" s="12">
        <f t="shared" si="641"/>
        <v>4.8260607279308267</v>
      </c>
      <c r="J143" s="12">
        <f t="shared" si="641"/>
        <v>4.8461693142972049</v>
      </c>
      <c r="K143" s="12">
        <f t="shared" si="641"/>
        <v>4.7054092097325553</v>
      </c>
      <c r="L143" s="12">
        <f t="shared" si="641"/>
        <v>4.8461693142972049</v>
      </c>
      <c r="M143" s="12">
        <f t="shared" si="641"/>
        <v>4.7657349688316915</v>
      </c>
      <c r="N143" s="12">
        <f t="shared" si="641"/>
        <v>4.6438394387531385</v>
      </c>
      <c r="O143" s="12">
        <f t="shared" si="641"/>
        <v>4.7634232869613742</v>
      </c>
      <c r="P143" s="12">
        <f t="shared" si="641"/>
        <v>4.8431458524335316</v>
      </c>
      <c r="Q143" s="12">
        <f t="shared" si="641"/>
        <v>4.6438394387531385</v>
      </c>
      <c r="R143" s="12">
        <f t="shared" ref="R143:S143" si="642">R86/R204*100</f>
        <v>4.2850878941284334</v>
      </c>
      <c r="S143" s="12">
        <f t="shared" si="642"/>
        <v>4.0060589149758838</v>
      </c>
      <c r="T143" s="12">
        <f t="shared" ref="T143:U143" si="643">T86/T204*100</f>
        <v>3.9064057081356878</v>
      </c>
      <c r="U143" s="12">
        <f t="shared" si="643"/>
        <v>3.7868218599274526</v>
      </c>
      <c r="V143" s="12">
        <f t="shared" ref="V143:W143" si="644">V86/V204*100</f>
        <v>3.5875154462470604</v>
      </c>
      <c r="W143" s="12">
        <f t="shared" si="644"/>
        <v>3.4878622394068644</v>
      </c>
      <c r="X143" s="12">
        <f t="shared" ref="X143:Y143" si="645">X86/X204*100</f>
        <v>3.4280703153027461</v>
      </c>
      <c r="Y143" s="12">
        <f t="shared" si="645"/>
        <v>3.32841710846255</v>
      </c>
      <c r="Z143" s="12">
        <f t="shared" ref="Z143:AA143" si="646">Z86/Z204*100</f>
        <v>3.2793362307388385</v>
      </c>
      <c r="AA143" s="12">
        <f t="shared" si="646"/>
        <v>3.2990912682734095</v>
      </c>
      <c r="AB143" s="12">
        <f t="shared" ref="AB143:AC143" si="647">AB86/AB204*100</f>
        <v>3.1805610430659819</v>
      </c>
      <c r="AC143" s="12">
        <f t="shared" si="647"/>
        <v>3.00276570525484</v>
      </c>
      <c r="AD143" s="12">
        <f t="shared" ref="AD143:AI143" si="648">AD86/AD204*100</f>
        <v>2.9435005926511262</v>
      </c>
      <c r="AE143" s="12">
        <f t="shared" si="648"/>
        <v>2.7854602923745553</v>
      </c>
      <c r="AF143" s="12">
        <f t="shared" si="648"/>
        <v>2.5879099170288424</v>
      </c>
      <c r="AG143" s="12">
        <f t="shared" si="648"/>
        <v>2.6669300671671277</v>
      </c>
      <c r="AH143" s="12">
        <f t="shared" si="648"/>
        <v>2.6076649545634134</v>
      </c>
      <c r="AI143" s="12">
        <f t="shared" si="648"/>
        <v>2.4693796918214144</v>
      </c>
      <c r="AJ143" s="12">
        <f t="shared" ref="AJ143" si="649">AJ86/AJ204*100</f>
        <v>2.5286448044251282</v>
      </c>
      <c r="AK143" s="12">
        <f t="shared" ref="AK143:AL143" si="650">AK86/AK204*100</f>
        <v>2.6471750296325562</v>
      </c>
      <c r="AL143" s="12">
        <f t="shared" si="650"/>
        <v>2.5727640520051849</v>
      </c>
      <c r="AM143" s="12">
        <f t="shared" ref="AM143:AN143" si="651">AM86/AM204*100</f>
        <v>2.533485211516556</v>
      </c>
      <c r="AN143" s="12">
        <f t="shared" si="651"/>
        <v>2.5531246317608702</v>
      </c>
      <c r="AO143" s="12">
        <f t="shared" ref="AO143:AP143" si="652">AO86/AO204*100</f>
        <v>2.5924034722494991</v>
      </c>
      <c r="AP143" s="12">
        <f t="shared" si="652"/>
        <v>2.533485211516556</v>
      </c>
      <c r="AQ143" s="12">
        <f t="shared" ref="AQ143:AU143" si="653">AQ86/AQ204*100</f>
        <v>2.4549275305392984</v>
      </c>
      <c r="AR143" s="12">
        <f t="shared" si="653"/>
        <v>2.4942063710279272</v>
      </c>
      <c r="AS143" s="12">
        <f t="shared" si="653"/>
        <v>2.4942063710279272</v>
      </c>
      <c r="AT143" s="12">
        <f t="shared" si="653"/>
        <v>2.41564869005067</v>
      </c>
      <c r="AU143" s="12">
        <f t="shared" si="653"/>
        <v>2.3763698495620411</v>
      </c>
      <c r="AV143" s="12">
        <f t="shared" ref="AV143:AY143" si="654">AV86/AV204*100</f>
        <v>2.3370910090734118</v>
      </c>
      <c r="AW143" s="12">
        <f t="shared" si="654"/>
        <v>2.41564869005067</v>
      </c>
      <c r="AX143" s="12">
        <f t="shared" si="654"/>
        <v>2.41564869005067</v>
      </c>
      <c r="AY143" s="12">
        <f t="shared" si="654"/>
        <v>2.4549275305392984</v>
      </c>
      <c r="AZ143" s="12">
        <f t="shared" ref="AZ143:BE143" si="655">AZ86/AZ204*100</f>
        <v>2.4352881102949842</v>
      </c>
      <c r="BA143" s="12">
        <f t="shared" si="655"/>
        <v>2.3763698495620411</v>
      </c>
      <c r="BB143" s="12">
        <f t="shared" si="655"/>
        <v>2.3763698495620411</v>
      </c>
      <c r="BC143" s="12">
        <f t="shared" si="655"/>
        <v>2.4352881102949842</v>
      </c>
      <c r="BD143" s="12">
        <f t="shared" si="655"/>
        <v>2.533485211516556</v>
      </c>
      <c r="BE143" s="12">
        <f t="shared" si="655"/>
        <v>2.41564869005067</v>
      </c>
      <c r="BF143" s="12">
        <f t="shared" si="601"/>
        <v>2.41564869005067</v>
      </c>
      <c r="BG143" s="12">
        <f t="shared" si="601"/>
        <v>2.4352881102949842</v>
      </c>
      <c r="BH143" s="12">
        <f t="shared" si="601"/>
        <v>2.41564869005067</v>
      </c>
      <c r="BI143" s="12">
        <f t="shared" ref="BI143:BJ143" si="656">BI86/BI204*100</f>
        <v>2.41564869005067</v>
      </c>
      <c r="BJ143" s="12">
        <f t="shared" si="656"/>
        <v>2.2978121685847834</v>
      </c>
      <c r="BK143" s="12">
        <f t="shared" ref="BK143:BM143" si="657">BK86/BK204*100</f>
        <v>2.2192544876075257</v>
      </c>
      <c r="BL143" s="12">
        <f t="shared" si="657"/>
        <v>2.2781727483404688</v>
      </c>
      <c r="BM143" s="12">
        <f t="shared" si="657"/>
        <v>2.1603362268745827</v>
      </c>
      <c r="BN143" s="12">
        <f t="shared" ref="BN143" si="658">BN86/BN204*100</f>
        <v>2.2388939078518404</v>
      </c>
    </row>
    <row r="144" spans="1:66" x14ac:dyDescent="0.25">
      <c r="A144" s="8" t="s">
        <v>7</v>
      </c>
      <c r="B144" s="12">
        <f t="shared" ref="B144:Q144" si="659">B87/B205*100</f>
        <v>2.9872881355932206</v>
      </c>
      <c r="C144" s="12">
        <f t="shared" si="659"/>
        <v>3.0296610169491527</v>
      </c>
      <c r="D144" s="12">
        <f t="shared" si="659"/>
        <v>2.9872881355932206</v>
      </c>
      <c r="E144" s="12">
        <f t="shared" si="659"/>
        <v>4.9152542372881358</v>
      </c>
      <c r="F144" s="12">
        <f t="shared" si="659"/>
        <v>5.5720338983050848</v>
      </c>
      <c r="G144" s="12">
        <f t="shared" si="659"/>
        <v>5.3601694915254239</v>
      </c>
      <c r="H144" s="12">
        <f t="shared" si="659"/>
        <v>5.593220338983051</v>
      </c>
      <c r="I144" s="12">
        <f t="shared" si="659"/>
        <v>5.9110169491525424</v>
      </c>
      <c r="J144" s="12">
        <f t="shared" si="659"/>
        <v>5.8050847457627119</v>
      </c>
      <c r="K144" s="12">
        <f t="shared" si="659"/>
        <v>5.7838983050847457</v>
      </c>
      <c r="L144" s="12">
        <f t="shared" si="659"/>
        <v>5.8050847457627119</v>
      </c>
      <c r="M144" s="12">
        <f t="shared" si="659"/>
        <v>5.8262711864406773</v>
      </c>
      <c r="N144" s="12">
        <f t="shared" si="659"/>
        <v>5.6446573630493653</v>
      </c>
      <c r="O144" s="12">
        <f t="shared" si="659"/>
        <v>5.8321183086856898</v>
      </c>
      <c r="P144" s="12">
        <f t="shared" si="659"/>
        <v>5.686315350968548</v>
      </c>
      <c r="Q144" s="12">
        <f t="shared" si="659"/>
        <v>5.5405123932514062</v>
      </c>
      <c r="R144" s="12">
        <f t="shared" ref="R144:S144" si="660">R87/R205*100</f>
        <v>5.1447615080191627</v>
      </c>
      <c r="S144" s="12">
        <f t="shared" si="660"/>
        <v>4.7490106227869191</v>
      </c>
      <c r="T144" s="12">
        <f t="shared" ref="T144:U144" si="661">T87/T205*100</f>
        <v>4.7073526348677364</v>
      </c>
      <c r="U144" s="12">
        <f t="shared" si="661"/>
        <v>4.3949177254738601</v>
      </c>
      <c r="V144" s="12">
        <f t="shared" ref="V144:W144" si="662">V87/V205*100</f>
        <v>4.2491147677567174</v>
      </c>
      <c r="W144" s="12">
        <f t="shared" si="662"/>
        <v>4.2074567798375337</v>
      </c>
      <c r="X144" s="12">
        <f t="shared" ref="X144:Y144" si="663">X87/X205*100</f>
        <v>4.0408248281608001</v>
      </c>
      <c r="Y144" s="12">
        <f t="shared" si="663"/>
        <v>4.0616538221203919</v>
      </c>
      <c r="Z144" s="12">
        <f t="shared" ref="Z144:AA144" si="664">Z87/Z205*100</f>
        <v>4.0184892146248021</v>
      </c>
      <c r="AA144" s="12">
        <f t="shared" si="664"/>
        <v>3.9560256517031731</v>
      </c>
      <c r="AB144" s="12">
        <f t="shared" ref="AB144:AC144" si="665">AB87/AB205*100</f>
        <v>3.768634962938286</v>
      </c>
      <c r="AC144" s="12">
        <f t="shared" si="665"/>
        <v>3.5812442741733985</v>
      </c>
      <c r="AD144" s="12">
        <f t="shared" ref="AD144:AI144" si="666">AD87/AD205*100</f>
        <v>3.3313900224868824</v>
      </c>
      <c r="AE144" s="12">
        <f t="shared" si="666"/>
        <v>3.2064628966436248</v>
      </c>
      <c r="AF144" s="12">
        <f t="shared" si="666"/>
        <v>3.1856417090030815</v>
      </c>
      <c r="AG144" s="12">
        <f t="shared" si="666"/>
        <v>3.1439993337219954</v>
      </c>
      <c r="AH144" s="12">
        <f t="shared" si="666"/>
        <v>3.0190722078787378</v>
      </c>
      <c r="AI144" s="12">
        <f t="shared" si="666"/>
        <v>2.8525027067543935</v>
      </c>
      <c r="AJ144" s="12">
        <f t="shared" ref="AJ144" si="667">AJ87/AJ205*100</f>
        <v>2.8316815191138502</v>
      </c>
      <c r="AK144" s="12">
        <f t="shared" ref="AK144:AL144" si="668">AK87/AK205*100</f>
        <v>2.7692179561922212</v>
      </c>
      <c r="AL144" s="12">
        <f t="shared" si="668"/>
        <v>2.855713511485388</v>
      </c>
      <c r="AM144" s="12">
        <f t="shared" ref="AM144:AN144" si="669">AM87/AM205*100</f>
        <v>2.9182473839996668</v>
      </c>
      <c r="AN144" s="12">
        <f t="shared" si="669"/>
        <v>2.8974027598282404</v>
      </c>
      <c r="AO144" s="12">
        <f t="shared" ref="AO144:AP144" si="670">AO87/AO205*100</f>
        <v>2.7098011422854045</v>
      </c>
      <c r="AP144" s="12">
        <f t="shared" si="670"/>
        <v>2.6055780214282738</v>
      </c>
      <c r="AQ144" s="12">
        <f t="shared" ref="AQ144:AU144" si="671">AQ87/AQ205*100</f>
        <v>2.6889565181139785</v>
      </c>
      <c r="AR144" s="12">
        <f t="shared" si="671"/>
        <v>2.7723350147996833</v>
      </c>
      <c r="AS144" s="12">
        <f t="shared" si="671"/>
        <v>2.8140242631425356</v>
      </c>
      <c r="AT144" s="12">
        <f t="shared" si="671"/>
        <v>2.7098011422854045</v>
      </c>
      <c r="AU144" s="12">
        <f t="shared" si="671"/>
        <v>2.6472672697711261</v>
      </c>
      <c r="AV144" s="12">
        <f t="shared" ref="AV144:AY144" si="672">AV87/AV205*100</f>
        <v>2.7514903906282568</v>
      </c>
      <c r="AW144" s="12">
        <f t="shared" si="672"/>
        <v>2.8348688873139616</v>
      </c>
      <c r="AX144" s="12">
        <f t="shared" si="672"/>
        <v>2.7931796389711097</v>
      </c>
      <c r="AY144" s="12">
        <f t="shared" si="672"/>
        <v>2.855713511485388</v>
      </c>
      <c r="AZ144" s="12">
        <f t="shared" ref="AZ144:BE144" si="673">AZ87/AZ205*100</f>
        <v>2.8348688873139616</v>
      </c>
      <c r="BA144" s="12">
        <f t="shared" si="673"/>
        <v>2.7306457664568309</v>
      </c>
      <c r="BB144" s="12">
        <f t="shared" si="673"/>
        <v>2.7098011422854045</v>
      </c>
      <c r="BC144" s="12">
        <f t="shared" si="673"/>
        <v>2.6681118939425525</v>
      </c>
      <c r="BD144" s="12">
        <f t="shared" si="673"/>
        <v>2.9390920081710927</v>
      </c>
      <c r="BE144" s="12">
        <f t="shared" si="673"/>
        <v>3.0016258806853715</v>
      </c>
      <c r="BF144" s="12">
        <f t="shared" si="601"/>
        <v>3.0224705048567975</v>
      </c>
      <c r="BG144" s="12">
        <f t="shared" si="601"/>
        <v>2.9599366323425187</v>
      </c>
      <c r="BH144" s="12">
        <f t="shared" si="601"/>
        <v>2.9599366323425187</v>
      </c>
      <c r="BI144" s="12">
        <f t="shared" ref="BI144:BJ144" si="674">BI87/BI205*100</f>
        <v>2.9390920081710927</v>
      </c>
      <c r="BJ144" s="12">
        <f t="shared" si="674"/>
        <v>2.876558135656814</v>
      </c>
      <c r="BK144" s="12">
        <f t="shared" ref="BK144:BM144" si="675">BK87/BK205*100</f>
        <v>2.9807812565139451</v>
      </c>
      <c r="BL144" s="12">
        <f t="shared" si="675"/>
        <v>2.9807812565139451</v>
      </c>
      <c r="BM144" s="12">
        <f t="shared" si="675"/>
        <v>3.0016258806853715</v>
      </c>
      <c r="BN144" s="12">
        <f t="shared" ref="BN144" si="676">BN87/BN205*100</f>
        <v>2.9182473839996668</v>
      </c>
    </row>
    <row r="145" spans="1:66" x14ac:dyDescent="0.25">
      <c r="A145" s="8" t="s">
        <v>4</v>
      </c>
      <c r="B145" s="12">
        <f t="shared" ref="B145:Q145" si="677">B88/B206*100</f>
        <v>2.85742437678589</v>
      </c>
      <c r="C145" s="12">
        <f t="shared" si="677"/>
        <v>2.9313232830820772</v>
      </c>
      <c r="D145" s="12">
        <f t="shared" si="677"/>
        <v>2.8820573455512859</v>
      </c>
      <c r="E145" s="12">
        <f t="shared" si="677"/>
        <v>4.4339343777712088</v>
      </c>
      <c r="F145" s="12">
        <f t="shared" si="677"/>
        <v>5.6409498472755937</v>
      </c>
      <c r="G145" s="12">
        <f t="shared" si="677"/>
        <v>5.4438860971524292</v>
      </c>
      <c r="H145" s="12">
        <f t="shared" si="677"/>
        <v>5.4931520346832201</v>
      </c>
      <c r="I145" s="12">
        <f t="shared" si="677"/>
        <v>5.5916839097448028</v>
      </c>
      <c r="J145" s="12">
        <f t="shared" si="677"/>
        <v>5.5424179722140119</v>
      </c>
      <c r="K145" s="12">
        <f t="shared" si="677"/>
        <v>5.5424179722140119</v>
      </c>
      <c r="L145" s="12">
        <f t="shared" si="677"/>
        <v>5.5670509409794064</v>
      </c>
      <c r="M145" s="12">
        <f t="shared" si="677"/>
        <v>5.6902157848063855</v>
      </c>
      <c r="N145" s="12">
        <f t="shared" si="677"/>
        <v>5.6574998770108724</v>
      </c>
      <c r="O145" s="12">
        <f t="shared" si="677"/>
        <v>5.7066955281153149</v>
      </c>
      <c r="P145" s="12">
        <f t="shared" si="677"/>
        <v>5.7312933536675361</v>
      </c>
      <c r="Q145" s="12">
        <f t="shared" si="677"/>
        <v>5.6574998770108724</v>
      </c>
      <c r="R145" s="12">
        <f t="shared" ref="R145:S145" si="678">R88/R206*100</f>
        <v>5.2639346681753327</v>
      </c>
      <c r="S145" s="12">
        <f t="shared" si="678"/>
        <v>4.771978157130909</v>
      </c>
      <c r="T145" s="12">
        <f t="shared" ref="T145:U145" si="679">T88/T206*100</f>
        <v>4.7227825060264665</v>
      </c>
      <c r="U145" s="12">
        <f t="shared" si="679"/>
        <v>4.5505977271609188</v>
      </c>
      <c r="V145" s="12">
        <f t="shared" ref="V145:W145" si="680">V88/V206*100</f>
        <v>4.2800216460864862</v>
      </c>
      <c r="W145" s="12">
        <f t="shared" si="680"/>
        <v>4.0094455650120526</v>
      </c>
      <c r="X145" s="12">
        <f t="shared" ref="X145:Y145" si="681">X88/X206*100</f>
        <v>3.7880651350420624</v>
      </c>
      <c r="Y145" s="12">
        <f t="shared" si="681"/>
        <v>3.7142716583853987</v>
      </c>
      <c r="Z145" s="12">
        <f t="shared" ref="Z145:AA145" si="682">Z88/Z206*100</f>
        <v>3.5964182609972113</v>
      </c>
      <c r="AA145" s="12">
        <f t="shared" si="682"/>
        <v>3.5474874003033716</v>
      </c>
      <c r="AB145" s="12">
        <f t="shared" ref="AB145:AC145" si="683">AB88/AB206*100</f>
        <v>3.4496256789156923</v>
      </c>
      <c r="AC145" s="12">
        <f t="shared" si="683"/>
        <v>3.2783676664872536</v>
      </c>
      <c r="AD145" s="12">
        <f t="shared" ref="AD145:AI145" si="684">AD88/AD206*100</f>
        <v>3.1805059450995743</v>
      </c>
      <c r="AE145" s="12">
        <f t="shared" si="684"/>
        <v>3.0581787933649753</v>
      </c>
      <c r="AF145" s="12">
        <f t="shared" si="684"/>
        <v>3.0092479326711357</v>
      </c>
      <c r="AG145" s="12">
        <f t="shared" si="684"/>
        <v>2.984782502324216</v>
      </c>
      <c r="AH145" s="12">
        <f t="shared" si="684"/>
        <v>2.8624553505896171</v>
      </c>
      <c r="AI145" s="12">
        <f t="shared" si="684"/>
        <v>2.837989920242697</v>
      </c>
      <c r="AJ145" s="12">
        <f t="shared" ref="AJ145" si="685">AJ88/AJ206*100</f>
        <v>2.7890590595488574</v>
      </c>
      <c r="AK145" s="12">
        <f t="shared" ref="AK145:AL145" si="686">AK88/AK206*100</f>
        <v>2.8869207809365367</v>
      </c>
      <c r="AL145" s="12">
        <f t="shared" si="686"/>
        <v>2.995629327702205</v>
      </c>
      <c r="AM145" s="12">
        <f t="shared" ref="AM145:AN145" si="687">AM88/AM206*100</f>
        <v>3.0201836664538626</v>
      </c>
      <c r="AN145" s="12">
        <f t="shared" si="687"/>
        <v>3.118401021460492</v>
      </c>
      <c r="AO145" s="12">
        <f t="shared" ref="AO145:AP145" si="688">AO88/AO206*100</f>
        <v>3.1675096989638067</v>
      </c>
      <c r="AP145" s="12">
        <f t="shared" si="688"/>
        <v>2.995629327702205</v>
      </c>
      <c r="AQ145" s="12">
        <f t="shared" ref="AQ145:AU145" si="689">AQ88/AQ206*100</f>
        <v>2.995629327702205</v>
      </c>
      <c r="AR145" s="12">
        <f t="shared" si="689"/>
        <v>2.995629327702205</v>
      </c>
      <c r="AS145" s="12">
        <f t="shared" si="689"/>
        <v>2.9219663114472327</v>
      </c>
      <c r="AT145" s="12">
        <f t="shared" si="689"/>
        <v>2.872857633943918</v>
      </c>
      <c r="AU145" s="12">
        <f t="shared" si="689"/>
        <v>2.7991946176889453</v>
      </c>
      <c r="AV145" s="12">
        <f t="shared" ref="AV145:AY145" si="690">AV88/AV206*100</f>
        <v>2.7991946176889453</v>
      </c>
      <c r="AW145" s="12">
        <f t="shared" si="690"/>
        <v>2.8237489564406029</v>
      </c>
      <c r="AX145" s="12">
        <f t="shared" si="690"/>
        <v>2.8974119726955752</v>
      </c>
      <c r="AY145" s="12">
        <f t="shared" si="690"/>
        <v>2.9710749889505474</v>
      </c>
      <c r="AZ145" s="12">
        <f t="shared" ref="AZ145:BE145" si="691">AZ88/AZ206*100</f>
        <v>3.0447380052055197</v>
      </c>
      <c r="BA145" s="12">
        <f t="shared" si="691"/>
        <v>3.1429553602121496</v>
      </c>
      <c r="BB145" s="12">
        <f t="shared" si="691"/>
        <v>2.995629327702205</v>
      </c>
      <c r="BC145" s="12">
        <f t="shared" si="691"/>
        <v>3.1429553602121496</v>
      </c>
      <c r="BD145" s="12">
        <f t="shared" si="691"/>
        <v>3.3148357314737518</v>
      </c>
      <c r="BE145" s="12">
        <f t="shared" si="691"/>
        <v>3.2166183764671215</v>
      </c>
      <c r="BF145" s="12">
        <f t="shared" si="601"/>
        <v>3.1675096989638067</v>
      </c>
      <c r="BG145" s="12">
        <f t="shared" si="601"/>
        <v>3.1920640377154639</v>
      </c>
      <c r="BH145" s="12">
        <f t="shared" si="601"/>
        <v>3.0447380052055197</v>
      </c>
      <c r="BI145" s="12">
        <f t="shared" ref="BI145:BJ145" si="692">BI88/BI206*100</f>
        <v>2.995629327702205</v>
      </c>
      <c r="BJ145" s="12">
        <f t="shared" si="692"/>
        <v>2.9219663114472327</v>
      </c>
      <c r="BK145" s="12">
        <f t="shared" ref="BK145:BM145" si="693">BK88/BK206*100</f>
        <v>3.0201836664538626</v>
      </c>
      <c r="BL145" s="12">
        <f t="shared" si="693"/>
        <v>2.995629327702205</v>
      </c>
      <c r="BM145" s="12">
        <f t="shared" si="693"/>
        <v>2.9710749889505474</v>
      </c>
      <c r="BN145" s="12">
        <f t="shared" ref="BN145" si="694">BN88/BN206*100</f>
        <v>2.995629327702205</v>
      </c>
    </row>
    <row r="146" spans="1:66" x14ac:dyDescent="0.25">
      <c r="A146" s="8" t="s">
        <v>5</v>
      </c>
      <c r="B146" s="12">
        <f t="shared" ref="B146:Q146" si="695">B89/B207*100</f>
        <v>1.5812963674518961</v>
      </c>
      <c r="C146" s="12">
        <f t="shared" si="695"/>
        <v>1.5960748381757455</v>
      </c>
      <c r="D146" s="12">
        <f t="shared" si="695"/>
        <v>1.5812963674518961</v>
      </c>
      <c r="E146" s="12">
        <f t="shared" si="695"/>
        <v>2.9409156740460496</v>
      </c>
      <c r="F146" s="12">
        <f t="shared" si="695"/>
        <v>4.0049655661632135</v>
      </c>
      <c r="G146" s="12">
        <f t="shared" si="695"/>
        <v>3.6798392102385247</v>
      </c>
      <c r="H146" s="12">
        <f t="shared" si="695"/>
        <v>3.7241746224100729</v>
      </c>
      <c r="I146" s="12">
        <f t="shared" si="695"/>
        <v>3.7685100345816216</v>
      </c>
      <c r="J146" s="12">
        <f t="shared" si="695"/>
        <v>3.7389530931339223</v>
      </c>
      <c r="K146" s="12">
        <f t="shared" si="695"/>
        <v>3.5320545030000297</v>
      </c>
      <c r="L146" s="12">
        <f t="shared" si="695"/>
        <v>3.6207253273431266</v>
      </c>
      <c r="M146" s="12">
        <f t="shared" si="695"/>
        <v>3.6946176809623741</v>
      </c>
      <c r="N146" s="12">
        <f t="shared" si="695"/>
        <v>3.6156427166493117</v>
      </c>
      <c r="O146" s="12">
        <f t="shared" si="695"/>
        <v>3.7458058544486867</v>
      </c>
      <c r="P146" s="12">
        <f t="shared" si="695"/>
        <v>3.6301052875159092</v>
      </c>
      <c r="Q146" s="12">
        <f t="shared" si="695"/>
        <v>3.6011801457827142</v>
      </c>
      <c r="R146" s="12">
        <f t="shared" ref="R146:S146" si="696">R89/R207*100</f>
        <v>3.326391299317367</v>
      </c>
      <c r="S146" s="12">
        <f t="shared" si="696"/>
        <v>3.0516024528520189</v>
      </c>
      <c r="T146" s="12">
        <f t="shared" ref="T146:U146" si="697">T89/T207*100</f>
        <v>2.9792895985190326</v>
      </c>
      <c r="U146" s="12">
        <f t="shared" si="697"/>
        <v>2.8780516024528522</v>
      </c>
      <c r="V146" s="12">
        <f t="shared" ref="V146:W146" si="698">V89/V207*100</f>
        <v>2.7768136063866713</v>
      </c>
      <c r="W146" s="12">
        <f t="shared" si="698"/>
        <v>2.6466504685872962</v>
      </c>
      <c r="X146" s="12">
        <f t="shared" ref="X146:Y146" si="699">X89/X207*100</f>
        <v>2.588800185120907</v>
      </c>
      <c r="Y146" s="12">
        <f t="shared" si="699"/>
        <v>2.4152493347217403</v>
      </c>
      <c r="Z146" s="12">
        <f t="shared" ref="Z146:AA146" si="700">Z89/Z207*100</f>
        <v>2.301921109469137</v>
      </c>
      <c r="AA146" s="12">
        <f t="shared" si="700"/>
        <v>2.301921109469137</v>
      </c>
      <c r="AB146" s="12">
        <f t="shared" ref="AB146:AC146" si="701">AB89/AB207*100</f>
        <v>2.102989655564397</v>
      </c>
      <c r="AC146" s="12">
        <f t="shared" si="701"/>
        <v>1.9893145390474025</v>
      </c>
      <c r="AD146" s="12">
        <f t="shared" ref="AD146:AI146" si="702">AD89/AD207*100</f>
        <v>1.9751051494827783</v>
      </c>
      <c r="AE146" s="12">
        <f t="shared" si="702"/>
        <v>1.9182675912242808</v>
      </c>
      <c r="AF146" s="12">
        <f t="shared" si="702"/>
        <v>1.8898488120950323</v>
      </c>
      <c r="AG146" s="12">
        <f t="shared" si="702"/>
        <v>1.8472206434011595</v>
      </c>
      <c r="AH146" s="12">
        <f t="shared" si="702"/>
        <v>1.7761736955780378</v>
      </c>
      <c r="AI146" s="12">
        <f t="shared" si="702"/>
        <v>1.8188018642719108</v>
      </c>
      <c r="AJ146" s="12">
        <f t="shared" ref="AJ146" si="703">AJ89/AJ207*100</f>
        <v>1.8756394225304081</v>
      </c>
      <c r="AK146" s="12">
        <f t="shared" ref="AK146:AL146" si="704">AK89/AK207*100</f>
        <v>1.9040582016596568</v>
      </c>
      <c r="AL146" s="12">
        <f t="shared" si="704"/>
        <v>1.829353442256668</v>
      </c>
      <c r="AM146" s="12">
        <f t="shared" ref="AM146:AN146" si="705">AM89/AM207*100</f>
        <v>1.8572825024437929</v>
      </c>
      <c r="AN146" s="12">
        <f t="shared" si="705"/>
        <v>1.8712470325373554</v>
      </c>
      <c r="AO146" s="12">
        <f t="shared" ref="AO146:AP146" si="706">AO89/AO207*100</f>
        <v>1.9689987431922917</v>
      </c>
      <c r="AP146" s="12">
        <f t="shared" si="706"/>
        <v>1.9410696830051668</v>
      </c>
      <c r="AQ146" s="12">
        <f t="shared" ref="AQ146:AU146" si="707">AQ89/AQ207*100</f>
        <v>1.8991760927244798</v>
      </c>
      <c r="AR146" s="12">
        <f t="shared" si="707"/>
        <v>1.8572825024437929</v>
      </c>
      <c r="AS146" s="12">
        <f t="shared" si="707"/>
        <v>1.8991760927244798</v>
      </c>
      <c r="AT146" s="12">
        <f t="shared" si="707"/>
        <v>1.8153889121631059</v>
      </c>
      <c r="AU146" s="12">
        <f t="shared" si="707"/>
        <v>1.9131406228180423</v>
      </c>
      <c r="AV146" s="12">
        <f t="shared" ref="AV146:AY146" si="708">AV89/AV207*100</f>
        <v>1.8433179723502304</v>
      </c>
      <c r="AW146" s="12">
        <f t="shared" si="708"/>
        <v>1.9410696830051668</v>
      </c>
      <c r="AX146" s="12">
        <f t="shared" si="708"/>
        <v>2.0108923334729787</v>
      </c>
      <c r="AY146" s="12">
        <f t="shared" si="708"/>
        <v>2.0667504538472281</v>
      </c>
      <c r="AZ146" s="12">
        <f t="shared" ref="AZ146:BE146" si="709">AZ89/AZ207*100</f>
        <v>2.1086440441279151</v>
      </c>
      <c r="BA146" s="12">
        <f t="shared" si="709"/>
        <v>2.0527859237536656</v>
      </c>
      <c r="BB146" s="12">
        <f t="shared" si="709"/>
        <v>2.0248568635665412</v>
      </c>
      <c r="BC146" s="12">
        <f t="shared" si="709"/>
        <v>1.9969278033794162</v>
      </c>
      <c r="BD146" s="12">
        <f t="shared" si="709"/>
        <v>2.2762184052506633</v>
      </c>
      <c r="BE146" s="12">
        <f t="shared" si="709"/>
        <v>2.1505376344086025</v>
      </c>
      <c r="BF146" s="12">
        <f t="shared" si="601"/>
        <v>2.2622538751571013</v>
      </c>
      <c r="BG146" s="12">
        <f t="shared" si="601"/>
        <v>2.2343248149699764</v>
      </c>
      <c r="BH146" s="12">
        <f t="shared" si="601"/>
        <v>2.1226085742214775</v>
      </c>
      <c r="BI146" s="12">
        <f t="shared" ref="BI146:BJ146" si="710">BI89/BI207*100</f>
        <v>2.1086440441279151</v>
      </c>
      <c r="BJ146" s="12">
        <f t="shared" si="710"/>
        <v>2.0248568635665412</v>
      </c>
      <c r="BK146" s="12">
        <f t="shared" ref="BK146:BM146" si="711">BK89/BK207*100</f>
        <v>2.1226085742214775</v>
      </c>
      <c r="BL146" s="12">
        <f t="shared" si="711"/>
        <v>2.1645021645021645</v>
      </c>
      <c r="BM146" s="12">
        <f t="shared" si="711"/>
        <v>2.1924312246892894</v>
      </c>
      <c r="BN146" s="12">
        <f t="shared" ref="BN146" si="712">BN89/BN207*100</f>
        <v>2.2482893450635388</v>
      </c>
    </row>
    <row r="147" spans="1:66" x14ac:dyDescent="0.25">
      <c r="A147" s="8" t="s">
        <v>6</v>
      </c>
      <c r="B147" s="12">
        <f t="shared" ref="B147:Q147" si="713">B90/B208*100</f>
        <v>1.1129998381091144</v>
      </c>
      <c r="C147" s="12">
        <f t="shared" si="713"/>
        <v>1.0725271167233283</v>
      </c>
      <c r="D147" s="12">
        <f t="shared" si="713"/>
        <v>1.0725271167233283</v>
      </c>
      <c r="E147" s="12">
        <f t="shared" si="713"/>
        <v>2.36765420106848</v>
      </c>
      <c r="F147" s="12">
        <f t="shared" si="713"/>
        <v>3.1568722680913064</v>
      </c>
      <c r="G147" s="12">
        <f t="shared" si="713"/>
        <v>2.8937995790836979</v>
      </c>
      <c r="H147" s="12">
        <f t="shared" si="713"/>
        <v>3.0152177432410552</v>
      </c>
      <c r="I147" s="12">
        <f t="shared" si="713"/>
        <v>3.0759268253197343</v>
      </c>
      <c r="J147" s="12">
        <f t="shared" si="713"/>
        <v>3.0759268253197343</v>
      </c>
      <c r="K147" s="12">
        <f t="shared" si="713"/>
        <v>2.9949813825481626</v>
      </c>
      <c r="L147" s="12">
        <f t="shared" si="713"/>
        <v>3.0556904646268417</v>
      </c>
      <c r="M147" s="12">
        <f t="shared" si="713"/>
        <v>3.0759268253197343</v>
      </c>
      <c r="N147" s="12">
        <f t="shared" si="713"/>
        <v>2.9634375876016179</v>
      </c>
      <c r="O147" s="12">
        <f t="shared" si="713"/>
        <v>3.2437627648071765</v>
      </c>
      <c r="P147" s="12">
        <f t="shared" si="713"/>
        <v>3.1236234031476515</v>
      </c>
      <c r="Q147" s="12">
        <f t="shared" si="713"/>
        <v>3.0835769492611429</v>
      </c>
      <c r="R147" s="12">
        <f t="shared" ref="R147:S147" si="714">R90/R208*100</f>
        <v>2.7632053181690761</v>
      </c>
      <c r="S147" s="12">
        <f t="shared" si="714"/>
        <v>2.5029033679067716</v>
      </c>
      <c r="T147" s="12">
        <f t="shared" ref="T147:U147" si="715">T90/T208*100</f>
        <v>2.4428336870770093</v>
      </c>
      <c r="U147" s="12">
        <f t="shared" si="715"/>
        <v>2.382764006247247</v>
      </c>
      <c r="V147" s="12">
        <f t="shared" ref="V147:W147" si="716">V90/V208*100</f>
        <v>2.1224620559849425</v>
      </c>
      <c r="W147" s="12">
        <f t="shared" si="716"/>
        <v>2.0223459212686716</v>
      </c>
      <c r="X147" s="12">
        <f t="shared" ref="X147:Y147" si="717">X90/X208*100</f>
        <v>1.9022065596091466</v>
      </c>
      <c r="Y147" s="12">
        <f t="shared" si="717"/>
        <v>1.8020904248928757</v>
      </c>
      <c r="Z147" s="12">
        <f t="shared" ref="Z147:AA147" si="718">Z90/Z208*100</f>
        <v>1.7543160161078108</v>
      </c>
      <c r="AA147" s="12">
        <f t="shared" si="718"/>
        <v>1.7144451975599058</v>
      </c>
      <c r="AB147" s="12">
        <f t="shared" ref="AB147:AC147" si="719">AB90/AB208*100</f>
        <v>1.6147681511901439</v>
      </c>
      <c r="AC147" s="12">
        <f t="shared" si="719"/>
        <v>1.5350265140943344</v>
      </c>
      <c r="AD147" s="12">
        <f t="shared" ref="AD147:AI147" si="720">AD90/AD208*100</f>
        <v>1.4552848769985247</v>
      </c>
      <c r="AE147" s="12">
        <f t="shared" si="720"/>
        <v>1.4154140584506198</v>
      </c>
      <c r="AF147" s="12">
        <f t="shared" si="720"/>
        <v>1.3755432399027152</v>
      </c>
      <c r="AG147" s="12">
        <f t="shared" si="720"/>
        <v>1.4154140584506198</v>
      </c>
      <c r="AH147" s="12">
        <f t="shared" si="720"/>
        <v>1.3755432399027152</v>
      </c>
      <c r="AI147" s="12">
        <f t="shared" si="720"/>
        <v>1.3556078306287629</v>
      </c>
      <c r="AJ147" s="12">
        <f t="shared" ref="AJ147" si="721">AJ90/AJ208*100</f>
        <v>1.3556078306287629</v>
      </c>
      <c r="AK147" s="12">
        <f t="shared" ref="AK147:AL147" si="722">AK90/AK208*100</f>
        <v>1.4154140584506198</v>
      </c>
      <c r="AL147" s="12">
        <f t="shared" si="722"/>
        <v>1.3536648485089779</v>
      </c>
      <c r="AM147" s="12">
        <f t="shared" ref="AM147:AN147" si="723">AM90/AM208*100</f>
        <v>1.3536648485089779</v>
      </c>
      <c r="AN147" s="12">
        <f t="shared" si="723"/>
        <v>1.3735716845164629</v>
      </c>
      <c r="AO147" s="12">
        <f t="shared" ref="AO147:AP147" si="724">AO90/AO208*100</f>
        <v>1.3934785205239479</v>
      </c>
      <c r="AP147" s="12">
        <f t="shared" si="724"/>
        <v>1.3735716845164629</v>
      </c>
      <c r="AQ147" s="12">
        <f t="shared" ref="AQ147:AU147" si="725">AQ90/AQ208*100</f>
        <v>1.2541306684715532</v>
      </c>
      <c r="AR147" s="12">
        <f t="shared" si="725"/>
        <v>1.2740375044790382</v>
      </c>
      <c r="AS147" s="12">
        <f t="shared" si="725"/>
        <v>1.2541306684715532</v>
      </c>
      <c r="AT147" s="12">
        <f t="shared" si="725"/>
        <v>1.234223832464068</v>
      </c>
      <c r="AU147" s="12">
        <f t="shared" si="725"/>
        <v>1.3934785205239479</v>
      </c>
      <c r="AV147" s="12">
        <f t="shared" ref="AV147:AY147" si="726">AV90/AV208*100</f>
        <v>1.3735716845164629</v>
      </c>
      <c r="AW147" s="12">
        <f t="shared" si="726"/>
        <v>1.3337580125014932</v>
      </c>
      <c r="AX147" s="12">
        <f t="shared" si="726"/>
        <v>1.3337580125014932</v>
      </c>
      <c r="AY147" s="12">
        <f t="shared" si="726"/>
        <v>1.3934785205239479</v>
      </c>
      <c r="AZ147" s="12">
        <f t="shared" ref="AZ147:BE147" si="727">AZ90/AZ208*100</f>
        <v>1.3934785205239479</v>
      </c>
      <c r="BA147" s="12">
        <f t="shared" si="727"/>
        <v>1.3536648485089779</v>
      </c>
      <c r="BB147" s="12">
        <f t="shared" si="727"/>
        <v>1.3735716845164629</v>
      </c>
      <c r="BC147" s="12">
        <f t="shared" si="727"/>
        <v>1.3934785205239479</v>
      </c>
      <c r="BD147" s="12">
        <f t="shared" si="727"/>
        <v>1.5129195365688579</v>
      </c>
      <c r="BE147" s="12">
        <f t="shared" si="727"/>
        <v>1.4332921925389179</v>
      </c>
      <c r="BF147" s="12">
        <f t="shared" si="601"/>
        <v>1.4930127005613727</v>
      </c>
      <c r="BG147" s="12">
        <f t="shared" si="601"/>
        <v>1.4133853565314329</v>
      </c>
      <c r="BH147" s="12">
        <f t="shared" si="601"/>
        <v>1.4930127005613727</v>
      </c>
      <c r="BI147" s="12">
        <f t="shared" ref="BI147:BJ147" si="728">BI90/BI208*100</f>
        <v>1.4531990285464029</v>
      </c>
      <c r="BJ147" s="12">
        <f t="shared" si="728"/>
        <v>1.4731058645538877</v>
      </c>
      <c r="BK147" s="12">
        <f t="shared" ref="BK147:BM147" si="729">BK90/BK208*100</f>
        <v>1.5129195365688579</v>
      </c>
      <c r="BL147" s="12">
        <f t="shared" si="729"/>
        <v>1.5328263725763427</v>
      </c>
      <c r="BM147" s="12">
        <f t="shared" si="729"/>
        <v>1.4731058645538877</v>
      </c>
      <c r="BN147" s="12">
        <f t="shared" ref="BN147" si="730">BN90/BN208*100</f>
        <v>1.3934785205239479</v>
      </c>
    </row>
    <row r="148" spans="1:66" x14ac:dyDescent="0.25">
      <c r="A148" s="8" t="s">
        <v>8</v>
      </c>
      <c r="B148" s="12">
        <f t="shared" ref="B148:Q148" si="731">B91/B209*100</f>
        <v>2.5829889348086921</v>
      </c>
      <c r="C148" s="12">
        <f t="shared" si="731"/>
        <v>2.6663111585121984</v>
      </c>
      <c r="D148" s="12">
        <f t="shared" si="731"/>
        <v>2.6663111585121984</v>
      </c>
      <c r="E148" s="12">
        <f t="shared" si="731"/>
        <v>4.4827356352486341</v>
      </c>
      <c r="F148" s="12">
        <f t="shared" si="731"/>
        <v>5.2159712038394881</v>
      </c>
      <c r="G148" s="12">
        <f t="shared" si="731"/>
        <v>4.8660178642847622</v>
      </c>
      <c r="H148" s="12">
        <f t="shared" si="731"/>
        <v>4.8660178642847622</v>
      </c>
      <c r="I148" s="12">
        <f t="shared" si="731"/>
        <v>4.9993334222103716</v>
      </c>
      <c r="J148" s="12">
        <f t="shared" si="731"/>
        <v>4.9660045327289692</v>
      </c>
      <c r="K148" s="12">
        <f t="shared" si="731"/>
        <v>4.7160378616184513</v>
      </c>
      <c r="L148" s="12">
        <f t="shared" si="731"/>
        <v>4.8993467537661646</v>
      </c>
      <c r="M148" s="12">
        <f t="shared" si="731"/>
        <v>4.8493534195440606</v>
      </c>
      <c r="N148" s="12">
        <f t="shared" si="731"/>
        <v>4.7373096029213402</v>
      </c>
      <c r="O148" s="12">
        <f t="shared" si="731"/>
        <v>4.868901536335823</v>
      </c>
      <c r="P148" s="12">
        <f t="shared" si="731"/>
        <v>4.868901536335823</v>
      </c>
      <c r="Q148" s="12">
        <f t="shared" si="731"/>
        <v>4.7208606112445306</v>
      </c>
      <c r="R148" s="12">
        <f t="shared" ref="R148:S148" si="732">R91/R209*100</f>
        <v>4.4741257360923781</v>
      </c>
      <c r="S148" s="12">
        <f t="shared" si="732"/>
        <v>4.0957989275257427</v>
      </c>
      <c r="T148" s="12">
        <f t="shared" ref="T148:U148" si="733">T91/T209*100</f>
        <v>4.0464519524953122</v>
      </c>
      <c r="U148" s="12">
        <f t="shared" si="733"/>
        <v>3.8655130440503997</v>
      </c>
      <c r="V148" s="12">
        <f t="shared" ref="V148:W148" si="734">V91/V209*100</f>
        <v>3.7339211106359183</v>
      </c>
      <c r="W148" s="12">
        <f t="shared" si="734"/>
        <v>3.6187781688982463</v>
      </c>
      <c r="X148" s="12">
        <f t="shared" ref="X148:Y148" si="735">X91/X209*100</f>
        <v>3.5694311938678163</v>
      </c>
      <c r="Y148" s="12">
        <f t="shared" si="735"/>
        <v>3.5200842188373853</v>
      </c>
      <c r="Z148" s="12">
        <f t="shared" ref="Z148:AA148" si="736">Z91/Z209*100</f>
        <v>3.314684862400155</v>
      </c>
      <c r="AA148" s="12">
        <f t="shared" si="736"/>
        <v>3.28234647349869</v>
      </c>
      <c r="AB148" s="12">
        <f t="shared" ref="AB148:AC148" si="737">AB91/AB209*100</f>
        <v>3.21766969569576</v>
      </c>
      <c r="AC148" s="12">
        <f t="shared" si="737"/>
        <v>2.9427933900333088</v>
      </c>
      <c r="AD148" s="12">
        <f t="shared" ref="AD148:AI148" si="738">AD91/AD209*100</f>
        <v>2.8457782233289137</v>
      </c>
      <c r="AE148" s="12">
        <f t="shared" si="738"/>
        <v>2.6840862788215891</v>
      </c>
      <c r="AF148" s="12">
        <f t="shared" si="738"/>
        <v>2.570901917666462</v>
      </c>
      <c r="AG148" s="12">
        <f t="shared" si="738"/>
        <v>2.570901917666462</v>
      </c>
      <c r="AH148" s="12">
        <f t="shared" si="738"/>
        <v>2.506225139863532</v>
      </c>
      <c r="AI148" s="12">
        <f t="shared" si="738"/>
        <v>2.4092099731591374</v>
      </c>
      <c r="AJ148" s="12">
        <f t="shared" ref="AJ148" si="739">AJ91/AJ209*100</f>
        <v>2.4900559454127995</v>
      </c>
      <c r="AK148" s="12">
        <f t="shared" ref="AK148:AL148" si="740">AK91/AK209*100</f>
        <v>2.6032403065679266</v>
      </c>
      <c r="AL148" s="12">
        <f t="shared" si="740"/>
        <v>2.5888406496221257</v>
      </c>
      <c r="AM148" s="12">
        <f t="shared" ref="AM148:AN148" si="741">AM91/AM209*100</f>
        <v>2.5888406496221257</v>
      </c>
      <c r="AN148" s="12">
        <f t="shared" si="741"/>
        <v>2.4923621160958356</v>
      </c>
      <c r="AO148" s="12">
        <f t="shared" ref="AO148:AP148" si="742">AO91/AO209*100</f>
        <v>2.4602026049204051</v>
      </c>
      <c r="AP148" s="12">
        <f t="shared" si="742"/>
        <v>2.3154848046309695</v>
      </c>
      <c r="AQ148" s="12">
        <f t="shared" ref="AQ148:AU148" si="743">AQ91/AQ209*100</f>
        <v>2.3476443158064</v>
      </c>
      <c r="AR148" s="12">
        <f t="shared" si="743"/>
        <v>2.395883582569545</v>
      </c>
      <c r="AS148" s="12">
        <f t="shared" si="743"/>
        <v>2.235086026692394</v>
      </c>
      <c r="AT148" s="12">
        <f t="shared" si="743"/>
        <v>2.1707670043415339</v>
      </c>
      <c r="AU148" s="12">
        <f t="shared" si="743"/>
        <v>2.2833252934555395</v>
      </c>
      <c r="AV148" s="12">
        <f t="shared" ref="AV148:AY148" si="744">AV91/AV209*100</f>
        <v>2.3154848046309695</v>
      </c>
      <c r="AW148" s="12">
        <f t="shared" si="744"/>
        <v>2.2994050490432545</v>
      </c>
      <c r="AX148" s="12">
        <f t="shared" si="744"/>
        <v>2.3476443158064</v>
      </c>
      <c r="AY148" s="12">
        <f t="shared" si="744"/>
        <v>2.37980382698183</v>
      </c>
      <c r="AZ148" s="12">
        <f t="shared" ref="AZ148:BE148" si="745">AZ91/AZ209*100</f>
        <v>2.4762823605081206</v>
      </c>
      <c r="BA148" s="12">
        <f t="shared" si="745"/>
        <v>2.4280430937449751</v>
      </c>
      <c r="BB148" s="12">
        <f t="shared" si="745"/>
        <v>2.4762823605081206</v>
      </c>
      <c r="BC148" s="12">
        <f t="shared" si="745"/>
        <v>2.4762823605081206</v>
      </c>
      <c r="BD148" s="12">
        <f t="shared" si="745"/>
        <v>2.5727608940344107</v>
      </c>
      <c r="BE148" s="12">
        <f t="shared" si="745"/>
        <v>2.5727608940344107</v>
      </c>
      <c r="BF148" s="12">
        <f t="shared" si="601"/>
        <v>2.5084418716835506</v>
      </c>
      <c r="BG148" s="12">
        <f t="shared" si="601"/>
        <v>2.4441228493326901</v>
      </c>
      <c r="BH148" s="12">
        <f t="shared" si="601"/>
        <v>2.4441228493326901</v>
      </c>
      <c r="BI148" s="12">
        <f t="shared" ref="BI148:BJ148" si="746">BI91/BI209*100</f>
        <v>2.363724071394115</v>
      </c>
      <c r="BJ148" s="12">
        <f t="shared" si="746"/>
        <v>2.331564560218685</v>
      </c>
      <c r="BK148" s="12">
        <f t="shared" ref="BK148:BM148" si="747">BK91/BK209*100</f>
        <v>2.395883582569545</v>
      </c>
      <c r="BL148" s="12">
        <f t="shared" si="747"/>
        <v>2.363724071394115</v>
      </c>
      <c r="BM148" s="12">
        <f t="shared" si="747"/>
        <v>2.3476443158064</v>
      </c>
      <c r="BN148" s="12">
        <f t="shared" ref="BN148" si="748">BN91/BN209*100</f>
        <v>2.395883582569545</v>
      </c>
    </row>
    <row r="149" spans="1:66" x14ac:dyDescent="0.25">
      <c r="A149" s="8" t="s">
        <v>9</v>
      </c>
      <c r="B149" s="12">
        <f t="shared" ref="B149:Q149" si="749">B92/B210*100</f>
        <v>4.1351523291157131</v>
      </c>
      <c r="C149" s="12">
        <f t="shared" si="749"/>
        <v>4.2058386937159824</v>
      </c>
      <c r="D149" s="12">
        <f t="shared" si="749"/>
        <v>4.1174807379656464</v>
      </c>
      <c r="E149" s="12">
        <f t="shared" si="749"/>
        <v>6.3617728140241745</v>
      </c>
      <c r="F149" s="12">
        <f t="shared" si="749"/>
        <v>7.598784194528875</v>
      </c>
      <c r="G149" s="12">
        <f t="shared" si="749"/>
        <v>7.0332932777267265</v>
      </c>
      <c r="H149" s="12">
        <f t="shared" si="749"/>
        <v>7.1746660069272634</v>
      </c>
      <c r="I149" s="12">
        <f t="shared" si="749"/>
        <v>7.422068283028203</v>
      </c>
      <c r="J149" s="12">
        <f t="shared" si="749"/>
        <v>7.2983671449777336</v>
      </c>
      <c r="K149" s="12">
        <f t="shared" si="749"/>
        <v>7.0863080511769274</v>
      </c>
      <c r="L149" s="12">
        <f t="shared" si="749"/>
        <v>7.2453523715275319</v>
      </c>
      <c r="M149" s="12">
        <f t="shared" si="749"/>
        <v>7.2983671449777336</v>
      </c>
      <c r="N149" s="12">
        <f t="shared" si="749"/>
        <v>6.7992905088164717</v>
      </c>
      <c r="O149" s="12">
        <f t="shared" si="749"/>
        <v>7.0601328557020144</v>
      </c>
      <c r="P149" s="12">
        <f t="shared" si="749"/>
        <v>6.8688484679859494</v>
      </c>
      <c r="Q149" s="12">
        <f t="shared" si="749"/>
        <v>6.8862379577783184</v>
      </c>
      <c r="R149" s="12">
        <f t="shared" ref="R149:S149" si="750">R92/R210*100</f>
        <v>6.5384481619309289</v>
      </c>
      <c r="S149" s="12">
        <f t="shared" si="750"/>
        <v>6.0515424477445832</v>
      </c>
      <c r="T149" s="12">
        <f t="shared" ref="T149:U149" si="751">T92/T210*100</f>
        <v>6.0167634681598443</v>
      </c>
      <c r="U149" s="12">
        <f t="shared" si="751"/>
        <v>5.7559211212743016</v>
      </c>
      <c r="V149" s="12">
        <f t="shared" ref="V149:W149" si="752">V92/V210*100</f>
        <v>5.4950787743887588</v>
      </c>
      <c r="W149" s="12">
        <f t="shared" si="752"/>
        <v>5.5124682641811287</v>
      </c>
      <c r="X149" s="12">
        <f t="shared" ref="X149:Y149" si="753">X92/X210*100</f>
        <v>5.442910305011651</v>
      </c>
      <c r="Y149" s="12">
        <f t="shared" si="753"/>
        <v>5.3211838764650645</v>
      </c>
      <c r="Z149" s="12">
        <f t="shared" ref="Z149:AA149" si="754">Z92/Z210*100</f>
        <v>5.304716849867817</v>
      </c>
      <c r="AA149" s="12">
        <f t="shared" si="754"/>
        <v>5.2699318213440938</v>
      </c>
      <c r="AB149" s="12">
        <f t="shared" ref="AB149:AC149" si="755">AB92/AB210*100</f>
        <v>5.0264366216780303</v>
      </c>
      <c r="AC149" s="12">
        <f t="shared" si="755"/>
        <v>4.6264087936552105</v>
      </c>
      <c r="AD149" s="12">
        <f t="shared" ref="AD149:AI149" si="756">AD92/AD210*100</f>
        <v>4.4003061082510087</v>
      </c>
      <c r="AE149" s="12">
        <f t="shared" si="756"/>
        <v>4.20898845137053</v>
      </c>
      <c r="AF149" s="12">
        <f t="shared" si="756"/>
        <v>4.1046333657993603</v>
      </c>
      <c r="AG149" s="12">
        <f t="shared" si="756"/>
        <v>3.9654932517044661</v>
      </c>
      <c r="AH149" s="12">
        <f t="shared" si="756"/>
        <v>3.9654932517044661</v>
      </c>
      <c r="AI149" s="12">
        <f t="shared" si="756"/>
        <v>3.8437456518714344</v>
      </c>
      <c r="AJ149" s="12">
        <f t="shared" ref="AJ149" si="757">AJ92/AJ210*100</f>
        <v>3.8785306803951576</v>
      </c>
      <c r="AK149" s="12">
        <f t="shared" ref="AK149:AL149" si="758">AK92/AK210*100</f>
        <v>3.9654932517044661</v>
      </c>
      <c r="AL149" s="12">
        <f t="shared" si="758"/>
        <v>3.8472299944040294</v>
      </c>
      <c r="AM149" s="12">
        <f t="shared" ref="AM149:AN149" si="759">AM92/AM210*100</f>
        <v>3.8647174034695015</v>
      </c>
      <c r="AN149" s="12">
        <f t="shared" si="759"/>
        <v>3.7772803581421375</v>
      </c>
      <c r="AO149" s="12">
        <f t="shared" ref="AO149:AP149" si="760">AO92/AO210*100</f>
        <v>3.8122551762730836</v>
      </c>
      <c r="AP149" s="12">
        <f t="shared" si="760"/>
        <v>3.5324566312255175</v>
      </c>
      <c r="AQ149" s="12">
        <f t="shared" ref="AQ149:AU149" si="761">AQ92/AQ210*100</f>
        <v>3.5499440402909905</v>
      </c>
      <c r="AR149" s="12">
        <f t="shared" si="761"/>
        <v>3.5674314493564632</v>
      </c>
      <c r="AS149" s="12">
        <f t="shared" si="761"/>
        <v>3.462506994963626</v>
      </c>
      <c r="AT149" s="12">
        <f t="shared" si="761"/>
        <v>3.4275321768326803</v>
      </c>
      <c r="AU149" s="12">
        <f t="shared" si="761"/>
        <v>3.4450195858981534</v>
      </c>
      <c r="AV149" s="12">
        <f t="shared" ref="AV149:AY149" si="762">AV92/AV210*100</f>
        <v>3.6373810856183546</v>
      </c>
      <c r="AW149" s="12">
        <f t="shared" si="762"/>
        <v>3.7947677672076101</v>
      </c>
      <c r="AX149" s="12">
        <f t="shared" si="762"/>
        <v>3.707330721880246</v>
      </c>
      <c r="AY149" s="12">
        <f t="shared" si="762"/>
        <v>3.7947677672076101</v>
      </c>
      <c r="AZ149" s="12">
        <f t="shared" ref="AZ149:BE149" si="763">AZ92/AZ210*100</f>
        <v>3.6898433128147738</v>
      </c>
      <c r="BA149" s="12">
        <f t="shared" si="763"/>
        <v>3.5849188584219362</v>
      </c>
      <c r="BB149" s="12">
        <f t="shared" si="763"/>
        <v>3.5849188584219362</v>
      </c>
      <c r="BC149" s="12">
        <f t="shared" si="763"/>
        <v>3.6024062674874089</v>
      </c>
      <c r="BD149" s="12">
        <f t="shared" si="763"/>
        <v>3.8472299944040294</v>
      </c>
      <c r="BE149" s="12">
        <f t="shared" si="763"/>
        <v>3.7772803581421375</v>
      </c>
      <c r="BF149" s="12">
        <f t="shared" si="601"/>
        <v>3.8472299944040294</v>
      </c>
      <c r="BG149" s="12">
        <f t="shared" si="601"/>
        <v>3.8822048125349751</v>
      </c>
      <c r="BH149" s="12">
        <f t="shared" si="601"/>
        <v>3.8996922216004473</v>
      </c>
      <c r="BI149" s="12">
        <f t="shared" ref="BI149:BJ149" si="764">BI92/BI210*100</f>
        <v>3.9696418578623391</v>
      </c>
      <c r="BJ149" s="12">
        <f t="shared" si="764"/>
        <v>3.7597929490766644</v>
      </c>
      <c r="BK149" s="12">
        <f t="shared" ref="BK149:BM149" si="765">BK92/BK210*100</f>
        <v>3.8297425853385558</v>
      </c>
      <c r="BL149" s="12">
        <f t="shared" si="765"/>
        <v>3.8122551762730836</v>
      </c>
      <c r="BM149" s="12">
        <f t="shared" si="765"/>
        <v>3.7597929490766644</v>
      </c>
      <c r="BN149" s="12">
        <f t="shared" ref="BN149" si="766">BN92/BN210*100</f>
        <v>3.8297425853385558</v>
      </c>
    </row>
    <row r="150" spans="1:66" ht="15.75" x14ac:dyDescent="0.25">
      <c r="A150" s="19" t="s">
        <v>46</v>
      </c>
      <c r="B150" s="12">
        <f t="shared" ref="B150:Q150" si="767">B93/B211*100</f>
        <v>1.1801730920535012</v>
      </c>
      <c r="C150" s="12">
        <f t="shared" si="767"/>
        <v>1.2363718107227155</v>
      </c>
      <c r="D150" s="12">
        <f t="shared" si="767"/>
        <v>1.2363718107227155</v>
      </c>
      <c r="E150" s="12">
        <f t="shared" si="767"/>
        <v>2.3416132778839307</v>
      </c>
      <c r="F150" s="12">
        <f t="shared" si="767"/>
        <v>3.1658611516990747</v>
      </c>
      <c r="G150" s="12">
        <f t="shared" si="767"/>
        <v>2.9972649956914315</v>
      </c>
      <c r="H150" s="12">
        <f t="shared" si="767"/>
        <v>3.053463714360646</v>
      </c>
      <c r="I150" s="12">
        <f t="shared" si="767"/>
        <v>3.1658611516990747</v>
      </c>
      <c r="J150" s="12">
        <f t="shared" si="767"/>
        <v>3.2969914952605746</v>
      </c>
      <c r="K150" s="12">
        <f t="shared" si="767"/>
        <v>3.0721966205837172</v>
      </c>
      <c r="L150" s="12">
        <f t="shared" si="767"/>
        <v>3.0909295268067889</v>
      </c>
      <c r="M150" s="12">
        <f t="shared" si="767"/>
        <v>3.2033269641452171</v>
      </c>
      <c r="N150" s="12">
        <f t="shared" si="767"/>
        <v>3.0899604041002107</v>
      </c>
      <c r="O150" s="12">
        <f t="shared" si="767"/>
        <v>3.2194797024756685</v>
      </c>
      <c r="P150" s="12">
        <f t="shared" si="767"/>
        <v>3.1269659179217699</v>
      </c>
      <c r="Q150" s="12">
        <f t="shared" si="767"/>
        <v>3.0344521333678718</v>
      </c>
      <c r="R150" s="12">
        <f t="shared" ref="R150:S150" si="768">R93/R211*100</f>
        <v>2.7754135366169561</v>
      </c>
      <c r="S150" s="12">
        <f t="shared" si="768"/>
        <v>2.5718832105983793</v>
      </c>
      <c r="T150" s="12">
        <f t="shared" ref="T150:U150" si="769">T93/T211*100</f>
        <v>2.5533804536875997</v>
      </c>
      <c r="U150" s="12">
        <f t="shared" si="769"/>
        <v>2.4608666691337011</v>
      </c>
      <c r="V150" s="12">
        <f t="shared" ref="V150:W150" si="770">V93/V211*100</f>
        <v>2.2758391000259039</v>
      </c>
      <c r="W150" s="12">
        <f t="shared" si="770"/>
        <v>2.1093142878288864</v>
      </c>
      <c r="X150" s="12">
        <f t="shared" ref="X150:Y150" si="771">X93/X211*100</f>
        <v>2.0353032601857679</v>
      </c>
      <c r="Y150" s="12">
        <f t="shared" si="771"/>
        <v>1.8502756910779707</v>
      </c>
      <c r="Z150" s="12">
        <f t="shared" ref="Z150:AA150" si="772">Z93/Z211*100</f>
        <v>1.8123238018525976</v>
      </c>
      <c r="AA150" s="12">
        <f t="shared" si="772"/>
        <v>1.720792296708527</v>
      </c>
      <c r="AB150" s="12">
        <f t="shared" ref="AB150:AC150" si="773">AB93/AB211*100</f>
        <v>1.5560355874492</v>
      </c>
      <c r="AC150" s="12">
        <f t="shared" si="773"/>
        <v>1.5560355874492</v>
      </c>
      <c r="AD150" s="12">
        <f t="shared" ref="AD150:AI150" si="774">AD93/AD211*100</f>
        <v>1.5194229853915717</v>
      </c>
      <c r="AE150" s="12">
        <f t="shared" si="774"/>
        <v>1.4828103833339437</v>
      </c>
      <c r="AF150" s="12">
        <f t="shared" si="774"/>
        <v>1.4645040823051294</v>
      </c>
      <c r="AG150" s="12">
        <f t="shared" si="774"/>
        <v>1.4278914802475011</v>
      </c>
      <c r="AH150" s="12">
        <f t="shared" si="774"/>
        <v>1.3729725771610588</v>
      </c>
      <c r="AI150" s="12">
        <f t="shared" si="774"/>
        <v>1.4278914802475011</v>
      </c>
      <c r="AJ150" s="12">
        <f t="shared" ref="AJ150" si="775">AJ93/AJ211*100</f>
        <v>1.4645040823051294</v>
      </c>
      <c r="AK150" s="12">
        <f t="shared" ref="AK150:AL150" si="776">AK93/AK211*100</f>
        <v>1.4645040823051294</v>
      </c>
      <c r="AL150" s="12">
        <f t="shared" si="776"/>
        <v>1.4170996693434106</v>
      </c>
      <c r="AM150" s="12">
        <f t="shared" ref="AM150:AN150" si="777">AM93/AM211*100</f>
        <v>1.4352676138221723</v>
      </c>
      <c r="AN150" s="12">
        <f t="shared" si="777"/>
        <v>1.4716035027796954</v>
      </c>
      <c r="AO150" s="12">
        <f t="shared" ref="AO150:AP150" si="778">AO93/AO211*100</f>
        <v>1.5987791141310275</v>
      </c>
      <c r="AP150" s="12">
        <f t="shared" si="778"/>
        <v>1.4716035027796954</v>
      </c>
      <c r="AQ150" s="12">
        <f t="shared" ref="AQ150:AU150" si="779">AQ93/AQ211*100</f>
        <v>1.4534355583009337</v>
      </c>
      <c r="AR150" s="12">
        <f t="shared" si="779"/>
        <v>1.5079393917372188</v>
      </c>
      <c r="AS150" s="12">
        <f t="shared" si="779"/>
        <v>1.4716035027796954</v>
      </c>
      <c r="AT150" s="12">
        <f t="shared" si="779"/>
        <v>1.4897714472584571</v>
      </c>
      <c r="AU150" s="12">
        <f t="shared" si="779"/>
        <v>1.5624432251735039</v>
      </c>
      <c r="AV150" s="12">
        <f t="shared" ref="AV150:AY150" si="780">AV93/AV211*100</f>
        <v>1.4534355583009337</v>
      </c>
      <c r="AW150" s="12">
        <f t="shared" si="780"/>
        <v>1.5442752806947422</v>
      </c>
      <c r="AX150" s="12">
        <f t="shared" si="780"/>
        <v>1.5442752806947422</v>
      </c>
      <c r="AY150" s="12">
        <f t="shared" si="780"/>
        <v>1.5987791141310275</v>
      </c>
      <c r="AZ150" s="12">
        <f t="shared" ref="AZ150:BE150" si="781">AZ93/AZ211*100</f>
        <v>1.5624432251735039</v>
      </c>
      <c r="BA150" s="12">
        <f t="shared" si="781"/>
        <v>1.5442752806947422</v>
      </c>
      <c r="BB150" s="12">
        <f t="shared" si="781"/>
        <v>1.5987791141310275</v>
      </c>
      <c r="BC150" s="12">
        <f t="shared" si="781"/>
        <v>1.5079393917372188</v>
      </c>
      <c r="BD150" s="12">
        <f t="shared" si="781"/>
        <v>1.5987791141310275</v>
      </c>
      <c r="BE150" s="12">
        <f t="shared" si="781"/>
        <v>1.5442752806947422</v>
      </c>
      <c r="BF150" s="12">
        <f t="shared" si="601"/>
        <v>1.6351150030885504</v>
      </c>
      <c r="BG150" s="12">
        <f t="shared" si="601"/>
        <v>1.6714508920460738</v>
      </c>
      <c r="BH150" s="12">
        <f t="shared" si="601"/>
        <v>1.6169470586097887</v>
      </c>
      <c r="BI150" s="12">
        <f t="shared" ref="BI150:BJ150" si="782">BI93/BI211*100</f>
        <v>1.5806111696522658</v>
      </c>
      <c r="BJ150" s="12">
        <f t="shared" si="782"/>
        <v>1.6169470586097887</v>
      </c>
      <c r="BK150" s="12">
        <f t="shared" ref="BK150:BM150" si="783">BK93/BK211*100</f>
        <v>1.7804585589186441</v>
      </c>
      <c r="BL150" s="12">
        <f t="shared" si="783"/>
        <v>1.7259547254823588</v>
      </c>
      <c r="BM150" s="12">
        <f t="shared" si="783"/>
        <v>1.7259547254823588</v>
      </c>
      <c r="BN150" s="12">
        <f t="shared" ref="BN150" si="784">BN93/BN211*100</f>
        <v>1.7259547254823588</v>
      </c>
    </row>
    <row r="151" spans="1:66" x14ac:dyDescent="0.25">
      <c r="A151" s="8" t="s">
        <v>11</v>
      </c>
      <c r="B151" s="12">
        <f t="shared" ref="B151:Q151" si="785">B94/B212*100</f>
        <v>1.2438335371252689</v>
      </c>
      <c r="C151" s="12">
        <f t="shared" si="785"/>
        <v>1.3281612345574905</v>
      </c>
      <c r="D151" s="12">
        <f t="shared" si="785"/>
        <v>1.3281612345574905</v>
      </c>
      <c r="E151" s="12">
        <f t="shared" si="785"/>
        <v>2.4665851498924822</v>
      </c>
      <c r="F151" s="12">
        <f t="shared" si="785"/>
        <v>3.5417632921533078</v>
      </c>
      <c r="G151" s="12">
        <f t="shared" si="785"/>
        <v>3.1833705780663655</v>
      </c>
      <c r="H151" s="12">
        <f t="shared" si="785"/>
        <v>3.3731078972888642</v>
      </c>
      <c r="I151" s="12">
        <f t="shared" si="785"/>
        <v>3.605009065227474</v>
      </c>
      <c r="J151" s="12">
        <f t="shared" si="785"/>
        <v>3.457435594721086</v>
      </c>
      <c r="K151" s="12">
        <f t="shared" si="785"/>
        <v>3.2887801998566433</v>
      </c>
      <c r="L151" s="12">
        <f t="shared" si="785"/>
        <v>3.2887801998566433</v>
      </c>
      <c r="M151" s="12">
        <f t="shared" si="785"/>
        <v>3.3520259729308091</v>
      </c>
      <c r="N151" s="12">
        <f t="shared" si="785"/>
        <v>3.2078161690707816</v>
      </c>
      <c r="O151" s="12">
        <f t="shared" si="785"/>
        <v>3.3965112378396514</v>
      </c>
      <c r="P151" s="12">
        <f t="shared" si="785"/>
        <v>3.3755451190875543</v>
      </c>
      <c r="Q151" s="12">
        <f t="shared" si="785"/>
        <v>3.3126467628312644</v>
      </c>
      <c r="R151" s="12">
        <f t="shared" ref="R151:S151" si="786">R94/R212*100</f>
        <v>3.0400872190540085</v>
      </c>
      <c r="S151" s="12">
        <f t="shared" si="786"/>
        <v>2.7046293190204631</v>
      </c>
      <c r="T151" s="12">
        <f t="shared" ref="T151:U151" si="787">T94/T212*100</f>
        <v>2.6626970815162698</v>
      </c>
      <c r="U151" s="12">
        <f t="shared" si="787"/>
        <v>2.5997987252599799</v>
      </c>
      <c r="V151" s="12">
        <f t="shared" ref="V151:W151" si="788">V94/V212*100</f>
        <v>2.3901375377390139</v>
      </c>
      <c r="W151" s="12">
        <f t="shared" si="788"/>
        <v>2.4320697752432072</v>
      </c>
      <c r="X151" s="12">
        <f t="shared" ref="X151:Y151" si="789">X94/X212*100</f>
        <v>2.327239181482724</v>
      </c>
      <c r="Y151" s="12">
        <f t="shared" si="789"/>
        <v>2.3062730627306274</v>
      </c>
      <c r="Z151" s="12">
        <f t="shared" ref="Z151:AA151" si="790">Z94/Z212*100</f>
        <v>2.1852966643301861</v>
      </c>
      <c r="AA151" s="12">
        <f t="shared" si="790"/>
        <v>2.1852966643301861</v>
      </c>
      <c r="AB151" s="12">
        <f t="shared" ref="AB151:AC151" si="791">AB94/AB212*100</f>
        <v>2.0822166329938567</v>
      </c>
      <c r="AC151" s="12">
        <f t="shared" si="791"/>
        <v>1.9379045891229951</v>
      </c>
      <c r="AD151" s="12">
        <f t="shared" ref="AD151:AI151" si="792">AD94/AD212*100</f>
        <v>1.8554405640539315</v>
      </c>
      <c r="AE151" s="12">
        <f t="shared" si="792"/>
        <v>1.772976538984868</v>
      </c>
      <c r="AF151" s="12">
        <f t="shared" si="792"/>
        <v>1.7317445264503362</v>
      </c>
      <c r="AG151" s="12">
        <f t="shared" si="792"/>
        <v>1.8142085515193997</v>
      </c>
      <c r="AH151" s="12">
        <f t="shared" si="792"/>
        <v>1.8142085515193997</v>
      </c>
      <c r="AI151" s="12">
        <f t="shared" si="792"/>
        <v>1.6492805013812724</v>
      </c>
      <c r="AJ151" s="12">
        <f t="shared" ref="AJ151" si="793">AJ94/AJ212*100</f>
        <v>1.6286644951140066</v>
      </c>
      <c r="AK151" s="12">
        <f t="shared" ref="AK151:AL151" si="794">AK94/AK212*100</f>
        <v>1.6286644951140066</v>
      </c>
      <c r="AL151" s="12">
        <f t="shared" si="794"/>
        <v>1.7203244040304742</v>
      </c>
      <c r="AM151" s="12">
        <f t="shared" ref="AM151:AN151" si="795">AM94/AM212*100</f>
        <v>1.6998443516015402</v>
      </c>
      <c r="AN151" s="12">
        <f t="shared" si="795"/>
        <v>1.7408044564594085</v>
      </c>
      <c r="AO151" s="12">
        <f t="shared" ref="AO151:AP151" si="796">AO94/AO212*100</f>
        <v>1.8227246661751455</v>
      </c>
      <c r="AP151" s="12">
        <f t="shared" si="796"/>
        <v>1.7612845088883426</v>
      </c>
      <c r="AQ151" s="12">
        <f t="shared" ref="AQ151:AU151" si="797">AQ94/AQ212*100</f>
        <v>1.8022446137462111</v>
      </c>
      <c r="AR151" s="12">
        <f t="shared" si="797"/>
        <v>1.8022446137462111</v>
      </c>
      <c r="AS151" s="12">
        <f t="shared" si="797"/>
        <v>1.8227246661751455</v>
      </c>
      <c r="AT151" s="12">
        <f t="shared" si="797"/>
        <v>1.7203244040304742</v>
      </c>
      <c r="AU151" s="12">
        <f t="shared" si="797"/>
        <v>1.7612845088883426</v>
      </c>
      <c r="AV151" s="12">
        <f t="shared" ref="AV151:AY151" si="798">AV94/AV212*100</f>
        <v>1.7408044564594085</v>
      </c>
      <c r="AW151" s="12">
        <f t="shared" si="798"/>
        <v>1.7408044564594085</v>
      </c>
      <c r="AX151" s="12">
        <f t="shared" si="798"/>
        <v>1.6588842467436717</v>
      </c>
      <c r="AY151" s="12">
        <f t="shared" si="798"/>
        <v>1.6998443516015402</v>
      </c>
      <c r="AZ151" s="12">
        <f t="shared" ref="AZ151:BE151" si="799">AZ94/AZ212*100</f>
        <v>1.6793642991726059</v>
      </c>
      <c r="BA151" s="12">
        <f t="shared" si="799"/>
        <v>1.6588842467436717</v>
      </c>
      <c r="BB151" s="12">
        <f t="shared" si="799"/>
        <v>1.6384041943147374</v>
      </c>
      <c r="BC151" s="12">
        <f t="shared" si="799"/>
        <v>1.7612845088883426</v>
      </c>
      <c r="BD151" s="12">
        <f t="shared" si="799"/>
        <v>1.9046448758908823</v>
      </c>
      <c r="BE151" s="12">
        <f t="shared" si="799"/>
        <v>1.8841648234619479</v>
      </c>
      <c r="BF151" s="12">
        <f t="shared" si="601"/>
        <v>2.0275251904644875</v>
      </c>
      <c r="BG151" s="12">
        <f t="shared" si="601"/>
        <v>1.9865650856066193</v>
      </c>
      <c r="BH151" s="12">
        <f t="shared" si="601"/>
        <v>2.0684852953223558</v>
      </c>
      <c r="BI151" s="12">
        <f t="shared" ref="BI151:BJ151" si="800">BI94/BI212*100</f>
        <v>1.9865650856066193</v>
      </c>
      <c r="BJ151" s="12">
        <f t="shared" si="800"/>
        <v>1.9865650856066193</v>
      </c>
      <c r="BK151" s="12">
        <f t="shared" ref="BK151:BM151" si="801">BK94/BK212*100</f>
        <v>1.9456049807487508</v>
      </c>
      <c r="BL151" s="12">
        <f t="shared" si="801"/>
        <v>1.9865650856066193</v>
      </c>
      <c r="BM151" s="12">
        <f t="shared" si="801"/>
        <v>1.9251249283198164</v>
      </c>
      <c r="BN151" s="12">
        <f t="shared" ref="BN151" si="802">BN94/BN212*100</f>
        <v>1.9865650856066193</v>
      </c>
    </row>
    <row r="152" spans="1:66" x14ac:dyDescent="0.25">
      <c r="A152" s="8" t="s">
        <v>41</v>
      </c>
      <c r="B152" s="12">
        <f t="shared" ref="B152:Q152" si="803">B95/B213*100</f>
        <v>2.1632507540061092</v>
      </c>
      <c r="C152" s="12">
        <f t="shared" si="803"/>
        <v>2.2017941972846145</v>
      </c>
      <c r="D152" s="12">
        <f t="shared" si="803"/>
        <v>2.1937643132682592</v>
      </c>
      <c r="E152" s="12">
        <f t="shared" si="803"/>
        <v>3.7772574412935183</v>
      </c>
      <c r="F152" s="12">
        <f t="shared" si="803"/>
        <v>4.6701805439122239</v>
      </c>
      <c r="G152" s="12">
        <f t="shared" si="803"/>
        <v>4.3554090904710971</v>
      </c>
      <c r="H152" s="12">
        <f t="shared" si="803"/>
        <v>4.4533736754706315</v>
      </c>
      <c r="I152" s="12">
        <f t="shared" si="803"/>
        <v>4.6107594021911948</v>
      </c>
      <c r="J152" s="12">
        <f t="shared" si="803"/>
        <v>4.5690040053061471</v>
      </c>
      <c r="K152" s="12">
        <f t="shared" si="803"/>
        <v>4.4084063249790422</v>
      </c>
      <c r="L152" s="12">
        <f t="shared" si="803"/>
        <v>4.5015529795687632</v>
      </c>
      <c r="M152" s="12">
        <f t="shared" si="803"/>
        <v>4.5304605620276419</v>
      </c>
      <c r="N152" s="12">
        <f t="shared" si="803"/>
        <v>4.3614230311018733</v>
      </c>
      <c r="O152" s="12">
        <f t="shared" si="803"/>
        <v>4.5372740868419053</v>
      </c>
      <c r="P152" s="12">
        <f t="shared" si="803"/>
        <v>4.4675673620440541</v>
      </c>
      <c r="Q152" s="12">
        <f t="shared" si="803"/>
        <v>4.3725127373197132</v>
      </c>
      <c r="R152" s="12">
        <f t="shared" ref="R152:S152" si="804">R95/R213*100</f>
        <v>4.0778434006742543</v>
      </c>
      <c r="S152" s="12">
        <f t="shared" si="804"/>
        <v>3.745152214139059</v>
      </c>
      <c r="T152" s="12">
        <f t="shared" ref="T152:U152" si="805">T95/T213*100</f>
        <v>3.6960406580314817</v>
      </c>
      <c r="U152" s="12">
        <f t="shared" si="805"/>
        <v>3.5312793085092902</v>
      </c>
      <c r="V152" s="12">
        <f t="shared" ref="V152:W152" si="806">V95/V213*100</f>
        <v>3.3490912777876352</v>
      </c>
      <c r="W152" s="12">
        <f t="shared" si="806"/>
        <v>3.2334414843730195</v>
      </c>
      <c r="X152" s="12">
        <f t="shared" ref="X152:Y152" si="807">X95/X213*100</f>
        <v>3.1478923221211126</v>
      </c>
      <c r="Y152" s="12">
        <f t="shared" si="807"/>
        <v>3.0480849661605536</v>
      </c>
      <c r="Z152" s="12">
        <f t="shared" ref="Z152:AA152" si="808">Z95/Z213*100</f>
        <v>2.9651919068440766</v>
      </c>
      <c r="AA152" s="12">
        <f t="shared" si="808"/>
        <v>2.9307129311830988</v>
      </c>
      <c r="AB152" s="12">
        <f t="shared" ref="AB152:AC152" si="809">AB95/AB213*100</f>
        <v>2.7974987070384127</v>
      </c>
      <c r="AC152" s="12">
        <f t="shared" si="809"/>
        <v>2.6376416380647894</v>
      </c>
      <c r="AD152" s="12">
        <f t="shared" ref="AD152:AI152" si="810">AD95/AD213*100</f>
        <v>2.5279358064162238</v>
      </c>
      <c r="AE152" s="12">
        <f t="shared" si="810"/>
        <v>2.4213644271004751</v>
      </c>
      <c r="AF152" s="12">
        <f t="shared" si="810"/>
        <v>2.3539737019449278</v>
      </c>
      <c r="AG152" s="12">
        <f t="shared" si="810"/>
        <v>2.3398686664472548</v>
      </c>
      <c r="AH152" s="12">
        <f t="shared" si="810"/>
        <v>2.2850157506229722</v>
      </c>
      <c r="AI152" s="12">
        <f t="shared" si="810"/>
        <v>2.2411334179635465</v>
      </c>
      <c r="AJ152" s="12">
        <f t="shared" ref="AJ152" si="811">AJ95/AJ213*100</f>
        <v>2.2599401319604433</v>
      </c>
      <c r="AK152" s="12">
        <f t="shared" ref="AK152:AL152" si="812">AK95/AK213*100</f>
        <v>2.2975535599542369</v>
      </c>
      <c r="AL152" s="12">
        <f t="shared" si="812"/>
        <v>2.2812479548238112</v>
      </c>
      <c r="AM152" s="12">
        <f t="shared" ref="AM152:AN152" si="813">AM95/AM213*100</f>
        <v>2.2937137906425202</v>
      </c>
      <c r="AN152" s="12">
        <f t="shared" si="813"/>
        <v>2.2937137906425202</v>
      </c>
      <c r="AO152" s="12">
        <f t="shared" ref="AO152:AP152" si="814">AO95/AO213*100</f>
        <v>2.3279948391439711</v>
      </c>
      <c r="AP152" s="12">
        <f t="shared" si="814"/>
        <v>2.225151693639619</v>
      </c>
      <c r="AQ152" s="12">
        <f t="shared" ref="AQ152:AU152" si="815">AQ95/AQ213*100</f>
        <v>2.2391757589356671</v>
      </c>
      <c r="AR152" s="12">
        <f t="shared" si="815"/>
        <v>2.2516415947543762</v>
      </c>
      <c r="AS152" s="12">
        <f t="shared" si="815"/>
        <v>2.2095693988662322</v>
      </c>
      <c r="AT152" s="12">
        <f t="shared" si="815"/>
        <v>2.1659389735007495</v>
      </c>
      <c r="AU152" s="12">
        <f t="shared" si="815"/>
        <v>2.2033364809568776</v>
      </c>
      <c r="AV152" s="12">
        <f t="shared" ref="AV152:AY152" si="816">AV95/AV213*100</f>
        <v>2.2158023167755871</v>
      </c>
      <c r="AW152" s="12">
        <f t="shared" si="816"/>
        <v>2.260990971618408</v>
      </c>
      <c r="AX152" s="12">
        <f t="shared" si="816"/>
        <v>2.2796897253464725</v>
      </c>
      <c r="AY152" s="12">
        <f t="shared" si="816"/>
        <v>2.3529265107813897</v>
      </c>
      <c r="AZ152" s="12">
        <f t="shared" ref="AZ152:BE152" si="817">AZ95/AZ213*100</f>
        <v>2.3653923466000992</v>
      </c>
      <c r="BA152" s="12">
        <f t="shared" si="817"/>
        <v>2.326436609666632</v>
      </c>
      <c r="BB152" s="12">
        <f t="shared" si="817"/>
        <v>2.3139707738479229</v>
      </c>
      <c r="BC152" s="12">
        <f t="shared" si="817"/>
        <v>2.3279948391439711</v>
      </c>
      <c r="BD152" s="12">
        <f t="shared" si="817"/>
        <v>2.5056329995605795</v>
      </c>
      <c r="BE152" s="12">
        <f t="shared" si="817"/>
        <v>2.4510949678537259</v>
      </c>
      <c r="BF152" s="12">
        <f t="shared" si="601"/>
        <v>2.4760266394911445</v>
      </c>
      <c r="BG152" s="12">
        <f t="shared" si="601"/>
        <v>2.4573278857630809</v>
      </c>
      <c r="BH152" s="12">
        <f t="shared" si="601"/>
        <v>2.421488607784291</v>
      </c>
      <c r="BI152" s="12">
        <f t="shared" ref="BI152:BJ152" si="818">BI95/BI213*100</f>
        <v>2.4136974603975978</v>
      </c>
      <c r="BJ152" s="12">
        <f t="shared" si="818"/>
        <v>2.3576011992134056</v>
      </c>
      <c r="BK152" s="12">
        <f t="shared" ref="BK152:BM152" si="819">BK95/BK213*100</f>
        <v>2.4136974603975978</v>
      </c>
      <c r="BL152" s="12">
        <f t="shared" si="819"/>
        <v>2.4199303783069523</v>
      </c>
      <c r="BM152" s="12">
        <f t="shared" si="819"/>
        <v>2.3762999529414701</v>
      </c>
      <c r="BN152" s="12">
        <f t="shared" ref="BN152" si="820">BN95/BN213*100</f>
        <v>2.3949987066695337</v>
      </c>
    </row>
    <row r="153" spans="1:66" x14ac:dyDescent="0.25">
      <c r="A153" s="8" t="s">
        <v>24</v>
      </c>
      <c r="B153" s="12">
        <f t="shared" ref="B153:Q153" si="821">B96/B214*100</f>
        <v>2.5643434153672739</v>
      </c>
      <c r="C153" s="12">
        <f t="shared" si="821"/>
        <v>2.5173774187488256</v>
      </c>
      <c r="D153" s="12">
        <f t="shared" si="821"/>
        <v>2.4798046214540674</v>
      </c>
      <c r="E153" s="12">
        <f t="shared" si="821"/>
        <v>3.7948525267706179</v>
      </c>
      <c r="F153" s="12">
        <f t="shared" si="821"/>
        <v>5.1005072327634791</v>
      </c>
      <c r="G153" s="12">
        <f t="shared" si="821"/>
        <v>4.7341724591395833</v>
      </c>
      <c r="H153" s="12">
        <f t="shared" si="821"/>
        <v>4.82810445237648</v>
      </c>
      <c r="I153" s="12">
        <f t="shared" si="821"/>
        <v>4.9690024422318242</v>
      </c>
      <c r="J153" s="12">
        <f t="shared" si="821"/>
        <v>4.9126432462896865</v>
      </c>
      <c r="K153" s="12">
        <f t="shared" si="821"/>
        <v>4.7529588577869628</v>
      </c>
      <c r="L153" s="12">
        <f t="shared" si="821"/>
        <v>4.8750704489949275</v>
      </c>
      <c r="M153" s="12">
        <f t="shared" si="821"/>
        <v>4.9220364456133758</v>
      </c>
      <c r="N153" s="12">
        <f t="shared" si="821"/>
        <v>4.7719350569463348</v>
      </c>
      <c r="O153" s="12">
        <f t="shared" si="821"/>
        <v>4.9396983987921042</v>
      </c>
      <c r="P153" s="12">
        <f t="shared" si="821"/>
        <v>4.9583387701083002</v>
      </c>
      <c r="Q153" s="12">
        <f t="shared" si="821"/>
        <v>4.9024176561597104</v>
      </c>
      <c r="R153" s="12">
        <f t="shared" ref="R153:S153" si="822">R96/R214*100</f>
        <v>4.613491900758663</v>
      </c>
      <c r="S153" s="12">
        <f t="shared" si="822"/>
        <v>4.3432065166738125</v>
      </c>
      <c r="T153" s="12">
        <f t="shared" ref="T153:U153" si="823">T96/T214*100</f>
        <v>4.250004660092829</v>
      </c>
      <c r="U153" s="12">
        <f t="shared" si="823"/>
        <v>4.1008816895632556</v>
      </c>
      <c r="V153" s="12">
        <f t="shared" ref="V153:W153" si="824">V96/V214*100</f>
        <v>3.8305963054784051</v>
      </c>
      <c r="W153" s="12">
        <f t="shared" si="824"/>
        <v>3.7560348202136185</v>
      </c>
      <c r="X153" s="12">
        <f t="shared" ref="X153:Y153" si="825">X96/X214*100</f>
        <v>3.5882714783678491</v>
      </c>
      <c r="Y153" s="12">
        <f t="shared" si="825"/>
        <v>3.5230301787611609</v>
      </c>
      <c r="Z153" s="12">
        <f t="shared" ref="Z153:AA153" si="826">Z96/Z214*100</f>
        <v>3.4807114462216084</v>
      </c>
      <c r="AA153" s="12">
        <f t="shared" si="826"/>
        <v>3.4433847819189638</v>
      </c>
      <c r="AB153" s="12">
        <f t="shared" ref="AB153:AC153" si="827">AB96/AB214*100</f>
        <v>3.3407364550866911</v>
      </c>
      <c r="AC153" s="12">
        <f t="shared" si="827"/>
        <v>3.0794498049681791</v>
      </c>
      <c r="AD153" s="12">
        <f t="shared" ref="AD153:AI153" si="828">AD96/AD214*100</f>
        <v>2.9768014781359065</v>
      </c>
      <c r="AE153" s="12">
        <f t="shared" si="828"/>
        <v>2.780836490547022</v>
      </c>
      <c r="AF153" s="12">
        <f t="shared" si="828"/>
        <v>2.6501931654877664</v>
      </c>
      <c r="AG153" s="12">
        <f t="shared" si="828"/>
        <v>2.5662081708068158</v>
      </c>
      <c r="AH153" s="12">
        <f t="shared" si="828"/>
        <v>2.5848715029581379</v>
      </c>
      <c r="AI153" s="12">
        <f t="shared" si="828"/>
        <v>2.5288815065041712</v>
      </c>
      <c r="AJ153" s="12">
        <f t="shared" ref="AJ153" si="829">AJ96/AJ214*100</f>
        <v>2.5848715029581379</v>
      </c>
      <c r="AK153" s="12">
        <f t="shared" ref="AK153:AL153" si="830">AK96/AK214*100</f>
        <v>2.5755398368824771</v>
      </c>
      <c r="AL153" s="12">
        <f t="shared" si="830"/>
        <v>2.6386705591735908</v>
      </c>
      <c r="AM153" s="12">
        <f t="shared" ref="AM153:AN153" si="831">AM96/AM214*100</f>
        <v>2.6760985103675425</v>
      </c>
      <c r="AN153" s="12">
        <f t="shared" si="831"/>
        <v>2.6948124859645182</v>
      </c>
      <c r="AO153" s="12">
        <f t="shared" ref="AO153:AP153" si="832">AO96/AO214*100</f>
        <v>2.8164533273448611</v>
      </c>
      <c r="AP153" s="12">
        <f t="shared" si="832"/>
        <v>2.6948124859645182</v>
      </c>
      <c r="AQ153" s="12">
        <f t="shared" ref="AQ153:AU153" si="833">AQ96/AQ214*100</f>
        <v>2.6667415225690547</v>
      </c>
      <c r="AR153" s="12">
        <f t="shared" si="833"/>
        <v>2.6948124859645182</v>
      </c>
      <c r="AS153" s="12">
        <f t="shared" si="833"/>
        <v>2.6760985103675425</v>
      </c>
      <c r="AT153" s="12">
        <f t="shared" si="833"/>
        <v>2.6480275469720786</v>
      </c>
      <c r="AU153" s="12">
        <f t="shared" si="833"/>
        <v>2.7509544127554455</v>
      </c>
      <c r="AV153" s="12">
        <f t="shared" ref="AV153:AY153" si="834">AV96/AV214*100</f>
        <v>2.7603114005539338</v>
      </c>
      <c r="AW153" s="12">
        <f t="shared" si="834"/>
        <v>2.6760985103675425</v>
      </c>
      <c r="AX153" s="12">
        <f t="shared" si="834"/>
        <v>2.6480275469720786</v>
      </c>
      <c r="AY153" s="12">
        <f t="shared" si="834"/>
        <v>2.7322404371584699</v>
      </c>
      <c r="AZ153" s="12">
        <f t="shared" ref="AZ153:BE153" si="835">AZ96/AZ214*100</f>
        <v>2.7603114005539338</v>
      </c>
      <c r="BA153" s="12">
        <f t="shared" si="835"/>
        <v>2.7228834493599821</v>
      </c>
      <c r="BB153" s="12">
        <f t="shared" si="835"/>
        <v>2.7322404371584699</v>
      </c>
      <c r="BC153" s="12">
        <f t="shared" si="835"/>
        <v>2.7041694737630064</v>
      </c>
      <c r="BD153" s="12">
        <f t="shared" si="835"/>
        <v>2.8819522419342767</v>
      </c>
      <c r="BE153" s="12">
        <f t="shared" si="835"/>
        <v>2.9006662175312523</v>
      </c>
      <c r="BF153" s="12">
        <f t="shared" si="601"/>
        <v>2.9568081443221801</v>
      </c>
      <c r="BG153" s="12">
        <f t="shared" si="601"/>
        <v>2.9474511565236918</v>
      </c>
      <c r="BH153" s="12">
        <f t="shared" si="601"/>
        <v>2.9848791077176435</v>
      </c>
      <c r="BI153" s="12">
        <f t="shared" ref="BI153:BJ153" si="836">BI96/BI214*100</f>
        <v>2.9287371809267162</v>
      </c>
      <c r="BJ153" s="12">
        <f t="shared" si="836"/>
        <v>2.9568081443221801</v>
      </c>
      <c r="BK153" s="12">
        <f t="shared" ref="BK153:BM153" si="837">BK96/BK214*100</f>
        <v>2.938094168725204</v>
      </c>
      <c r="BL153" s="12">
        <f t="shared" si="837"/>
        <v>2.9848791077176435</v>
      </c>
      <c r="BM153" s="12">
        <f t="shared" si="837"/>
        <v>2.9193801931282284</v>
      </c>
      <c r="BN153" s="12">
        <f t="shared" ref="BN153" si="838">BN96/BN214*100</f>
        <v>2.9755221199191557</v>
      </c>
    </row>
    <row r="154" spans="1:66" x14ac:dyDescent="0.25">
      <c r="A154" s="8" t="s">
        <v>52</v>
      </c>
      <c r="B154" s="12">
        <f t="shared" ref="B154:Q154" si="839">B97/B215*100</f>
        <v>1.670917680517902</v>
      </c>
      <c r="C154" s="12">
        <f t="shared" si="839"/>
        <v>1.7082811801151454</v>
      </c>
      <c r="D154" s="12">
        <f t="shared" si="839"/>
        <v>1.7156989337116573</v>
      </c>
      <c r="E154" s="12">
        <f t="shared" si="839"/>
        <v>2.9769917767333092</v>
      </c>
      <c r="F154" s="12">
        <f t="shared" si="839"/>
        <v>4.0138288905568151</v>
      </c>
      <c r="G154" s="12">
        <f t="shared" si="839"/>
        <v>3.7629989263488497</v>
      </c>
      <c r="H154" s="12">
        <f t="shared" si="839"/>
        <v>3.8638254289384699</v>
      </c>
      <c r="I154" s="12">
        <f t="shared" si="839"/>
        <v>4.0476208791631452</v>
      </c>
      <c r="J154" s="12">
        <f t="shared" si="839"/>
        <v>4.0380052726491495</v>
      </c>
      <c r="K154" s="12">
        <f t="shared" si="839"/>
        <v>3.8877270794161185</v>
      </c>
      <c r="L154" s="12">
        <f t="shared" si="839"/>
        <v>4.0179498647770995</v>
      </c>
      <c r="M154" s="12">
        <f t="shared" si="839"/>
        <v>4.0330601035848082</v>
      </c>
      <c r="N154" s="12">
        <f t="shared" si="839"/>
        <v>3.9298139611940011</v>
      </c>
      <c r="O154" s="12">
        <f t="shared" si="839"/>
        <v>4.1249917435196108</v>
      </c>
      <c r="P154" s="12">
        <f t="shared" si="839"/>
        <v>4.09629709036217</v>
      </c>
      <c r="Q154" s="12">
        <f t="shared" si="839"/>
        <v>3.9955951000360574</v>
      </c>
      <c r="R154" s="12">
        <f t="shared" ref="R154:S154" si="840">R97/R215*100</f>
        <v>3.6823902537798436</v>
      </c>
      <c r="S154" s="12">
        <f t="shared" si="840"/>
        <v>3.3756823101253142</v>
      </c>
      <c r="T154" s="12">
        <f t="shared" ref="T154:U154" si="841">T97/T215*100</f>
        <v>3.330203991913522</v>
      </c>
      <c r="U154" s="12">
        <f t="shared" si="841"/>
        <v>3.158036072968879</v>
      </c>
      <c r="V154" s="12">
        <f t="shared" ref="V154:W154" si="842">V97/V215*100</f>
        <v>2.9717915317205854</v>
      </c>
      <c r="W154" s="12">
        <f t="shared" si="842"/>
        <v>2.8762329226208072</v>
      </c>
      <c r="X154" s="12">
        <f t="shared" ref="X154:Y154" si="843">X97/X215*100</f>
        <v>2.7776965664952566</v>
      </c>
      <c r="Y154" s="12">
        <f t="shared" si="843"/>
        <v>2.7016286652005324</v>
      </c>
      <c r="Z154" s="12">
        <f t="shared" ref="Z154:AA154" si="844">Z97/Z215*100</f>
        <v>2.6332044344642545</v>
      </c>
      <c r="AA154" s="12">
        <f t="shared" si="844"/>
        <v>2.6004971507130188</v>
      </c>
      <c r="AB154" s="12">
        <f t="shared" ref="AB154:AC154" si="845">AB97/AB215*100</f>
        <v>2.5093457041931813</v>
      </c>
      <c r="AC154" s="12">
        <f t="shared" si="845"/>
        <v>2.387631713840221</v>
      </c>
      <c r="AD154" s="12">
        <f t="shared" ref="AD154:AI154" si="846">AD97/AD215*100</f>
        <v>2.3045230420133103</v>
      </c>
      <c r="AE154" s="12">
        <f t="shared" si="846"/>
        <v>2.2356232721439033</v>
      </c>
      <c r="AF154" s="12">
        <f t="shared" si="846"/>
        <v>2.1785195718241228</v>
      </c>
      <c r="AG154" s="12">
        <f t="shared" si="846"/>
        <v>2.1551955252146349</v>
      </c>
      <c r="AH154" s="12">
        <f t="shared" si="846"/>
        <v>2.1385737908492528</v>
      </c>
      <c r="AI154" s="12">
        <f t="shared" si="846"/>
        <v>2.1106921719137728</v>
      </c>
      <c r="AJ154" s="12">
        <f t="shared" ref="AJ154" si="847">AJ97/AJ215*100</f>
        <v>2.1195392240759925</v>
      </c>
      <c r="AK154" s="12">
        <f t="shared" ref="AK154:AL154" si="848">AK97/AK215*100</f>
        <v>2.1329438485642038</v>
      </c>
      <c r="AL154" s="12">
        <f t="shared" si="848"/>
        <v>2.1116663903007837</v>
      </c>
      <c r="AM154" s="12">
        <f t="shared" ref="AM154:AN154" si="849">AM97/AM215*100</f>
        <v>2.1201972985812567</v>
      </c>
      <c r="AN154" s="12">
        <f t="shared" si="849"/>
        <v>2.1252625253727873</v>
      </c>
      <c r="AO154" s="12">
        <f t="shared" ref="AO154:AP154" si="850">AO97/AO215*100</f>
        <v>2.1537877499356184</v>
      </c>
      <c r="AP154" s="12">
        <f t="shared" si="850"/>
        <v>2.0826079839704232</v>
      </c>
      <c r="AQ154" s="12">
        <f t="shared" ref="AQ154:AU154" si="851">AQ97/AQ215*100</f>
        <v>2.0871400289944244</v>
      </c>
      <c r="AR154" s="12">
        <f t="shared" si="851"/>
        <v>2.0775427571788927</v>
      </c>
      <c r="AS154" s="12">
        <f t="shared" si="851"/>
        <v>2.0548825320588868</v>
      </c>
      <c r="AT154" s="12">
        <f t="shared" si="851"/>
        <v>2.0362211701953523</v>
      </c>
      <c r="AU154" s="12">
        <f t="shared" si="851"/>
        <v>2.0487509417322967</v>
      </c>
      <c r="AV154" s="12">
        <f t="shared" ref="AV154:AY154" si="852">AV97/AV215*100</f>
        <v>2.0546159411751219</v>
      </c>
      <c r="AW154" s="12">
        <f t="shared" si="852"/>
        <v>2.0604809406179472</v>
      </c>
      <c r="AX154" s="12">
        <f t="shared" si="852"/>
        <v>2.0919386649021905</v>
      </c>
      <c r="AY154" s="12">
        <f t="shared" si="852"/>
        <v>2.1660509305887978</v>
      </c>
      <c r="AZ154" s="12">
        <f t="shared" ref="AZ154:BE154" si="853">AZ97/AZ215*100</f>
        <v>2.1943095642678641</v>
      </c>
      <c r="BA154" s="12">
        <f t="shared" si="853"/>
        <v>2.1977752457568065</v>
      </c>
      <c r="BB154" s="12">
        <f t="shared" si="853"/>
        <v>2.2065727449210435</v>
      </c>
      <c r="BC154" s="12">
        <f t="shared" si="853"/>
        <v>2.2505602407422316</v>
      </c>
      <c r="BD154" s="12">
        <f t="shared" si="853"/>
        <v>2.4201120428166285</v>
      </c>
      <c r="BE154" s="12">
        <f t="shared" si="853"/>
        <v>2.4171795430952163</v>
      </c>
      <c r="BF154" s="12">
        <f t="shared" si="601"/>
        <v>2.4470377220768711</v>
      </c>
      <c r="BG154" s="12">
        <f t="shared" si="601"/>
        <v>2.4438386314716936</v>
      </c>
      <c r="BH154" s="12">
        <f t="shared" si="601"/>
        <v>2.4254438604919244</v>
      </c>
      <c r="BI154" s="12">
        <f t="shared" ref="BI154:BJ154" si="854">BI97/BI215*100</f>
        <v>2.3955856815102696</v>
      </c>
      <c r="BJ154" s="12">
        <f t="shared" si="854"/>
        <v>2.4041165897907422</v>
      </c>
      <c r="BK154" s="12">
        <f t="shared" ref="BK154:BM154" si="855">BK97/BK215*100</f>
        <v>2.4774290828260557</v>
      </c>
      <c r="BL154" s="12">
        <f t="shared" si="855"/>
        <v>2.4792952190124087</v>
      </c>
      <c r="BM154" s="12">
        <f t="shared" si="855"/>
        <v>2.4219781790029824</v>
      </c>
      <c r="BN154" s="12">
        <f t="shared" ref="BN154" si="856">BN97/BN215*100</f>
        <v>2.4595674936138154</v>
      </c>
    </row>
    <row r="155" spans="1:66" x14ac:dyDescent="0.25">
      <c r="A155" s="8" t="s">
        <v>42</v>
      </c>
      <c r="B155" s="12">
        <f t="shared" ref="B155:Q155" si="857">B98/B216*100</f>
        <v>2.3607461185436871</v>
      </c>
      <c r="C155" s="12">
        <f t="shared" si="857"/>
        <v>2.3988122625704915</v>
      </c>
      <c r="D155" s="12">
        <f t="shared" si="857"/>
        <v>2.4057710855100165</v>
      </c>
      <c r="E155" s="12">
        <f t="shared" si="857"/>
        <v>3.8174443589108327</v>
      </c>
      <c r="F155" s="12">
        <f t="shared" si="857"/>
        <v>4.7949055148533546</v>
      </c>
      <c r="G155" s="12">
        <f t="shared" si="857"/>
        <v>4.6176629120360539</v>
      </c>
      <c r="H155" s="12">
        <f t="shared" si="857"/>
        <v>4.7130126117835829</v>
      </c>
      <c r="I155" s="12">
        <f t="shared" si="857"/>
        <v>4.851543881692268</v>
      </c>
      <c r="J155" s="12">
        <f t="shared" si="857"/>
        <v>4.8385018492956746</v>
      </c>
      <c r="K155" s="12">
        <f t="shared" si="857"/>
        <v>4.699786239706472</v>
      </c>
      <c r="L155" s="12">
        <f t="shared" si="857"/>
        <v>4.8520969007338195</v>
      </c>
      <c r="M155" s="12">
        <f t="shared" si="857"/>
        <v>4.8742176623958846</v>
      </c>
      <c r="N155" s="12">
        <f t="shared" si="857"/>
        <v>4.7772955649143825</v>
      </c>
      <c r="O155" s="12">
        <f t="shared" si="857"/>
        <v>4.992669914328971</v>
      </c>
      <c r="P155" s="12">
        <f t="shared" si="857"/>
        <v>4.9764555231984335</v>
      </c>
      <c r="Q155" s="12">
        <f t="shared" si="857"/>
        <v>4.8935214105811751</v>
      </c>
      <c r="R155" s="12">
        <f t="shared" ref="R155:S155" si="858">R98/R216*100</f>
        <v>4.6012990225311006</v>
      </c>
      <c r="S155" s="12">
        <f t="shared" si="858"/>
        <v>4.2839602246905848</v>
      </c>
      <c r="T155" s="12">
        <f t="shared" ref="T155:U155" si="859">T98/T216*100</f>
        <v>4.2226907187099272</v>
      </c>
      <c r="U155" s="12">
        <f t="shared" si="859"/>
        <v>4.0515539518195496</v>
      </c>
      <c r="V155" s="12">
        <f t="shared" ref="V155:W155" si="860">V98/V216*100</f>
        <v>3.8469891964919873</v>
      </c>
      <c r="W155" s="12">
        <f t="shared" si="860"/>
        <v>3.7231330491167065</v>
      </c>
      <c r="X155" s="12">
        <f t="shared" ref="X155:Y155" si="861">X98/X216*100</f>
        <v>3.6010936402434468</v>
      </c>
      <c r="Y155" s="12">
        <f t="shared" si="861"/>
        <v>3.5073499335391638</v>
      </c>
      <c r="Z155" s="12">
        <f t="shared" ref="Z155:AA155" si="862">Z98/Z216*100</f>
        <v>3.4234766272165893</v>
      </c>
      <c r="AA155" s="12">
        <f t="shared" si="862"/>
        <v>3.3869042943485481</v>
      </c>
      <c r="AB155" s="12">
        <f t="shared" ref="AB155:AC155" si="863">AB98/AB216*100</f>
        <v>3.2758811409991346</v>
      </c>
      <c r="AC155" s="12">
        <f t="shared" si="863"/>
        <v>3.1364378619850237</v>
      </c>
      <c r="AD155" s="12">
        <f t="shared" ref="AD155:AI155" si="864">AD98/AD216*100</f>
        <v>3.0503217284336737</v>
      </c>
      <c r="AE155" s="12">
        <f t="shared" si="864"/>
        <v>2.9686194971250184</v>
      </c>
      <c r="AF155" s="12">
        <f t="shared" si="864"/>
        <v>2.8902051725889826</v>
      </c>
      <c r="AG155" s="12">
        <f t="shared" si="864"/>
        <v>2.8526870035260772</v>
      </c>
      <c r="AH155" s="12">
        <f t="shared" si="864"/>
        <v>2.8189071394238217</v>
      </c>
      <c r="AI155" s="12">
        <f t="shared" si="864"/>
        <v>2.7644089586721829</v>
      </c>
      <c r="AJ155" s="12">
        <f t="shared" ref="AJ155" si="865">AJ98/AJ216*100</f>
        <v>2.7898114164770789</v>
      </c>
      <c r="AK155" s="12">
        <f t="shared" ref="AK155:AL155" si="866">AK98/AK216*100</f>
        <v>2.8095838969315992</v>
      </c>
      <c r="AL155" s="12">
        <f t="shared" si="866"/>
        <v>2.7662043777738434</v>
      </c>
      <c r="AM155" s="12">
        <f t="shared" ref="AM155:AN155" si="867">AM98/AM216*100</f>
        <v>2.7737423306937634</v>
      </c>
      <c r="AN155" s="12">
        <f t="shared" si="867"/>
        <v>2.8120602580366914</v>
      </c>
      <c r="AO155" s="12">
        <f t="shared" ref="AO155:AP155" si="868">AO98/AO216*100</f>
        <v>2.8533395240267314</v>
      </c>
      <c r="AP155" s="12">
        <f t="shared" si="868"/>
        <v>2.7583523434822599</v>
      </c>
      <c r="AQ155" s="12">
        <f t="shared" ref="AQ155:AU155" si="869">AQ98/AQ216*100</f>
        <v>2.7562883801827578</v>
      </c>
      <c r="AR155" s="12">
        <f t="shared" si="869"/>
        <v>2.7536859916746903</v>
      </c>
      <c r="AS155" s="12">
        <f t="shared" si="869"/>
        <v>2.7102081560830071</v>
      </c>
      <c r="AT155" s="12">
        <f t="shared" si="869"/>
        <v>2.6826138641440131</v>
      </c>
      <c r="AU155" s="12">
        <f t="shared" si="869"/>
        <v>2.6849470400477977</v>
      </c>
      <c r="AV155" s="12">
        <f t="shared" ref="AV155:AY155" si="870">AV98/AV216*100</f>
        <v>2.6980487201228973</v>
      </c>
      <c r="AW155" s="12">
        <f t="shared" si="870"/>
        <v>2.6968821321710048</v>
      </c>
      <c r="AX155" s="12">
        <f t="shared" si="870"/>
        <v>2.7303542326368415</v>
      </c>
      <c r="AY155" s="12">
        <f t="shared" si="870"/>
        <v>2.7983304152182655</v>
      </c>
      <c r="AZ155" s="12">
        <f t="shared" ref="AZ155:BE155" si="871">AZ98/AZ216*100</f>
        <v>2.8403724502537733</v>
      </c>
      <c r="BA155" s="12">
        <f t="shared" si="871"/>
        <v>2.8346741167964526</v>
      </c>
      <c r="BB155" s="12">
        <f t="shared" si="871"/>
        <v>2.878196821155516</v>
      </c>
      <c r="BC155" s="12">
        <f t="shared" si="871"/>
        <v>2.9536212191220996</v>
      </c>
      <c r="BD155" s="12">
        <f t="shared" si="871"/>
        <v>3.2239106738220982</v>
      </c>
      <c r="BE155" s="12">
        <f t="shared" si="871"/>
        <v>3.2200070910599967</v>
      </c>
      <c r="BF155" s="12">
        <f t="shared" si="601"/>
        <v>3.2442362254454551</v>
      </c>
      <c r="BG155" s="12">
        <f t="shared" si="601"/>
        <v>3.2438324065390307</v>
      </c>
      <c r="BH155" s="12">
        <f t="shared" si="601"/>
        <v>3.2087898992148776</v>
      </c>
      <c r="BI155" s="12">
        <f t="shared" ref="BI155:BJ155" si="872">BI98/BI216*100</f>
        <v>3.1619469060696583</v>
      </c>
      <c r="BJ155" s="12">
        <f t="shared" si="872"/>
        <v>3.1558896224732935</v>
      </c>
      <c r="BK155" s="12">
        <f t="shared" ref="BK155:BM155" si="873">BK98/BK216*100</f>
        <v>3.2297436135815607</v>
      </c>
      <c r="BL155" s="12">
        <f t="shared" si="873"/>
        <v>3.2063669857763313</v>
      </c>
      <c r="BM155" s="12">
        <f t="shared" si="873"/>
        <v>3.1348910393392306</v>
      </c>
      <c r="BN155" s="12">
        <f t="shared" ref="BN155" si="874">BN98/BN216*100</f>
        <v>3.1850543212706044</v>
      </c>
    </row>
    <row r="156" spans="1:66"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row>
    <row r="157" spans="1:66" x14ac:dyDescent="0.25">
      <c r="A157" s="8"/>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row>
    <row r="158" spans="1:66" ht="15.75" x14ac:dyDescent="0.25">
      <c r="A158" s="7" t="s">
        <v>57</v>
      </c>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row>
    <row r="159" spans="1:66" ht="15.75" x14ac:dyDescent="0.25">
      <c r="A159" s="7" t="s">
        <v>53</v>
      </c>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row>
    <row r="160" spans="1:66" x14ac:dyDescent="0.25">
      <c r="A160" s="8" t="s">
        <v>44</v>
      </c>
      <c r="B160" s="9" t="s">
        <v>98</v>
      </c>
      <c r="C160" s="9" t="s">
        <v>98</v>
      </c>
      <c r="D160" s="9" t="s">
        <v>98</v>
      </c>
      <c r="E160" s="9" t="s">
        <v>98</v>
      </c>
      <c r="F160" s="9" t="s">
        <v>98</v>
      </c>
      <c r="G160" s="9" t="s">
        <v>98</v>
      </c>
      <c r="H160" s="9" t="s">
        <v>98</v>
      </c>
      <c r="I160" s="9" t="s">
        <v>98</v>
      </c>
      <c r="J160" s="9" t="s">
        <v>98</v>
      </c>
      <c r="K160" s="9" t="s">
        <v>98</v>
      </c>
      <c r="L160" s="9" t="s">
        <v>98</v>
      </c>
      <c r="M160" s="9" t="s">
        <v>98</v>
      </c>
      <c r="N160" s="9" t="s">
        <v>99</v>
      </c>
      <c r="O160" s="9" t="s">
        <v>99</v>
      </c>
      <c r="P160" s="9" t="s">
        <v>99</v>
      </c>
      <c r="Q160" s="9" t="s">
        <v>99</v>
      </c>
      <c r="R160" s="9" t="s">
        <v>99</v>
      </c>
      <c r="S160" s="9" t="s">
        <v>99</v>
      </c>
      <c r="T160" s="9" t="s">
        <v>99</v>
      </c>
      <c r="U160" s="9" t="s">
        <v>99</v>
      </c>
      <c r="V160" s="9" t="s">
        <v>99</v>
      </c>
      <c r="W160" s="9" t="s">
        <v>99</v>
      </c>
      <c r="X160" s="9" t="s">
        <v>99</v>
      </c>
      <c r="Y160" s="9" t="s">
        <v>99</v>
      </c>
      <c r="Z160" s="260" t="s">
        <v>1042</v>
      </c>
      <c r="AA160" s="260" t="s">
        <v>1042</v>
      </c>
      <c r="AB160" s="260" t="s">
        <v>1042</v>
      </c>
      <c r="AC160" s="260" t="s">
        <v>1042</v>
      </c>
      <c r="AD160" s="260" t="s">
        <v>1042</v>
      </c>
      <c r="AE160" s="260" t="s">
        <v>1042</v>
      </c>
      <c r="AF160" s="260" t="s">
        <v>1042</v>
      </c>
      <c r="AG160" s="260" t="s">
        <v>1042</v>
      </c>
      <c r="AH160" s="260" t="s">
        <v>1042</v>
      </c>
      <c r="AI160" s="260" t="s">
        <v>1042</v>
      </c>
      <c r="AJ160" s="260" t="s">
        <v>1042</v>
      </c>
      <c r="AK160" s="260" t="s">
        <v>1042</v>
      </c>
      <c r="AL160" s="260" t="s">
        <v>1043</v>
      </c>
      <c r="AM160" s="260" t="s">
        <v>1043</v>
      </c>
      <c r="AN160" s="260" t="s">
        <v>1043</v>
      </c>
      <c r="AO160" s="260" t="s">
        <v>1043</v>
      </c>
      <c r="AP160" s="260" t="s">
        <v>1043</v>
      </c>
      <c r="AQ160" s="260" t="s">
        <v>1043</v>
      </c>
      <c r="AR160" s="260" t="s">
        <v>1043</v>
      </c>
      <c r="AS160" s="260" t="s">
        <v>1043</v>
      </c>
      <c r="AT160" s="260" t="s">
        <v>1043</v>
      </c>
      <c r="AU160" s="260" t="s">
        <v>1043</v>
      </c>
      <c r="AV160" s="260" t="s">
        <v>1043</v>
      </c>
      <c r="AW160" s="260" t="s">
        <v>1043</v>
      </c>
      <c r="AX160" s="260" t="s">
        <v>1043</v>
      </c>
      <c r="AY160" s="260" t="s">
        <v>1043</v>
      </c>
      <c r="AZ160" s="260" t="s">
        <v>1043</v>
      </c>
      <c r="BA160" s="260" t="s">
        <v>1043</v>
      </c>
      <c r="BB160" s="260" t="s">
        <v>1043</v>
      </c>
      <c r="BC160" s="260" t="s">
        <v>1043</v>
      </c>
      <c r="BD160" s="260" t="s">
        <v>1043</v>
      </c>
      <c r="BE160" s="260" t="s">
        <v>1043</v>
      </c>
      <c r="BF160" s="260" t="s">
        <v>1043</v>
      </c>
      <c r="BG160" s="260" t="s">
        <v>1043</v>
      </c>
      <c r="BH160" s="260" t="s">
        <v>1043</v>
      </c>
      <c r="BI160" s="260" t="s">
        <v>1043</v>
      </c>
      <c r="BJ160" s="260" t="s">
        <v>1043</v>
      </c>
      <c r="BK160" s="260" t="s">
        <v>1043</v>
      </c>
      <c r="BL160" s="260" t="s">
        <v>1043</v>
      </c>
      <c r="BM160" s="260" t="s">
        <v>1043</v>
      </c>
      <c r="BN160" s="260" t="s">
        <v>1043</v>
      </c>
    </row>
    <row r="161" spans="1:66" x14ac:dyDescent="0.25">
      <c r="A161" s="8" t="s">
        <v>0</v>
      </c>
      <c r="B161" s="10">
        <v>9154</v>
      </c>
      <c r="C161" s="10">
        <v>9154</v>
      </c>
      <c r="D161" s="10">
        <v>9154</v>
      </c>
      <c r="E161" s="10">
        <v>9154</v>
      </c>
      <c r="F161" s="10">
        <v>9154</v>
      </c>
      <c r="G161" s="10">
        <v>9154</v>
      </c>
      <c r="H161" s="10">
        <v>9154</v>
      </c>
      <c r="I161" s="10">
        <v>9154</v>
      </c>
      <c r="J161" s="10">
        <v>9154</v>
      </c>
      <c r="K161" s="10">
        <v>9154</v>
      </c>
      <c r="L161" s="10">
        <v>9154</v>
      </c>
      <c r="M161" s="10">
        <v>9154</v>
      </c>
      <c r="N161" s="10">
        <v>9223</v>
      </c>
      <c r="O161" s="10">
        <v>9223</v>
      </c>
      <c r="P161" s="10">
        <v>9223</v>
      </c>
      <c r="Q161" s="10">
        <v>9223</v>
      </c>
      <c r="R161" s="10">
        <v>9223</v>
      </c>
      <c r="S161" s="10">
        <v>9223</v>
      </c>
      <c r="T161" s="10">
        <v>9223</v>
      </c>
      <c r="U161" s="10">
        <v>9223</v>
      </c>
      <c r="V161" s="10">
        <v>9223</v>
      </c>
      <c r="W161" s="10">
        <v>9223</v>
      </c>
      <c r="X161" s="10">
        <v>9223</v>
      </c>
      <c r="Y161" s="10">
        <v>9223</v>
      </c>
      <c r="Z161" s="10">
        <v>8886</v>
      </c>
      <c r="AA161" s="10">
        <v>8886</v>
      </c>
      <c r="AB161" s="10">
        <v>8886</v>
      </c>
      <c r="AC161" s="10">
        <v>8886</v>
      </c>
      <c r="AD161" s="10">
        <v>8886</v>
      </c>
      <c r="AE161" s="10">
        <v>8886</v>
      </c>
      <c r="AF161" s="10">
        <v>8886</v>
      </c>
      <c r="AG161" s="10">
        <v>8886</v>
      </c>
      <c r="AH161" s="10">
        <v>8886</v>
      </c>
      <c r="AI161" s="10">
        <v>8886</v>
      </c>
      <c r="AJ161" s="10">
        <v>8886</v>
      </c>
      <c r="AK161" s="10">
        <v>8886</v>
      </c>
      <c r="AL161" s="10">
        <v>8854</v>
      </c>
      <c r="AM161" s="10">
        <v>8854</v>
      </c>
      <c r="AN161" s="10">
        <v>8854</v>
      </c>
      <c r="AO161" s="10">
        <v>8854</v>
      </c>
      <c r="AP161" s="10">
        <v>8854</v>
      </c>
      <c r="AQ161" s="10">
        <v>8854</v>
      </c>
      <c r="AR161" s="10">
        <v>8854</v>
      </c>
      <c r="AS161" s="10">
        <v>8854</v>
      </c>
      <c r="AT161" s="10">
        <v>8854</v>
      </c>
      <c r="AU161" s="10">
        <v>8854</v>
      </c>
      <c r="AV161" s="10">
        <v>8854</v>
      </c>
      <c r="AW161" s="10">
        <v>8854</v>
      </c>
      <c r="AX161" s="10">
        <v>8854</v>
      </c>
      <c r="AY161" s="10">
        <v>8854</v>
      </c>
      <c r="AZ161" s="10">
        <v>8854</v>
      </c>
      <c r="BA161" s="10">
        <v>8854</v>
      </c>
      <c r="BB161" s="10">
        <v>8854</v>
      </c>
      <c r="BC161" s="10">
        <v>8854</v>
      </c>
      <c r="BD161" s="10">
        <v>8854</v>
      </c>
      <c r="BE161" s="10">
        <v>8854</v>
      </c>
      <c r="BF161" s="10">
        <v>8854</v>
      </c>
      <c r="BG161" s="10">
        <v>8854</v>
      </c>
      <c r="BH161" s="10">
        <v>8854</v>
      </c>
      <c r="BI161" s="10">
        <v>8854</v>
      </c>
      <c r="BJ161" s="10">
        <v>8854</v>
      </c>
      <c r="BK161" s="10">
        <v>8854</v>
      </c>
      <c r="BL161" s="10">
        <v>8854</v>
      </c>
      <c r="BM161" s="10">
        <v>8854</v>
      </c>
      <c r="BN161" s="10">
        <v>8854</v>
      </c>
    </row>
    <row r="162" spans="1:66" x14ac:dyDescent="0.25">
      <c r="A162" s="8" t="s">
        <v>1</v>
      </c>
      <c r="B162" s="10">
        <v>23307</v>
      </c>
      <c r="C162" s="10">
        <v>23307</v>
      </c>
      <c r="D162" s="10">
        <v>23307</v>
      </c>
      <c r="E162" s="10">
        <v>23307</v>
      </c>
      <c r="F162" s="10">
        <v>23307</v>
      </c>
      <c r="G162" s="10">
        <v>23307</v>
      </c>
      <c r="H162" s="10">
        <v>23307</v>
      </c>
      <c r="I162" s="10">
        <v>23307</v>
      </c>
      <c r="J162" s="10">
        <v>23307</v>
      </c>
      <c r="K162" s="10">
        <v>23307</v>
      </c>
      <c r="L162" s="10">
        <v>23307</v>
      </c>
      <c r="M162" s="10">
        <v>23307</v>
      </c>
      <c r="N162" s="10">
        <v>21965</v>
      </c>
      <c r="O162" s="10">
        <v>21965</v>
      </c>
      <c r="P162" s="10">
        <v>21965</v>
      </c>
      <c r="Q162" s="10">
        <v>21965</v>
      </c>
      <c r="R162" s="10">
        <v>21965</v>
      </c>
      <c r="S162" s="10">
        <v>21965</v>
      </c>
      <c r="T162" s="10">
        <v>21965</v>
      </c>
      <c r="U162" s="10">
        <v>21965</v>
      </c>
      <c r="V162" s="10">
        <v>21965</v>
      </c>
      <c r="W162" s="10">
        <v>21965</v>
      </c>
      <c r="X162" s="10">
        <v>21965</v>
      </c>
      <c r="Y162" s="10">
        <v>21965</v>
      </c>
      <c r="Z162" s="10">
        <v>21419</v>
      </c>
      <c r="AA162" s="10">
        <v>21419</v>
      </c>
      <c r="AB162" s="10">
        <v>21419</v>
      </c>
      <c r="AC162" s="10">
        <v>21419</v>
      </c>
      <c r="AD162" s="10">
        <v>21419</v>
      </c>
      <c r="AE162" s="10">
        <v>21419</v>
      </c>
      <c r="AF162" s="10">
        <v>21419</v>
      </c>
      <c r="AG162" s="10">
        <v>21419</v>
      </c>
      <c r="AH162" s="10">
        <v>21419</v>
      </c>
      <c r="AI162" s="10">
        <v>21419</v>
      </c>
      <c r="AJ162" s="10">
        <v>21419</v>
      </c>
      <c r="AK162" s="10">
        <v>21419</v>
      </c>
      <c r="AL162" s="10">
        <v>20951</v>
      </c>
      <c r="AM162" s="10">
        <v>20951</v>
      </c>
      <c r="AN162" s="10">
        <v>20951</v>
      </c>
      <c r="AO162" s="10">
        <v>20951</v>
      </c>
      <c r="AP162" s="10">
        <v>20951</v>
      </c>
      <c r="AQ162" s="10">
        <v>20951</v>
      </c>
      <c r="AR162" s="10">
        <v>20951</v>
      </c>
      <c r="AS162" s="10">
        <v>20951</v>
      </c>
      <c r="AT162" s="10">
        <v>20951</v>
      </c>
      <c r="AU162" s="10">
        <v>20951</v>
      </c>
      <c r="AV162" s="10">
        <v>20951</v>
      </c>
      <c r="AW162" s="10">
        <v>20951</v>
      </c>
      <c r="AX162" s="10">
        <v>20951</v>
      </c>
      <c r="AY162" s="10">
        <v>20951</v>
      </c>
      <c r="AZ162" s="10">
        <v>20951</v>
      </c>
      <c r="BA162" s="10">
        <v>20951</v>
      </c>
      <c r="BB162" s="10">
        <v>20951</v>
      </c>
      <c r="BC162" s="10">
        <v>20951</v>
      </c>
      <c r="BD162" s="10">
        <v>20951</v>
      </c>
      <c r="BE162" s="10">
        <v>20951</v>
      </c>
      <c r="BF162" s="10">
        <v>20951</v>
      </c>
      <c r="BG162" s="10">
        <v>20951</v>
      </c>
      <c r="BH162" s="10">
        <v>20951</v>
      </c>
      <c r="BI162" s="10">
        <v>20951</v>
      </c>
      <c r="BJ162" s="10">
        <v>20951</v>
      </c>
      <c r="BK162" s="10">
        <v>20951</v>
      </c>
      <c r="BL162" s="10">
        <v>20951</v>
      </c>
      <c r="BM162" s="10">
        <v>20951</v>
      </c>
      <c r="BN162" s="10">
        <v>20951</v>
      </c>
    </row>
    <row r="163" spans="1:66" x14ac:dyDescent="0.25">
      <c r="A163" s="8" t="s">
        <v>2</v>
      </c>
      <c r="B163" s="10">
        <v>7800</v>
      </c>
      <c r="C163" s="10">
        <v>7800</v>
      </c>
      <c r="D163" s="10">
        <v>7800</v>
      </c>
      <c r="E163" s="10">
        <v>7800</v>
      </c>
      <c r="F163" s="10">
        <v>7800</v>
      </c>
      <c r="G163" s="10">
        <v>7800</v>
      </c>
      <c r="H163" s="10">
        <v>7800</v>
      </c>
      <c r="I163" s="10">
        <v>7800</v>
      </c>
      <c r="J163" s="10">
        <v>7800</v>
      </c>
      <c r="K163" s="10">
        <v>7800</v>
      </c>
      <c r="L163" s="10">
        <v>7800</v>
      </c>
      <c r="M163" s="10">
        <v>7800</v>
      </c>
      <c r="N163" s="10">
        <v>7747</v>
      </c>
      <c r="O163" s="10">
        <v>7747</v>
      </c>
      <c r="P163" s="10">
        <v>7747</v>
      </c>
      <c r="Q163" s="10">
        <v>7747</v>
      </c>
      <c r="R163" s="10">
        <v>7747</v>
      </c>
      <c r="S163" s="10">
        <v>7747</v>
      </c>
      <c r="T163" s="10">
        <v>7747</v>
      </c>
      <c r="U163" s="10">
        <v>7747</v>
      </c>
      <c r="V163" s="10">
        <v>7747</v>
      </c>
      <c r="W163" s="10">
        <v>7747</v>
      </c>
      <c r="X163" s="10">
        <v>7747</v>
      </c>
      <c r="Y163" s="10">
        <v>7747</v>
      </c>
      <c r="Z163" s="10">
        <v>7457</v>
      </c>
      <c r="AA163" s="10">
        <v>7457</v>
      </c>
      <c r="AB163" s="10">
        <v>7457</v>
      </c>
      <c r="AC163" s="10">
        <v>7457</v>
      </c>
      <c r="AD163" s="10">
        <v>7457</v>
      </c>
      <c r="AE163" s="10">
        <v>7457</v>
      </c>
      <c r="AF163" s="10">
        <v>7457</v>
      </c>
      <c r="AG163" s="10">
        <v>7457</v>
      </c>
      <c r="AH163" s="10">
        <v>7457</v>
      </c>
      <c r="AI163" s="10">
        <v>7457</v>
      </c>
      <c r="AJ163" s="10">
        <v>7457</v>
      </c>
      <c r="AK163" s="10">
        <v>7457</v>
      </c>
      <c r="AL163" s="10">
        <v>7574</v>
      </c>
      <c r="AM163" s="10">
        <v>7574</v>
      </c>
      <c r="AN163" s="10">
        <v>7574</v>
      </c>
      <c r="AO163" s="10">
        <v>7574</v>
      </c>
      <c r="AP163" s="10">
        <v>7574</v>
      </c>
      <c r="AQ163" s="10">
        <v>7574</v>
      </c>
      <c r="AR163" s="10">
        <v>7574</v>
      </c>
      <c r="AS163" s="10">
        <v>7574</v>
      </c>
      <c r="AT163" s="10">
        <v>7574</v>
      </c>
      <c r="AU163" s="10">
        <v>7574</v>
      </c>
      <c r="AV163" s="10">
        <v>7574</v>
      </c>
      <c r="AW163" s="10">
        <v>7574</v>
      </c>
      <c r="AX163" s="10">
        <v>7574</v>
      </c>
      <c r="AY163" s="10">
        <v>7574</v>
      </c>
      <c r="AZ163" s="10">
        <v>7574</v>
      </c>
      <c r="BA163" s="10">
        <v>7574</v>
      </c>
      <c r="BB163" s="10">
        <v>7574</v>
      </c>
      <c r="BC163" s="10">
        <v>7574</v>
      </c>
      <c r="BD163" s="10">
        <v>7574</v>
      </c>
      <c r="BE163" s="10">
        <v>7574</v>
      </c>
      <c r="BF163" s="10">
        <v>7574</v>
      </c>
      <c r="BG163" s="10">
        <v>7574</v>
      </c>
      <c r="BH163" s="10">
        <v>7574</v>
      </c>
      <c r="BI163" s="10">
        <v>7574</v>
      </c>
      <c r="BJ163" s="10">
        <v>7574</v>
      </c>
      <c r="BK163" s="10">
        <v>7574</v>
      </c>
      <c r="BL163" s="10">
        <v>7574</v>
      </c>
      <c r="BM163" s="10">
        <v>7574</v>
      </c>
      <c r="BN163" s="10">
        <v>7574</v>
      </c>
    </row>
    <row r="164" spans="1:66" x14ac:dyDescent="0.25">
      <c r="A164" s="8" t="s">
        <v>3</v>
      </c>
      <c r="B164" s="10">
        <v>7667</v>
      </c>
      <c r="C164" s="10">
        <v>7667</v>
      </c>
      <c r="D164" s="10">
        <v>7667</v>
      </c>
      <c r="E164" s="10">
        <v>7667</v>
      </c>
      <c r="F164" s="10">
        <v>7667</v>
      </c>
      <c r="G164" s="10">
        <v>7667</v>
      </c>
      <c r="H164" s="10">
        <v>7667</v>
      </c>
      <c r="I164" s="10">
        <v>7667</v>
      </c>
      <c r="J164" s="10">
        <v>7667</v>
      </c>
      <c r="K164" s="10">
        <v>7667</v>
      </c>
      <c r="L164" s="10">
        <v>7667</v>
      </c>
      <c r="M164" s="10">
        <v>7667</v>
      </c>
      <c r="N164" s="10">
        <v>7574</v>
      </c>
      <c r="O164" s="10">
        <v>7574</v>
      </c>
      <c r="P164" s="10">
        <v>7574</v>
      </c>
      <c r="Q164" s="10">
        <v>7574</v>
      </c>
      <c r="R164" s="10">
        <v>7574</v>
      </c>
      <c r="S164" s="10">
        <v>7574</v>
      </c>
      <c r="T164" s="10">
        <v>7574</v>
      </c>
      <c r="U164" s="10">
        <v>7574</v>
      </c>
      <c r="V164" s="10">
        <v>7574</v>
      </c>
      <c r="W164" s="10">
        <v>7574</v>
      </c>
      <c r="X164" s="10">
        <v>7574</v>
      </c>
      <c r="Y164" s="10">
        <v>7574</v>
      </c>
      <c r="Z164" s="10">
        <v>7216</v>
      </c>
      <c r="AA164" s="10">
        <v>7216</v>
      </c>
      <c r="AB164" s="10">
        <v>7216</v>
      </c>
      <c r="AC164" s="10">
        <v>7216</v>
      </c>
      <c r="AD164" s="10">
        <v>7216</v>
      </c>
      <c r="AE164" s="10">
        <v>7216</v>
      </c>
      <c r="AF164" s="10">
        <v>7216</v>
      </c>
      <c r="AG164" s="10">
        <v>7216</v>
      </c>
      <c r="AH164" s="10">
        <v>7216</v>
      </c>
      <c r="AI164" s="10">
        <v>7216</v>
      </c>
      <c r="AJ164" s="10">
        <v>7216</v>
      </c>
      <c r="AK164" s="10">
        <v>7216</v>
      </c>
      <c r="AL164" s="10">
        <v>6971</v>
      </c>
      <c r="AM164" s="10">
        <v>6971</v>
      </c>
      <c r="AN164" s="10">
        <v>6971</v>
      </c>
      <c r="AO164" s="10">
        <v>6971</v>
      </c>
      <c r="AP164" s="10">
        <v>6971</v>
      </c>
      <c r="AQ164" s="10">
        <v>6971</v>
      </c>
      <c r="AR164" s="10">
        <v>6971</v>
      </c>
      <c r="AS164" s="10">
        <v>6971</v>
      </c>
      <c r="AT164" s="10">
        <v>6971</v>
      </c>
      <c r="AU164" s="10">
        <v>6971</v>
      </c>
      <c r="AV164" s="10">
        <v>6971</v>
      </c>
      <c r="AW164" s="10">
        <v>6971</v>
      </c>
      <c r="AX164" s="10">
        <v>6971</v>
      </c>
      <c r="AY164" s="10">
        <v>6971</v>
      </c>
      <c r="AZ164" s="10">
        <v>6971</v>
      </c>
      <c r="BA164" s="10">
        <v>6971</v>
      </c>
      <c r="BB164" s="10">
        <v>6971</v>
      </c>
      <c r="BC164" s="10">
        <v>6971</v>
      </c>
      <c r="BD164" s="10">
        <v>6971</v>
      </c>
      <c r="BE164" s="10">
        <v>6971</v>
      </c>
      <c r="BF164" s="10">
        <v>6971</v>
      </c>
      <c r="BG164" s="10">
        <v>6971</v>
      </c>
      <c r="BH164" s="10">
        <v>6971</v>
      </c>
      <c r="BI164" s="10">
        <v>6971</v>
      </c>
      <c r="BJ164" s="10">
        <v>6971</v>
      </c>
      <c r="BK164" s="10">
        <v>6971</v>
      </c>
      <c r="BL164" s="10">
        <v>6971</v>
      </c>
      <c r="BM164" s="10">
        <v>6971</v>
      </c>
      <c r="BN164" s="10">
        <v>6971</v>
      </c>
    </row>
    <row r="165" spans="1:66" x14ac:dyDescent="0.25">
      <c r="A165" s="8" t="s">
        <v>7</v>
      </c>
      <c r="B165" s="10">
        <v>7258</v>
      </c>
      <c r="C165" s="10">
        <v>7258</v>
      </c>
      <c r="D165" s="10">
        <v>7258</v>
      </c>
      <c r="E165" s="10">
        <v>7258</v>
      </c>
      <c r="F165" s="10">
        <v>7258</v>
      </c>
      <c r="G165" s="10">
        <v>7258</v>
      </c>
      <c r="H165" s="10">
        <v>7258</v>
      </c>
      <c r="I165" s="10">
        <v>7258</v>
      </c>
      <c r="J165" s="10">
        <v>7258</v>
      </c>
      <c r="K165" s="10">
        <v>7258</v>
      </c>
      <c r="L165" s="10">
        <v>7258</v>
      </c>
      <c r="M165" s="10">
        <v>7258</v>
      </c>
      <c r="N165" s="10">
        <v>7241</v>
      </c>
      <c r="O165" s="10">
        <v>7241</v>
      </c>
      <c r="P165" s="10">
        <v>7241</v>
      </c>
      <c r="Q165" s="10">
        <v>7241</v>
      </c>
      <c r="R165" s="10">
        <v>7241</v>
      </c>
      <c r="S165" s="10">
        <v>7241</v>
      </c>
      <c r="T165" s="10">
        <v>7241</v>
      </c>
      <c r="U165" s="10">
        <v>7241</v>
      </c>
      <c r="V165" s="10">
        <v>7241</v>
      </c>
      <c r="W165" s="10">
        <v>7241</v>
      </c>
      <c r="X165" s="10">
        <v>7241</v>
      </c>
      <c r="Y165" s="10">
        <v>7241</v>
      </c>
      <c r="Z165" s="10">
        <v>6815</v>
      </c>
      <c r="AA165" s="10">
        <v>6815</v>
      </c>
      <c r="AB165" s="10">
        <v>6815</v>
      </c>
      <c r="AC165" s="10">
        <v>6815</v>
      </c>
      <c r="AD165" s="10">
        <v>6815</v>
      </c>
      <c r="AE165" s="10">
        <v>6815</v>
      </c>
      <c r="AF165" s="10">
        <v>6815</v>
      </c>
      <c r="AG165" s="10">
        <v>6815</v>
      </c>
      <c r="AH165" s="10">
        <v>6815</v>
      </c>
      <c r="AI165" s="10">
        <v>6815</v>
      </c>
      <c r="AJ165" s="10">
        <v>6815</v>
      </c>
      <c r="AK165" s="10">
        <v>6815</v>
      </c>
      <c r="AL165" s="10">
        <v>6678</v>
      </c>
      <c r="AM165" s="10">
        <v>6678</v>
      </c>
      <c r="AN165" s="10">
        <v>6678</v>
      </c>
      <c r="AO165" s="10">
        <v>6678</v>
      </c>
      <c r="AP165" s="10">
        <v>6678</v>
      </c>
      <c r="AQ165" s="10">
        <v>6678</v>
      </c>
      <c r="AR165" s="10">
        <v>6678</v>
      </c>
      <c r="AS165" s="10">
        <v>6678</v>
      </c>
      <c r="AT165" s="10">
        <v>6678</v>
      </c>
      <c r="AU165" s="10">
        <v>6678</v>
      </c>
      <c r="AV165" s="10">
        <v>6678</v>
      </c>
      <c r="AW165" s="10">
        <v>6678</v>
      </c>
      <c r="AX165" s="10">
        <v>6678</v>
      </c>
      <c r="AY165" s="10">
        <v>6678</v>
      </c>
      <c r="AZ165" s="10">
        <v>6678</v>
      </c>
      <c r="BA165" s="10">
        <v>6678</v>
      </c>
      <c r="BB165" s="10">
        <v>6678</v>
      </c>
      <c r="BC165" s="10">
        <v>6678</v>
      </c>
      <c r="BD165" s="10">
        <v>6678</v>
      </c>
      <c r="BE165" s="10">
        <v>6678</v>
      </c>
      <c r="BF165" s="10">
        <v>6678</v>
      </c>
      <c r="BG165" s="10">
        <v>6678</v>
      </c>
      <c r="BH165" s="10">
        <v>6678</v>
      </c>
      <c r="BI165" s="10">
        <v>6678</v>
      </c>
      <c r="BJ165" s="10">
        <v>6678</v>
      </c>
      <c r="BK165" s="10">
        <v>6678</v>
      </c>
      <c r="BL165" s="10">
        <v>6678</v>
      </c>
      <c r="BM165" s="10">
        <v>6678</v>
      </c>
      <c r="BN165" s="10">
        <v>6678</v>
      </c>
    </row>
    <row r="166" spans="1:66" x14ac:dyDescent="0.25">
      <c r="A166" s="8" t="s">
        <v>4</v>
      </c>
      <c r="B166" s="10">
        <v>7803</v>
      </c>
      <c r="C166" s="10">
        <v>7803</v>
      </c>
      <c r="D166" s="10">
        <v>7803</v>
      </c>
      <c r="E166" s="10">
        <v>7803</v>
      </c>
      <c r="F166" s="10">
        <v>7803</v>
      </c>
      <c r="G166" s="10">
        <v>7803</v>
      </c>
      <c r="H166" s="10">
        <v>7803</v>
      </c>
      <c r="I166" s="10">
        <v>7803</v>
      </c>
      <c r="J166" s="10">
        <v>7803</v>
      </c>
      <c r="K166" s="10">
        <v>7803</v>
      </c>
      <c r="L166" s="10">
        <v>7803</v>
      </c>
      <c r="M166" s="10">
        <v>7803</v>
      </c>
      <c r="N166" s="10">
        <v>7862</v>
      </c>
      <c r="O166" s="10">
        <v>7862</v>
      </c>
      <c r="P166" s="10">
        <v>7862</v>
      </c>
      <c r="Q166" s="10">
        <v>7862</v>
      </c>
      <c r="R166" s="10">
        <v>7862</v>
      </c>
      <c r="S166" s="10">
        <v>7862</v>
      </c>
      <c r="T166" s="10">
        <v>7862</v>
      </c>
      <c r="U166" s="10">
        <v>7862</v>
      </c>
      <c r="V166" s="10">
        <v>7862</v>
      </c>
      <c r="W166" s="10">
        <v>7862</v>
      </c>
      <c r="X166" s="10">
        <v>7862</v>
      </c>
      <c r="Y166" s="10">
        <v>7862</v>
      </c>
      <c r="Z166" s="10">
        <v>7553</v>
      </c>
      <c r="AA166" s="10">
        <v>7553</v>
      </c>
      <c r="AB166" s="10">
        <v>7553</v>
      </c>
      <c r="AC166" s="10">
        <v>7553</v>
      </c>
      <c r="AD166" s="10">
        <v>7553</v>
      </c>
      <c r="AE166" s="10">
        <v>7553</v>
      </c>
      <c r="AF166" s="10">
        <v>7553</v>
      </c>
      <c r="AG166" s="10">
        <v>7553</v>
      </c>
      <c r="AH166" s="10">
        <v>7553</v>
      </c>
      <c r="AI166" s="10">
        <v>7553</v>
      </c>
      <c r="AJ166" s="10">
        <v>7553</v>
      </c>
      <c r="AK166" s="10">
        <v>7553</v>
      </c>
      <c r="AL166" s="10">
        <v>7454</v>
      </c>
      <c r="AM166" s="10">
        <v>7454</v>
      </c>
      <c r="AN166" s="10">
        <v>7454</v>
      </c>
      <c r="AO166" s="10">
        <v>7454</v>
      </c>
      <c r="AP166" s="10">
        <v>7454</v>
      </c>
      <c r="AQ166" s="10">
        <v>7454</v>
      </c>
      <c r="AR166" s="10">
        <v>7454</v>
      </c>
      <c r="AS166" s="10">
        <v>7454</v>
      </c>
      <c r="AT166" s="10">
        <v>7454</v>
      </c>
      <c r="AU166" s="10">
        <v>7454</v>
      </c>
      <c r="AV166" s="10">
        <v>7454</v>
      </c>
      <c r="AW166" s="10">
        <v>7454</v>
      </c>
      <c r="AX166" s="10">
        <v>7454</v>
      </c>
      <c r="AY166" s="10">
        <v>7454</v>
      </c>
      <c r="AZ166" s="10">
        <v>7454</v>
      </c>
      <c r="BA166" s="10">
        <v>7454</v>
      </c>
      <c r="BB166" s="10">
        <v>7454</v>
      </c>
      <c r="BC166" s="10">
        <v>7454</v>
      </c>
      <c r="BD166" s="10">
        <v>7454</v>
      </c>
      <c r="BE166" s="10">
        <v>7454</v>
      </c>
      <c r="BF166" s="10">
        <v>7454</v>
      </c>
      <c r="BG166" s="10">
        <v>7454</v>
      </c>
      <c r="BH166" s="10">
        <v>7454</v>
      </c>
      <c r="BI166" s="10">
        <v>7454</v>
      </c>
      <c r="BJ166" s="10">
        <v>7454</v>
      </c>
      <c r="BK166" s="10">
        <v>7454</v>
      </c>
      <c r="BL166" s="10">
        <v>7454</v>
      </c>
      <c r="BM166" s="10">
        <v>7454</v>
      </c>
      <c r="BN166" s="10">
        <v>7454</v>
      </c>
    </row>
    <row r="167" spans="1:66" x14ac:dyDescent="0.25">
      <c r="A167" s="8" t="s">
        <v>5</v>
      </c>
      <c r="B167" s="10">
        <v>12019</v>
      </c>
      <c r="C167" s="10">
        <v>12019</v>
      </c>
      <c r="D167" s="10">
        <v>12019</v>
      </c>
      <c r="E167" s="10">
        <v>12019</v>
      </c>
      <c r="F167" s="10">
        <v>12019</v>
      </c>
      <c r="G167" s="10">
        <v>12019</v>
      </c>
      <c r="H167" s="10">
        <v>12019</v>
      </c>
      <c r="I167" s="10">
        <v>12019</v>
      </c>
      <c r="J167" s="10">
        <v>12019</v>
      </c>
      <c r="K167" s="10">
        <v>12019</v>
      </c>
      <c r="L167" s="10">
        <v>12019</v>
      </c>
      <c r="M167" s="10">
        <v>12019</v>
      </c>
      <c r="N167" s="10">
        <v>12007</v>
      </c>
      <c r="O167" s="10">
        <v>12007</v>
      </c>
      <c r="P167" s="10">
        <v>12007</v>
      </c>
      <c r="Q167" s="10">
        <v>12007</v>
      </c>
      <c r="R167" s="10">
        <v>12007</v>
      </c>
      <c r="S167" s="10">
        <v>12007</v>
      </c>
      <c r="T167" s="10">
        <v>12007</v>
      </c>
      <c r="U167" s="10">
        <v>12007</v>
      </c>
      <c r="V167" s="10">
        <v>12007</v>
      </c>
      <c r="W167" s="10">
        <v>12007</v>
      </c>
      <c r="X167" s="10">
        <v>12007</v>
      </c>
      <c r="Y167" s="10">
        <v>12007</v>
      </c>
      <c r="Z167" s="10">
        <v>11719</v>
      </c>
      <c r="AA167" s="10">
        <v>11719</v>
      </c>
      <c r="AB167" s="10">
        <v>11719</v>
      </c>
      <c r="AC167" s="10">
        <v>11719</v>
      </c>
      <c r="AD167" s="10">
        <v>11719</v>
      </c>
      <c r="AE167" s="10">
        <v>11719</v>
      </c>
      <c r="AF167" s="10">
        <v>11719</v>
      </c>
      <c r="AG167" s="10">
        <v>11719</v>
      </c>
      <c r="AH167" s="10">
        <v>11719</v>
      </c>
      <c r="AI167" s="10">
        <v>11719</v>
      </c>
      <c r="AJ167" s="10">
        <v>11719</v>
      </c>
      <c r="AK167" s="10">
        <v>11719</v>
      </c>
      <c r="AL167" s="10">
        <v>11526</v>
      </c>
      <c r="AM167" s="10">
        <v>11526</v>
      </c>
      <c r="AN167" s="10">
        <v>11526</v>
      </c>
      <c r="AO167" s="10">
        <v>11526</v>
      </c>
      <c r="AP167" s="10">
        <v>11526</v>
      </c>
      <c r="AQ167" s="10">
        <v>11526</v>
      </c>
      <c r="AR167" s="10">
        <v>11526</v>
      </c>
      <c r="AS167" s="10">
        <v>11526</v>
      </c>
      <c r="AT167" s="10">
        <v>11526</v>
      </c>
      <c r="AU167" s="10">
        <v>11526</v>
      </c>
      <c r="AV167" s="10">
        <v>11526</v>
      </c>
      <c r="AW167" s="10">
        <v>11526</v>
      </c>
      <c r="AX167" s="10">
        <v>11526</v>
      </c>
      <c r="AY167" s="10">
        <v>11526</v>
      </c>
      <c r="AZ167" s="10">
        <v>11526</v>
      </c>
      <c r="BA167" s="10">
        <v>11526</v>
      </c>
      <c r="BB167" s="10">
        <v>11526</v>
      </c>
      <c r="BC167" s="10">
        <v>11526</v>
      </c>
      <c r="BD167" s="10">
        <v>11526</v>
      </c>
      <c r="BE167" s="10">
        <v>11526</v>
      </c>
      <c r="BF167" s="10">
        <v>11526</v>
      </c>
      <c r="BG167" s="10">
        <v>11526</v>
      </c>
      <c r="BH167" s="10">
        <v>11526</v>
      </c>
      <c r="BI167" s="10">
        <v>11526</v>
      </c>
      <c r="BJ167" s="10">
        <v>11526</v>
      </c>
      <c r="BK167" s="10">
        <v>11526</v>
      </c>
      <c r="BL167" s="10">
        <v>11526</v>
      </c>
      <c r="BM167" s="10">
        <v>11526</v>
      </c>
      <c r="BN167" s="10">
        <v>11526</v>
      </c>
    </row>
    <row r="168" spans="1:66" x14ac:dyDescent="0.25">
      <c r="A168" s="8" t="s">
        <v>6</v>
      </c>
      <c r="B168" s="10">
        <v>7089</v>
      </c>
      <c r="C168" s="10">
        <v>7089</v>
      </c>
      <c r="D168" s="10">
        <v>7089</v>
      </c>
      <c r="E168" s="10">
        <v>7089</v>
      </c>
      <c r="F168" s="10">
        <v>7089</v>
      </c>
      <c r="G168" s="10">
        <v>7089</v>
      </c>
      <c r="H168" s="10">
        <v>7089</v>
      </c>
      <c r="I168" s="10">
        <v>7089</v>
      </c>
      <c r="J168" s="10">
        <v>7089</v>
      </c>
      <c r="K168" s="10">
        <v>7089</v>
      </c>
      <c r="L168" s="10">
        <v>7089</v>
      </c>
      <c r="M168" s="10">
        <v>7089</v>
      </c>
      <c r="N168" s="10">
        <v>7193</v>
      </c>
      <c r="O168" s="10">
        <v>7193</v>
      </c>
      <c r="P168" s="10">
        <v>7193</v>
      </c>
      <c r="Q168" s="10">
        <v>7193</v>
      </c>
      <c r="R168" s="10">
        <v>7193</v>
      </c>
      <c r="S168" s="10">
        <v>7193</v>
      </c>
      <c r="T168" s="10">
        <v>7193</v>
      </c>
      <c r="U168" s="10">
        <v>7193</v>
      </c>
      <c r="V168" s="10">
        <v>7193</v>
      </c>
      <c r="W168" s="10">
        <v>7193</v>
      </c>
      <c r="X168" s="10">
        <v>7193</v>
      </c>
      <c r="Y168" s="10">
        <v>7193</v>
      </c>
      <c r="Z168" s="10">
        <v>7039</v>
      </c>
      <c r="AA168" s="10">
        <v>7039</v>
      </c>
      <c r="AB168" s="10">
        <v>7039</v>
      </c>
      <c r="AC168" s="10">
        <v>7039</v>
      </c>
      <c r="AD168" s="10">
        <v>7039</v>
      </c>
      <c r="AE168" s="10">
        <v>7039</v>
      </c>
      <c r="AF168" s="10">
        <v>7039</v>
      </c>
      <c r="AG168" s="10">
        <v>7039</v>
      </c>
      <c r="AH168" s="10">
        <v>7039</v>
      </c>
      <c r="AI168" s="10">
        <v>7039</v>
      </c>
      <c r="AJ168" s="10">
        <v>7039</v>
      </c>
      <c r="AK168" s="10">
        <v>7039</v>
      </c>
      <c r="AL168" s="10">
        <v>6933</v>
      </c>
      <c r="AM168" s="10">
        <v>6933</v>
      </c>
      <c r="AN168" s="10">
        <v>6933</v>
      </c>
      <c r="AO168" s="10">
        <v>6933</v>
      </c>
      <c r="AP168" s="10">
        <v>6933</v>
      </c>
      <c r="AQ168" s="10">
        <v>6933</v>
      </c>
      <c r="AR168" s="10">
        <v>6933</v>
      </c>
      <c r="AS168" s="10">
        <v>6933</v>
      </c>
      <c r="AT168" s="10">
        <v>6933</v>
      </c>
      <c r="AU168" s="10">
        <v>6933</v>
      </c>
      <c r="AV168" s="10">
        <v>6933</v>
      </c>
      <c r="AW168" s="10">
        <v>6933</v>
      </c>
      <c r="AX168" s="10">
        <v>6933</v>
      </c>
      <c r="AY168" s="10">
        <v>6933</v>
      </c>
      <c r="AZ168" s="10">
        <v>6933</v>
      </c>
      <c r="BA168" s="10">
        <v>6933</v>
      </c>
      <c r="BB168" s="10">
        <v>6933</v>
      </c>
      <c r="BC168" s="10">
        <v>6933</v>
      </c>
      <c r="BD168" s="10">
        <v>6933</v>
      </c>
      <c r="BE168" s="10">
        <v>6933</v>
      </c>
      <c r="BF168" s="10">
        <v>6933</v>
      </c>
      <c r="BG168" s="10">
        <v>6933</v>
      </c>
      <c r="BH168" s="10">
        <v>6933</v>
      </c>
      <c r="BI168" s="10">
        <v>6933</v>
      </c>
      <c r="BJ168" s="10">
        <v>6933</v>
      </c>
      <c r="BK168" s="10">
        <v>6933</v>
      </c>
      <c r="BL168" s="10">
        <v>6933</v>
      </c>
      <c r="BM168" s="10">
        <v>6933</v>
      </c>
      <c r="BN168" s="10">
        <v>6933</v>
      </c>
    </row>
    <row r="169" spans="1:66" x14ac:dyDescent="0.25">
      <c r="A169" s="8" t="s">
        <v>8</v>
      </c>
      <c r="B169" s="10">
        <v>10970</v>
      </c>
      <c r="C169" s="10">
        <v>10970</v>
      </c>
      <c r="D169" s="10">
        <v>10970</v>
      </c>
      <c r="E169" s="10">
        <v>10970</v>
      </c>
      <c r="F169" s="10">
        <v>10970</v>
      </c>
      <c r="G169" s="10">
        <v>10970</v>
      </c>
      <c r="H169" s="10">
        <v>10970</v>
      </c>
      <c r="I169" s="10">
        <v>10970</v>
      </c>
      <c r="J169" s="10">
        <v>10970</v>
      </c>
      <c r="K169" s="10">
        <v>10970</v>
      </c>
      <c r="L169" s="10">
        <v>10970</v>
      </c>
      <c r="M169" s="10">
        <v>10970</v>
      </c>
      <c r="N169" s="10">
        <v>10889</v>
      </c>
      <c r="O169" s="10">
        <v>10889</v>
      </c>
      <c r="P169" s="10">
        <v>10889</v>
      </c>
      <c r="Q169" s="10">
        <v>10889</v>
      </c>
      <c r="R169" s="10">
        <v>10889</v>
      </c>
      <c r="S169" s="10">
        <v>10889</v>
      </c>
      <c r="T169" s="10">
        <v>10889</v>
      </c>
      <c r="U169" s="10">
        <v>10889</v>
      </c>
      <c r="V169" s="10">
        <v>10889</v>
      </c>
      <c r="W169" s="10">
        <v>10889</v>
      </c>
      <c r="X169" s="10">
        <v>10889</v>
      </c>
      <c r="Y169" s="10">
        <v>10889</v>
      </c>
      <c r="Z169" s="10">
        <v>10769</v>
      </c>
      <c r="AA169" s="10">
        <v>10769</v>
      </c>
      <c r="AB169" s="10">
        <v>10769</v>
      </c>
      <c r="AC169" s="10">
        <v>10769</v>
      </c>
      <c r="AD169" s="10">
        <v>10769</v>
      </c>
      <c r="AE169" s="10">
        <v>10769</v>
      </c>
      <c r="AF169" s="10">
        <v>10769</v>
      </c>
      <c r="AG169" s="10">
        <v>10769</v>
      </c>
      <c r="AH169" s="10">
        <v>10769</v>
      </c>
      <c r="AI169" s="10">
        <v>10769</v>
      </c>
      <c r="AJ169" s="10">
        <v>10769</v>
      </c>
      <c r="AK169" s="10">
        <v>10769</v>
      </c>
      <c r="AL169" s="10">
        <v>10539</v>
      </c>
      <c r="AM169" s="10">
        <v>10539</v>
      </c>
      <c r="AN169" s="10">
        <v>10539</v>
      </c>
      <c r="AO169" s="10">
        <v>10539</v>
      </c>
      <c r="AP169" s="10">
        <v>10539</v>
      </c>
      <c r="AQ169" s="10">
        <v>10539</v>
      </c>
      <c r="AR169" s="10">
        <v>10539</v>
      </c>
      <c r="AS169" s="10">
        <v>10539</v>
      </c>
      <c r="AT169" s="10">
        <v>10539</v>
      </c>
      <c r="AU169" s="10">
        <v>10539</v>
      </c>
      <c r="AV169" s="10">
        <v>10539</v>
      </c>
      <c r="AW169" s="10">
        <v>10539</v>
      </c>
      <c r="AX169" s="10">
        <v>10539</v>
      </c>
      <c r="AY169" s="10">
        <v>10539</v>
      </c>
      <c r="AZ169" s="10">
        <v>10539</v>
      </c>
      <c r="BA169" s="10">
        <v>10539</v>
      </c>
      <c r="BB169" s="10">
        <v>10539</v>
      </c>
      <c r="BC169" s="10">
        <v>10539</v>
      </c>
      <c r="BD169" s="10">
        <v>10539</v>
      </c>
      <c r="BE169" s="10">
        <v>10539</v>
      </c>
      <c r="BF169" s="10">
        <v>10539</v>
      </c>
      <c r="BG169" s="10">
        <v>10539</v>
      </c>
      <c r="BH169" s="10">
        <v>10539</v>
      </c>
      <c r="BI169" s="10">
        <v>10539</v>
      </c>
      <c r="BJ169" s="10">
        <v>10539</v>
      </c>
      <c r="BK169" s="10">
        <v>10539</v>
      </c>
      <c r="BL169" s="10">
        <v>10539</v>
      </c>
      <c r="BM169" s="10">
        <v>10539</v>
      </c>
      <c r="BN169" s="10">
        <v>10539</v>
      </c>
    </row>
    <row r="170" spans="1:66" x14ac:dyDescent="0.25">
      <c r="A170" s="8" t="s">
        <v>9</v>
      </c>
      <c r="B170" s="10">
        <v>9390</v>
      </c>
      <c r="C170" s="10">
        <v>9390</v>
      </c>
      <c r="D170" s="10">
        <v>9390</v>
      </c>
      <c r="E170" s="10">
        <v>9390</v>
      </c>
      <c r="F170" s="10">
        <v>9390</v>
      </c>
      <c r="G170" s="10">
        <v>9390</v>
      </c>
      <c r="H170" s="10">
        <v>9390</v>
      </c>
      <c r="I170" s="10">
        <v>9390</v>
      </c>
      <c r="J170" s="10">
        <v>9390</v>
      </c>
      <c r="K170" s="10">
        <v>9390</v>
      </c>
      <c r="L170" s="10">
        <v>9390</v>
      </c>
      <c r="M170" s="10">
        <v>9390</v>
      </c>
      <c r="N170" s="10">
        <v>9223</v>
      </c>
      <c r="O170" s="10">
        <v>9223</v>
      </c>
      <c r="P170" s="10">
        <v>9223</v>
      </c>
      <c r="Q170" s="10">
        <v>9223</v>
      </c>
      <c r="R170" s="10">
        <v>9223</v>
      </c>
      <c r="S170" s="10">
        <v>9223</v>
      </c>
      <c r="T170" s="10">
        <v>9223</v>
      </c>
      <c r="U170" s="10">
        <v>9223</v>
      </c>
      <c r="V170" s="10">
        <v>9223</v>
      </c>
      <c r="W170" s="10">
        <v>9223</v>
      </c>
      <c r="X170" s="10">
        <v>9223</v>
      </c>
      <c r="Y170" s="10">
        <v>9223</v>
      </c>
      <c r="Z170" s="10">
        <v>8838</v>
      </c>
      <c r="AA170" s="10">
        <v>8838</v>
      </c>
      <c r="AB170" s="10">
        <v>8838</v>
      </c>
      <c r="AC170" s="10">
        <v>8838</v>
      </c>
      <c r="AD170" s="10">
        <v>8838</v>
      </c>
      <c r="AE170" s="10">
        <v>8838</v>
      </c>
      <c r="AF170" s="10">
        <v>8838</v>
      </c>
      <c r="AG170" s="10">
        <v>8838</v>
      </c>
      <c r="AH170" s="10">
        <v>8838</v>
      </c>
      <c r="AI170" s="10">
        <v>8838</v>
      </c>
      <c r="AJ170" s="10">
        <v>8838</v>
      </c>
      <c r="AK170" s="10">
        <v>8838</v>
      </c>
      <c r="AL170" s="10">
        <v>8599</v>
      </c>
      <c r="AM170" s="10">
        <v>8599</v>
      </c>
      <c r="AN170" s="10">
        <v>8599</v>
      </c>
      <c r="AO170" s="10">
        <v>8599</v>
      </c>
      <c r="AP170" s="10">
        <v>8599</v>
      </c>
      <c r="AQ170" s="10">
        <v>8599</v>
      </c>
      <c r="AR170" s="10">
        <v>8599</v>
      </c>
      <c r="AS170" s="10">
        <v>8599</v>
      </c>
      <c r="AT170" s="10">
        <v>8599</v>
      </c>
      <c r="AU170" s="10">
        <v>8599</v>
      </c>
      <c r="AV170" s="10">
        <v>8599</v>
      </c>
      <c r="AW170" s="10">
        <v>8599</v>
      </c>
      <c r="AX170" s="10">
        <v>8599</v>
      </c>
      <c r="AY170" s="10">
        <v>8599</v>
      </c>
      <c r="AZ170" s="10">
        <v>8599</v>
      </c>
      <c r="BA170" s="10">
        <v>8599</v>
      </c>
      <c r="BB170" s="10">
        <v>8599</v>
      </c>
      <c r="BC170" s="10">
        <v>8599</v>
      </c>
      <c r="BD170" s="10">
        <v>8599</v>
      </c>
      <c r="BE170" s="10">
        <v>8599</v>
      </c>
      <c r="BF170" s="10">
        <v>8599</v>
      </c>
      <c r="BG170" s="10">
        <v>8599</v>
      </c>
      <c r="BH170" s="10">
        <v>8599</v>
      </c>
      <c r="BI170" s="10">
        <v>8599</v>
      </c>
      <c r="BJ170" s="10">
        <v>8599</v>
      </c>
      <c r="BK170" s="10">
        <v>8599</v>
      </c>
      <c r="BL170" s="10">
        <v>8599</v>
      </c>
      <c r="BM170" s="10">
        <v>8599</v>
      </c>
      <c r="BN170" s="10">
        <v>8599</v>
      </c>
    </row>
    <row r="171" spans="1:66" ht="15.75" x14ac:dyDescent="0.25">
      <c r="A171" s="19" t="s">
        <v>46</v>
      </c>
      <c r="B171" s="10">
        <v>8547</v>
      </c>
      <c r="C171" s="10">
        <v>8547</v>
      </c>
      <c r="D171" s="10">
        <v>8547</v>
      </c>
      <c r="E171" s="10">
        <v>8547</v>
      </c>
      <c r="F171" s="10">
        <v>8547</v>
      </c>
      <c r="G171" s="10">
        <v>8547</v>
      </c>
      <c r="H171" s="10">
        <v>8547</v>
      </c>
      <c r="I171" s="10">
        <v>8547</v>
      </c>
      <c r="J171" s="10">
        <v>8547</v>
      </c>
      <c r="K171" s="10">
        <v>8547</v>
      </c>
      <c r="L171" s="10">
        <v>8547</v>
      </c>
      <c r="M171" s="10">
        <v>8547</v>
      </c>
      <c r="N171" s="10">
        <v>8529</v>
      </c>
      <c r="O171" s="10">
        <v>8529</v>
      </c>
      <c r="P171" s="10">
        <v>8529</v>
      </c>
      <c r="Q171" s="10">
        <v>8529</v>
      </c>
      <c r="R171" s="10">
        <v>8529</v>
      </c>
      <c r="S171" s="10">
        <v>8529</v>
      </c>
      <c r="T171" s="10">
        <v>8529</v>
      </c>
      <c r="U171" s="10">
        <v>8529</v>
      </c>
      <c r="V171" s="10">
        <v>8529</v>
      </c>
      <c r="W171" s="10">
        <v>8529</v>
      </c>
      <c r="X171" s="10">
        <v>8529</v>
      </c>
      <c r="Y171" s="10">
        <v>8529</v>
      </c>
      <c r="Z171" s="10">
        <v>8431</v>
      </c>
      <c r="AA171" s="10">
        <v>8431</v>
      </c>
      <c r="AB171" s="10">
        <v>8431</v>
      </c>
      <c r="AC171" s="10">
        <v>8431</v>
      </c>
      <c r="AD171" s="10">
        <v>8431</v>
      </c>
      <c r="AE171" s="10">
        <v>8431</v>
      </c>
      <c r="AF171" s="10">
        <v>8431</v>
      </c>
      <c r="AG171" s="10">
        <v>8431</v>
      </c>
      <c r="AH171" s="10">
        <v>8431</v>
      </c>
      <c r="AI171" s="10">
        <v>8431</v>
      </c>
      <c r="AJ171" s="10">
        <v>8431</v>
      </c>
      <c r="AK171" s="10">
        <v>8431</v>
      </c>
      <c r="AL171" s="10">
        <v>8462</v>
      </c>
      <c r="AM171" s="10">
        <v>8462</v>
      </c>
      <c r="AN171" s="10">
        <v>8462</v>
      </c>
      <c r="AO171" s="10">
        <v>8462</v>
      </c>
      <c r="AP171" s="10">
        <v>8462</v>
      </c>
      <c r="AQ171" s="10">
        <v>8462</v>
      </c>
      <c r="AR171" s="10">
        <v>8462</v>
      </c>
      <c r="AS171" s="10">
        <v>8462</v>
      </c>
      <c r="AT171" s="10">
        <v>8462</v>
      </c>
      <c r="AU171" s="10">
        <v>8462</v>
      </c>
      <c r="AV171" s="10">
        <v>8462</v>
      </c>
      <c r="AW171" s="10">
        <v>8462</v>
      </c>
      <c r="AX171" s="10">
        <v>8462</v>
      </c>
      <c r="AY171" s="10">
        <v>8462</v>
      </c>
      <c r="AZ171" s="10">
        <v>8462</v>
      </c>
      <c r="BA171" s="10">
        <v>8462</v>
      </c>
      <c r="BB171" s="10">
        <v>8462</v>
      </c>
      <c r="BC171" s="10">
        <v>8462</v>
      </c>
      <c r="BD171" s="10">
        <v>8462</v>
      </c>
      <c r="BE171" s="10">
        <v>8462</v>
      </c>
      <c r="BF171" s="10">
        <v>8462</v>
      </c>
      <c r="BG171" s="10">
        <v>8462</v>
      </c>
      <c r="BH171" s="10">
        <v>8462</v>
      </c>
      <c r="BI171" s="10">
        <v>8462</v>
      </c>
      <c r="BJ171" s="10">
        <v>8462</v>
      </c>
      <c r="BK171" s="10">
        <v>8462</v>
      </c>
      <c r="BL171" s="10">
        <v>8462</v>
      </c>
      <c r="BM171" s="10">
        <v>8462</v>
      </c>
      <c r="BN171" s="10">
        <v>8462</v>
      </c>
    </row>
    <row r="172" spans="1:66" x14ac:dyDescent="0.25">
      <c r="A172" s="8" t="s">
        <v>11</v>
      </c>
      <c r="B172" s="10">
        <v>7112</v>
      </c>
      <c r="C172" s="10">
        <v>7112</v>
      </c>
      <c r="D172" s="10">
        <v>7112</v>
      </c>
      <c r="E172" s="10">
        <v>7112</v>
      </c>
      <c r="F172" s="10">
        <v>7112</v>
      </c>
      <c r="G172" s="10">
        <v>7112</v>
      </c>
      <c r="H172" s="10">
        <v>7112</v>
      </c>
      <c r="I172" s="10">
        <v>7112</v>
      </c>
      <c r="J172" s="10">
        <v>7112</v>
      </c>
      <c r="K172" s="10">
        <v>7112</v>
      </c>
      <c r="L172" s="10">
        <v>7112</v>
      </c>
      <c r="M172" s="10">
        <v>7112</v>
      </c>
      <c r="N172" s="10">
        <v>7042</v>
      </c>
      <c r="O172" s="10">
        <v>7042</v>
      </c>
      <c r="P172" s="10">
        <v>7042</v>
      </c>
      <c r="Q172" s="10">
        <v>7042</v>
      </c>
      <c r="R172" s="10">
        <v>7042</v>
      </c>
      <c r="S172" s="10">
        <v>7042</v>
      </c>
      <c r="T172" s="10">
        <v>7042</v>
      </c>
      <c r="U172" s="10">
        <v>7042</v>
      </c>
      <c r="V172" s="10">
        <v>7042</v>
      </c>
      <c r="W172" s="10">
        <v>7042</v>
      </c>
      <c r="X172" s="10">
        <v>7042</v>
      </c>
      <c r="Y172" s="10">
        <v>7042</v>
      </c>
      <c r="Z172" s="10">
        <v>6646</v>
      </c>
      <c r="AA172" s="10">
        <v>6646</v>
      </c>
      <c r="AB172" s="10">
        <v>6646</v>
      </c>
      <c r="AC172" s="10">
        <v>6646</v>
      </c>
      <c r="AD172" s="10">
        <v>6646</v>
      </c>
      <c r="AE172" s="10">
        <v>6646</v>
      </c>
      <c r="AF172" s="10">
        <v>6646</v>
      </c>
      <c r="AG172" s="10">
        <v>6646</v>
      </c>
      <c r="AH172" s="10">
        <v>6646</v>
      </c>
      <c r="AI172" s="10">
        <v>6646</v>
      </c>
      <c r="AJ172" s="10">
        <v>6646</v>
      </c>
      <c r="AK172" s="10">
        <v>6646</v>
      </c>
      <c r="AL172" s="10">
        <v>6455</v>
      </c>
      <c r="AM172" s="10">
        <v>6455</v>
      </c>
      <c r="AN172" s="10">
        <v>6455</v>
      </c>
      <c r="AO172" s="10">
        <v>6455</v>
      </c>
      <c r="AP172" s="10">
        <v>6455</v>
      </c>
      <c r="AQ172" s="10">
        <v>6455</v>
      </c>
      <c r="AR172" s="10">
        <v>6455</v>
      </c>
      <c r="AS172" s="10">
        <v>6455</v>
      </c>
      <c r="AT172" s="10">
        <v>6455</v>
      </c>
      <c r="AU172" s="10">
        <v>6455</v>
      </c>
      <c r="AV172" s="10">
        <v>6455</v>
      </c>
      <c r="AW172" s="10">
        <v>6455</v>
      </c>
      <c r="AX172" s="10">
        <v>6455</v>
      </c>
      <c r="AY172" s="10">
        <v>6455</v>
      </c>
      <c r="AZ172" s="10">
        <v>6455</v>
      </c>
      <c r="BA172" s="10">
        <v>6455</v>
      </c>
      <c r="BB172" s="10">
        <v>6455</v>
      </c>
      <c r="BC172" s="10">
        <v>6455</v>
      </c>
      <c r="BD172" s="10">
        <v>6455</v>
      </c>
      <c r="BE172" s="10">
        <v>6455</v>
      </c>
      <c r="BF172" s="10">
        <v>6455</v>
      </c>
      <c r="BG172" s="10">
        <v>6455</v>
      </c>
      <c r="BH172" s="10">
        <v>6455</v>
      </c>
      <c r="BI172" s="10">
        <v>6455</v>
      </c>
      <c r="BJ172" s="10">
        <v>6455</v>
      </c>
      <c r="BK172" s="10">
        <v>6455</v>
      </c>
      <c r="BL172" s="10">
        <v>6455</v>
      </c>
      <c r="BM172" s="10">
        <v>6455</v>
      </c>
      <c r="BN172" s="10">
        <v>6455</v>
      </c>
    </row>
    <row r="173" spans="1:66" x14ac:dyDescent="0.25">
      <c r="A173" s="8" t="s">
        <v>41</v>
      </c>
      <c r="B173" s="10">
        <v>118116</v>
      </c>
      <c r="C173" s="10">
        <v>118116</v>
      </c>
      <c r="D173" s="10">
        <v>118116</v>
      </c>
      <c r="E173" s="10">
        <v>118116</v>
      </c>
      <c r="F173" s="10">
        <v>118116</v>
      </c>
      <c r="G173" s="10">
        <v>118116</v>
      </c>
      <c r="H173" s="10">
        <v>118116</v>
      </c>
      <c r="I173" s="10">
        <v>118116</v>
      </c>
      <c r="J173" s="10">
        <v>118116</v>
      </c>
      <c r="K173" s="10">
        <v>118116</v>
      </c>
      <c r="L173" s="10">
        <v>118116</v>
      </c>
      <c r="M173" s="10">
        <v>118116</v>
      </c>
      <c r="N173" s="10">
        <v>116495</v>
      </c>
      <c r="O173" s="10">
        <v>116495</v>
      </c>
      <c r="P173" s="10">
        <v>116495</v>
      </c>
      <c r="Q173" s="10">
        <v>116495</v>
      </c>
      <c r="R173" s="10">
        <v>116495</v>
      </c>
      <c r="S173" s="10">
        <v>116495</v>
      </c>
      <c r="T173" s="10">
        <v>116495</v>
      </c>
      <c r="U173" s="10">
        <v>116495</v>
      </c>
      <c r="V173" s="10">
        <v>116495</v>
      </c>
      <c r="W173" s="10">
        <v>116495</v>
      </c>
      <c r="X173" s="10">
        <v>116495</v>
      </c>
      <c r="Y173" s="10">
        <v>116495</v>
      </c>
      <c r="Z173" s="10">
        <v>112788</v>
      </c>
      <c r="AA173" s="10">
        <v>112788</v>
      </c>
      <c r="AB173" s="10">
        <v>112788</v>
      </c>
      <c r="AC173" s="10">
        <v>112788</v>
      </c>
      <c r="AD173" s="10">
        <v>112788</v>
      </c>
      <c r="AE173" s="10">
        <v>112788</v>
      </c>
      <c r="AF173" s="10">
        <v>112788</v>
      </c>
      <c r="AG173" s="10">
        <v>112788</v>
      </c>
      <c r="AH173" s="10">
        <v>112788</v>
      </c>
      <c r="AI173" s="10">
        <v>112788</v>
      </c>
      <c r="AJ173" s="10">
        <v>112788</v>
      </c>
      <c r="AK173" s="10">
        <v>112788</v>
      </c>
      <c r="AL173" s="10">
        <v>110996</v>
      </c>
      <c r="AM173" s="10">
        <v>110996</v>
      </c>
      <c r="AN173" s="10">
        <v>110996</v>
      </c>
      <c r="AO173" s="10">
        <v>110996</v>
      </c>
      <c r="AP173" s="10">
        <v>110996</v>
      </c>
      <c r="AQ173" s="10">
        <v>110996</v>
      </c>
      <c r="AR173" s="10">
        <v>110996</v>
      </c>
      <c r="AS173" s="10">
        <v>110996</v>
      </c>
      <c r="AT173" s="10">
        <v>110996</v>
      </c>
      <c r="AU173" s="10">
        <v>110996</v>
      </c>
      <c r="AV173" s="10">
        <v>110996</v>
      </c>
      <c r="AW173" s="10">
        <v>110996</v>
      </c>
      <c r="AX173" s="10">
        <v>110996</v>
      </c>
      <c r="AY173" s="10">
        <v>110996</v>
      </c>
      <c r="AZ173" s="10">
        <v>110996</v>
      </c>
      <c r="BA173" s="10">
        <v>110996</v>
      </c>
      <c r="BB173" s="10">
        <v>110996</v>
      </c>
      <c r="BC173" s="10">
        <v>110996</v>
      </c>
      <c r="BD173" s="10">
        <v>110996</v>
      </c>
      <c r="BE173" s="10">
        <v>110996</v>
      </c>
      <c r="BF173" s="10">
        <v>110996</v>
      </c>
      <c r="BG173" s="10">
        <v>110996</v>
      </c>
      <c r="BH173" s="10">
        <v>110996</v>
      </c>
      <c r="BI173" s="10">
        <v>110996</v>
      </c>
      <c r="BJ173" s="10">
        <v>110996</v>
      </c>
      <c r="BK173" s="10">
        <v>110996</v>
      </c>
      <c r="BL173" s="10">
        <v>110996</v>
      </c>
      <c r="BM173" s="10">
        <v>110996</v>
      </c>
      <c r="BN173" s="10">
        <v>110996</v>
      </c>
    </row>
    <row r="174" spans="1:66" x14ac:dyDescent="0.25">
      <c r="A174" s="8" t="s">
        <v>24</v>
      </c>
      <c r="B174" s="10">
        <v>22660</v>
      </c>
      <c r="C174" s="10">
        <v>22660</v>
      </c>
      <c r="D174" s="10">
        <v>22660</v>
      </c>
      <c r="E174" s="10">
        <v>22660</v>
      </c>
      <c r="F174" s="10">
        <v>22660</v>
      </c>
      <c r="G174" s="10">
        <v>22660</v>
      </c>
      <c r="H174" s="10">
        <v>22660</v>
      </c>
      <c r="I174" s="10">
        <v>22660</v>
      </c>
      <c r="J174" s="10">
        <v>22660</v>
      </c>
      <c r="K174" s="10">
        <v>22660</v>
      </c>
      <c r="L174" s="10">
        <v>22660</v>
      </c>
      <c r="M174" s="10">
        <v>22660</v>
      </c>
      <c r="N174" s="10">
        <v>22035</v>
      </c>
      <c r="O174" s="10">
        <v>22035</v>
      </c>
      <c r="P174" s="10">
        <v>22035</v>
      </c>
      <c r="Q174" s="10">
        <v>22035</v>
      </c>
      <c r="R174" s="10">
        <v>22035</v>
      </c>
      <c r="S174" s="10">
        <v>22035</v>
      </c>
      <c r="T174" s="10">
        <v>22035</v>
      </c>
      <c r="U174" s="10">
        <v>22035</v>
      </c>
      <c r="V174" s="10">
        <v>22035</v>
      </c>
      <c r="W174" s="10">
        <v>22035</v>
      </c>
      <c r="X174" s="10">
        <v>22035</v>
      </c>
      <c r="Y174" s="10">
        <v>22035</v>
      </c>
      <c r="Z174" s="10">
        <v>21626</v>
      </c>
      <c r="AA174" s="10">
        <v>21626</v>
      </c>
      <c r="AB174" s="10">
        <v>21626</v>
      </c>
      <c r="AC174" s="10">
        <v>21626</v>
      </c>
      <c r="AD174" s="10">
        <v>21626</v>
      </c>
      <c r="AE174" s="10">
        <v>21626</v>
      </c>
      <c r="AF174" s="10">
        <v>21626</v>
      </c>
      <c r="AG174" s="10">
        <v>21626</v>
      </c>
      <c r="AH174" s="10">
        <v>21626</v>
      </c>
      <c r="AI174" s="10">
        <v>21626</v>
      </c>
      <c r="AJ174" s="10">
        <v>21626</v>
      </c>
      <c r="AK174" s="10">
        <v>21626</v>
      </c>
      <c r="AL174" s="10">
        <v>21425</v>
      </c>
      <c r="AM174" s="10">
        <v>21425</v>
      </c>
      <c r="AN174" s="10">
        <v>21425</v>
      </c>
      <c r="AO174" s="10">
        <v>21425</v>
      </c>
      <c r="AP174" s="10">
        <v>21425</v>
      </c>
      <c r="AQ174" s="10">
        <v>21425</v>
      </c>
      <c r="AR174" s="10">
        <v>21425</v>
      </c>
      <c r="AS174" s="10">
        <v>21425</v>
      </c>
      <c r="AT174" s="10">
        <v>21425</v>
      </c>
      <c r="AU174" s="10">
        <v>21425</v>
      </c>
      <c r="AV174" s="10">
        <v>21425</v>
      </c>
      <c r="AW174" s="10">
        <v>21425</v>
      </c>
      <c r="AX174" s="10">
        <v>21425</v>
      </c>
      <c r="AY174" s="10">
        <v>21425</v>
      </c>
      <c r="AZ174" s="10">
        <v>21425</v>
      </c>
      <c r="BA174" s="10">
        <v>21425</v>
      </c>
      <c r="BB174" s="10">
        <v>21425</v>
      </c>
      <c r="BC174" s="10">
        <v>21425</v>
      </c>
      <c r="BD174" s="10">
        <v>21425</v>
      </c>
      <c r="BE174" s="10">
        <v>21425</v>
      </c>
      <c r="BF174" s="10">
        <v>21425</v>
      </c>
      <c r="BG174" s="10">
        <v>21425</v>
      </c>
      <c r="BH174" s="10">
        <v>21425</v>
      </c>
      <c r="BI174" s="10">
        <v>21425</v>
      </c>
      <c r="BJ174" s="10">
        <v>21425</v>
      </c>
      <c r="BK174" s="10">
        <v>21425</v>
      </c>
      <c r="BL174" s="10">
        <v>21425</v>
      </c>
      <c r="BM174" s="10">
        <v>21425</v>
      </c>
      <c r="BN174" s="10">
        <v>21425</v>
      </c>
    </row>
    <row r="175" spans="1:66" x14ac:dyDescent="0.25">
      <c r="A175" s="8" t="s">
        <v>52</v>
      </c>
      <c r="B175" s="10">
        <v>725372</v>
      </c>
      <c r="C175" s="10">
        <v>725372</v>
      </c>
      <c r="D175" s="10">
        <v>725372</v>
      </c>
      <c r="E175" s="10">
        <v>725372</v>
      </c>
      <c r="F175" s="10">
        <v>725372</v>
      </c>
      <c r="G175" s="10">
        <v>725372</v>
      </c>
      <c r="H175" s="10">
        <v>725372</v>
      </c>
      <c r="I175" s="10">
        <v>725372</v>
      </c>
      <c r="J175" s="10">
        <v>725372</v>
      </c>
      <c r="K175" s="10">
        <v>725372</v>
      </c>
      <c r="L175" s="10">
        <v>725372</v>
      </c>
      <c r="M175" s="10">
        <v>725372</v>
      </c>
      <c r="N175" s="10">
        <v>723547</v>
      </c>
      <c r="O175" s="10">
        <v>723547</v>
      </c>
      <c r="P175" s="10">
        <v>723547</v>
      </c>
      <c r="Q175" s="10">
        <v>723547</v>
      </c>
      <c r="R175" s="10">
        <v>723547</v>
      </c>
      <c r="S175" s="10">
        <v>723547</v>
      </c>
      <c r="T175" s="10">
        <v>723547</v>
      </c>
      <c r="U175" s="10">
        <v>723547</v>
      </c>
      <c r="V175" s="10">
        <v>723547</v>
      </c>
      <c r="W175" s="10">
        <v>723547</v>
      </c>
      <c r="X175" s="10">
        <v>723547</v>
      </c>
      <c r="Y175" s="10">
        <v>723547</v>
      </c>
      <c r="Z175" s="10">
        <v>717619</v>
      </c>
      <c r="AA175" s="10">
        <v>717619</v>
      </c>
      <c r="AB175" s="10">
        <v>717619</v>
      </c>
      <c r="AC175" s="10">
        <v>717619</v>
      </c>
      <c r="AD175" s="10">
        <v>717619</v>
      </c>
      <c r="AE175" s="10">
        <v>717619</v>
      </c>
      <c r="AF175" s="10">
        <v>717619</v>
      </c>
      <c r="AG175" s="10">
        <v>717619</v>
      </c>
      <c r="AH175" s="10">
        <v>717619</v>
      </c>
      <c r="AI175" s="10">
        <v>717619</v>
      </c>
      <c r="AJ175" s="10">
        <v>717619</v>
      </c>
      <c r="AK175" s="10">
        <v>717619</v>
      </c>
      <c r="AL175" s="10">
        <v>717523</v>
      </c>
      <c r="AM175" s="10">
        <v>717523</v>
      </c>
      <c r="AN175" s="10">
        <v>717523</v>
      </c>
      <c r="AO175" s="10">
        <v>717523</v>
      </c>
      <c r="AP175" s="10">
        <v>717523</v>
      </c>
      <c r="AQ175" s="10">
        <v>717523</v>
      </c>
      <c r="AR175" s="10">
        <v>717523</v>
      </c>
      <c r="AS175" s="10">
        <v>717523</v>
      </c>
      <c r="AT175" s="10">
        <v>717523</v>
      </c>
      <c r="AU175" s="10">
        <v>717523</v>
      </c>
      <c r="AV175" s="10">
        <v>717523</v>
      </c>
      <c r="AW175" s="10">
        <v>717523</v>
      </c>
      <c r="AX175" s="10">
        <v>717523</v>
      </c>
      <c r="AY175" s="10">
        <v>717523</v>
      </c>
      <c r="AZ175" s="10">
        <v>717523</v>
      </c>
      <c r="BA175" s="10">
        <v>717523</v>
      </c>
      <c r="BB175" s="10">
        <v>717523</v>
      </c>
      <c r="BC175" s="10">
        <v>717523</v>
      </c>
      <c r="BD175" s="10">
        <v>717523</v>
      </c>
      <c r="BE175" s="10">
        <v>717523</v>
      </c>
      <c r="BF175" s="10">
        <v>717523</v>
      </c>
      <c r="BG175" s="10">
        <v>717523</v>
      </c>
      <c r="BH175" s="10">
        <v>717523</v>
      </c>
      <c r="BI175" s="10">
        <v>717523</v>
      </c>
      <c r="BJ175" s="10">
        <v>717523</v>
      </c>
      <c r="BK175" s="10">
        <v>717523</v>
      </c>
      <c r="BL175" s="10">
        <v>717523</v>
      </c>
      <c r="BM175" s="10">
        <v>717523</v>
      </c>
      <c r="BN175" s="10">
        <v>717523</v>
      </c>
    </row>
    <row r="176" spans="1:66" x14ac:dyDescent="0.25">
      <c r="A176" s="8" t="s">
        <v>42</v>
      </c>
      <c r="B176" s="10">
        <v>4700424</v>
      </c>
      <c r="C176" s="10">
        <v>4700424</v>
      </c>
      <c r="D176" s="10">
        <v>4700424</v>
      </c>
      <c r="E176" s="10">
        <v>4700424</v>
      </c>
      <c r="F176" s="10">
        <v>4700424</v>
      </c>
      <c r="G176" s="10">
        <v>4700424</v>
      </c>
      <c r="H176" s="10">
        <v>4700424</v>
      </c>
      <c r="I176" s="10">
        <v>4700424</v>
      </c>
      <c r="J176" s="10">
        <v>4700424</v>
      </c>
      <c r="K176" s="10">
        <v>4700424</v>
      </c>
      <c r="L176" s="10">
        <v>4700424</v>
      </c>
      <c r="M176" s="10">
        <v>4700424</v>
      </c>
      <c r="N176" s="10">
        <v>4694064</v>
      </c>
      <c r="O176" s="10">
        <v>4694064</v>
      </c>
      <c r="P176" s="10">
        <v>4694064</v>
      </c>
      <c r="Q176" s="10">
        <v>4694064</v>
      </c>
      <c r="R176" s="10">
        <v>4694064</v>
      </c>
      <c r="S176" s="10">
        <v>4694064</v>
      </c>
      <c r="T176" s="10">
        <v>4694064</v>
      </c>
      <c r="U176" s="10">
        <v>4694064</v>
      </c>
      <c r="V176" s="10">
        <v>4694064</v>
      </c>
      <c r="W176" s="10">
        <v>4694064</v>
      </c>
      <c r="X176" s="10">
        <v>4694064</v>
      </c>
      <c r="Y176" s="10">
        <v>4694064</v>
      </c>
      <c r="Z176" s="10">
        <v>4757514</v>
      </c>
      <c r="AA176" s="10">
        <v>4757514</v>
      </c>
      <c r="AB176" s="10">
        <v>4757514</v>
      </c>
      <c r="AC176" s="10">
        <v>4757514</v>
      </c>
      <c r="AD176" s="10">
        <v>4757514</v>
      </c>
      <c r="AE176" s="10">
        <v>4757514</v>
      </c>
      <c r="AF176" s="10">
        <v>4757514</v>
      </c>
      <c r="AG176" s="10">
        <v>4757514</v>
      </c>
      <c r="AH176" s="10">
        <v>4757514</v>
      </c>
      <c r="AI176" s="10">
        <v>4757514</v>
      </c>
      <c r="AJ176" s="10">
        <v>4757514</v>
      </c>
      <c r="AK176" s="10">
        <v>4757514</v>
      </c>
      <c r="AL176" s="10">
        <v>4805133</v>
      </c>
      <c r="AM176" s="10">
        <v>4805133</v>
      </c>
      <c r="AN176" s="10">
        <v>4805133</v>
      </c>
      <c r="AO176" s="10">
        <v>4805133</v>
      </c>
      <c r="AP176" s="10">
        <v>4805133</v>
      </c>
      <c r="AQ176" s="10">
        <v>4805133</v>
      </c>
      <c r="AR176" s="10">
        <v>4805133</v>
      </c>
      <c r="AS176" s="10">
        <v>4805133</v>
      </c>
      <c r="AT176" s="10">
        <v>4805133</v>
      </c>
      <c r="AU176" s="10">
        <v>4805133</v>
      </c>
      <c r="AV176" s="10">
        <v>4805133</v>
      </c>
      <c r="AW176" s="10">
        <v>4805133</v>
      </c>
      <c r="AX176" s="10">
        <v>4805133</v>
      </c>
      <c r="AY176" s="10">
        <v>4805133</v>
      </c>
      <c r="AZ176" s="10">
        <v>4805133</v>
      </c>
      <c r="BA176" s="10">
        <v>4805133</v>
      </c>
      <c r="BB176" s="10">
        <v>4805133</v>
      </c>
      <c r="BC176" s="10">
        <v>4805133</v>
      </c>
      <c r="BD176" s="10">
        <v>4805133</v>
      </c>
      <c r="BE176" s="10">
        <v>4805133</v>
      </c>
      <c r="BF176" s="10">
        <v>4805133</v>
      </c>
      <c r="BG176" s="10">
        <v>4805133</v>
      </c>
      <c r="BH176" s="10">
        <v>4805133</v>
      </c>
      <c r="BI176" s="10">
        <v>4805133</v>
      </c>
      <c r="BJ176" s="10">
        <v>4805133</v>
      </c>
      <c r="BK176" s="10">
        <v>4805133</v>
      </c>
      <c r="BL176" s="10">
        <v>4805133</v>
      </c>
      <c r="BM176" s="10">
        <v>4805133</v>
      </c>
      <c r="BN176" s="10">
        <v>4805133</v>
      </c>
    </row>
    <row r="177" spans="1:66"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row>
    <row r="178" spans="1:66"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row>
    <row r="179" spans="1:66" x14ac:dyDescent="0.25">
      <c r="A179" s="8" t="s">
        <v>55</v>
      </c>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row>
    <row r="180" spans="1:66" x14ac:dyDescent="0.25">
      <c r="A180" s="8" t="s">
        <v>44</v>
      </c>
      <c r="B180" s="9" t="s">
        <v>98</v>
      </c>
      <c r="C180" s="9" t="s">
        <v>98</v>
      </c>
      <c r="D180" s="9" t="s">
        <v>98</v>
      </c>
      <c r="E180" s="9" t="s">
        <v>98</v>
      </c>
      <c r="F180" s="9" t="s">
        <v>98</v>
      </c>
      <c r="G180" s="9" t="s">
        <v>98</v>
      </c>
      <c r="H180" s="9" t="s">
        <v>98</v>
      </c>
      <c r="I180" s="9" t="s">
        <v>98</v>
      </c>
      <c r="J180" s="9" t="s">
        <v>98</v>
      </c>
      <c r="K180" s="9" t="s">
        <v>98</v>
      </c>
      <c r="L180" s="9" t="s">
        <v>98</v>
      </c>
      <c r="M180" s="9" t="s">
        <v>98</v>
      </c>
      <c r="N180" s="9" t="s">
        <v>99</v>
      </c>
      <c r="O180" s="9" t="s">
        <v>99</v>
      </c>
      <c r="P180" s="9" t="s">
        <v>99</v>
      </c>
      <c r="Q180" s="9" t="s">
        <v>99</v>
      </c>
      <c r="R180" s="9" t="s">
        <v>99</v>
      </c>
      <c r="S180" s="9" t="s">
        <v>99</v>
      </c>
      <c r="T180" s="9" t="s">
        <v>99</v>
      </c>
      <c r="U180" s="9" t="s">
        <v>99</v>
      </c>
      <c r="V180" s="9" t="s">
        <v>99</v>
      </c>
      <c r="W180" s="9" t="s">
        <v>99</v>
      </c>
      <c r="X180" s="9" t="s">
        <v>99</v>
      </c>
      <c r="Y180" s="9" t="s">
        <v>99</v>
      </c>
      <c r="Z180" s="260" t="s">
        <v>1042</v>
      </c>
      <c r="AA180" s="260" t="s">
        <v>1042</v>
      </c>
      <c r="AB180" s="260" t="s">
        <v>1042</v>
      </c>
      <c r="AC180" s="260" t="s">
        <v>1042</v>
      </c>
      <c r="AD180" s="260" t="s">
        <v>1042</v>
      </c>
      <c r="AE180" s="260" t="s">
        <v>1042</v>
      </c>
      <c r="AF180" s="260" t="s">
        <v>1042</v>
      </c>
      <c r="AG180" s="260" t="s">
        <v>1042</v>
      </c>
      <c r="AH180" s="260" t="s">
        <v>1042</v>
      </c>
      <c r="AI180" s="260" t="s">
        <v>1042</v>
      </c>
      <c r="AJ180" s="260" t="s">
        <v>1042</v>
      </c>
      <c r="AK180" s="260" t="s">
        <v>1042</v>
      </c>
      <c r="AL180" s="260" t="s">
        <v>1043</v>
      </c>
      <c r="AM180" s="260" t="s">
        <v>1043</v>
      </c>
      <c r="AN180" s="260" t="s">
        <v>1043</v>
      </c>
      <c r="AO180" s="260" t="s">
        <v>1043</v>
      </c>
      <c r="AP180" s="260" t="s">
        <v>1043</v>
      </c>
      <c r="AQ180" s="260" t="s">
        <v>1043</v>
      </c>
      <c r="AR180" s="260" t="s">
        <v>1043</v>
      </c>
      <c r="AS180" s="260" t="s">
        <v>1043</v>
      </c>
      <c r="AT180" s="260" t="s">
        <v>1043</v>
      </c>
      <c r="AU180" s="260" t="s">
        <v>1043</v>
      </c>
      <c r="AV180" s="260" t="s">
        <v>1043</v>
      </c>
      <c r="AW180" s="260" t="s">
        <v>1043</v>
      </c>
      <c r="AX180" s="260" t="s">
        <v>1043</v>
      </c>
      <c r="AY180" s="260" t="s">
        <v>1043</v>
      </c>
      <c r="AZ180" s="260" t="s">
        <v>1043</v>
      </c>
      <c r="BA180" s="260" t="s">
        <v>1043</v>
      </c>
      <c r="BB180" s="260" t="s">
        <v>1043</v>
      </c>
      <c r="BC180" s="260" t="s">
        <v>1043</v>
      </c>
      <c r="BD180" s="260" t="s">
        <v>1043</v>
      </c>
      <c r="BE180" s="260" t="s">
        <v>1043</v>
      </c>
      <c r="BF180" s="260" t="s">
        <v>1043</v>
      </c>
      <c r="BG180" s="260" t="s">
        <v>1043</v>
      </c>
      <c r="BH180" s="260" t="s">
        <v>1043</v>
      </c>
      <c r="BI180" s="260" t="s">
        <v>1043</v>
      </c>
      <c r="BJ180" s="260" t="s">
        <v>1043</v>
      </c>
      <c r="BK180" s="260" t="s">
        <v>1043</v>
      </c>
      <c r="BL180" s="260" t="s">
        <v>1043</v>
      </c>
      <c r="BM180" s="260" t="s">
        <v>1043</v>
      </c>
      <c r="BN180" s="260" t="s">
        <v>1043</v>
      </c>
    </row>
    <row r="181" spans="1:66" x14ac:dyDescent="0.25">
      <c r="A181" s="8" t="s">
        <v>0</v>
      </c>
      <c r="B181" s="20">
        <v>41346</v>
      </c>
      <c r="C181" s="20">
        <v>41346</v>
      </c>
      <c r="D181" s="20">
        <v>41346</v>
      </c>
      <c r="E181" s="20">
        <v>41346</v>
      </c>
      <c r="F181" s="20">
        <v>41346</v>
      </c>
      <c r="G181" s="20">
        <v>41346</v>
      </c>
      <c r="H181" s="20">
        <v>41346</v>
      </c>
      <c r="I181" s="20">
        <v>41346</v>
      </c>
      <c r="J181" s="20">
        <v>41346</v>
      </c>
      <c r="K181" s="20">
        <v>41346</v>
      </c>
      <c r="L181" s="20">
        <v>41346</v>
      </c>
      <c r="M181" s="20">
        <v>41346</v>
      </c>
      <c r="N181" s="20">
        <v>41731</v>
      </c>
      <c r="O181" s="20">
        <v>41731</v>
      </c>
      <c r="P181" s="20">
        <v>41731</v>
      </c>
      <c r="Q181" s="20">
        <v>41731</v>
      </c>
      <c r="R181" s="20">
        <v>41731</v>
      </c>
      <c r="S181" s="20">
        <v>41731</v>
      </c>
      <c r="T181" s="20">
        <v>41731</v>
      </c>
      <c r="U181" s="20">
        <v>41731</v>
      </c>
      <c r="V181" s="20">
        <v>41731</v>
      </c>
      <c r="W181" s="20">
        <v>41731</v>
      </c>
      <c r="X181" s="20">
        <v>41731</v>
      </c>
      <c r="Y181" s="20">
        <v>41731</v>
      </c>
      <c r="Z181" s="20">
        <v>42638</v>
      </c>
      <c r="AA181" s="20">
        <v>42638</v>
      </c>
      <c r="AB181" s="20">
        <v>42638</v>
      </c>
      <c r="AC181" s="20">
        <v>42638</v>
      </c>
      <c r="AD181" s="20">
        <v>42638</v>
      </c>
      <c r="AE181" s="20">
        <v>42638</v>
      </c>
      <c r="AF181" s="20">
        <v>42638</v>
      </c>
      <c r="AG181" s="20">
        <v>42638</v>
      </c>
      <c r="AH181" s="20">
        <v>42638</v>
      </c>
      <c r="AI181" s="20">
        <v>42638</v>
      </c>
      <c r="AJ181" s="20">
        <v>42638</v>
      </c>
      <c r="AK181" s="20">
        <v>42638</v>
      </c>
      <c r="AL181" s="20">
        <v>43825</v>
      </c>
      <c r="AM181" s="20">
        <v>43825</v>
      </c>
      <c r="AN181" s="20">
        <v>43825</v>
      </c>
      <c r="AO181" s="20">
        <v>43825</v>
      </c>
      <c r="AP181" s="20">
        <v>43825</v>
      </c>
      <c r="AQ181" s="20">
        <v>43825</v>
      </c>
      <c r="AR181" s="20">
        <v>43825</v>
      </c>
      <c r="AS181" s="20">
        <v>43825</v>
      </c>
      <c r="AT181" s="20">
        <v>43825</v>
      </c>
      <c r="AU181" s="20">
        <v>43825</v>
      </c>
      <c r="AV181" s="20">
        <v>43825</v>
      </c>
      <c r="AW181" s="20">
        <v>43825</v>
      </c>
      <c r="AX181" s="20">
        <v>43825</v>
      </c>
      <c r="AY181" s="20">
        <v>43825</v>
      </c>
      <c r="AZ181" s="20">
        <v>43825</v>
      </c>
      <c r="BA181" s="20">
        <v>43825</v>
      </c>
      <c r="BB181" s="20">
        <v>43825</v>
      </c>
      <c r="BC181" s="20">
        <v>43825</v>
      </c>
      <c r="BD181" s="20">
        <v>43825</v>
      </c>
      <c r="BE181" s="20">
        <v>43825</v>
      </c>
      <c r="BF181" s="20">
        <v>43825</v>
      </c>
      <c r="BG181" s="20">
        <v>43825</v>
      </c>
      <c r="BH181" s="20">
        <v>43825</v>
      </c>
      <c r="BI181" s="20">
        <v>43825</v>
      </c>
      <c r="BJ181" s="20">
        <v>43825</v>
      </c>
      <c r="BK181" s="20">
        <v>43825</v>
      </c>
      <c r="BL181" s="20">
        <v>43825</v>
      </c>
      <c r="BM181" s="20">
        <v>43825</v>
      </c>
      <c r="BN181" s="20">
        <v>43825</v>
      </c>
    </row>
    <row r="182" spans="1:66" x14ac:dyDescent="0.25">
      <c r="A182" s="8" t="s">
        <v>1</v>
      </c>
      <c r="B182" s="20">
        <v>42690</v>
      </c>
      <c r="C182" s="20">
        <v>42690</v>
      </c>
      <c r="D182" s="20">
        <v>42690</v>
      </c>
      <c r="E182" s="20">
        <v>42690</v>
      </c>
      <c r="F182" s="20">
        <v>42690</v>
      </c>
      <c r="G182" s="20">
        <v>42690</v>
      </c>
      <c r="H182" s="20">
        <v>42690</v>
      </c>
      <c r="I182" s="20">
        <v>42690</v>
      </c>
      <c r="J182" s="20">
        <v>42690</v>
      </c>
      <c r="K182" s="20">
        <v>42690</v>
      </c>
      <c r="L182" s="20">
        <v>42690</v>
      </c>
      <c r="M182" s="20">
        <v>42690</v>
      </c>
      <c r="N182" s="20">
        <v>42675</v>
      </c>
      <c r="O182" s="20">
        <v>42675</v>
      </c>
      <c r="P182" s="20">
        <v>42675</v>
      </c>
      <c r="Q182" s="20">
        <v>42675</v>
      </c>
      <c r="R182" s="20">
        <v>42675</v>
      </c>
      <c r="S182" s="20">
        <v>42675</v>
      </c>
      <c r="T182" s="20">
        <v>42675</v>
      </c>
      <c r="U182" s="20">
        <v>42675</v>
      </c>
      <c r="V182" s="20">
        <v>42675</v>
      </c>
      <c r="W182" s="20">
        <v>42675</v>
      </c>
      <c r="X182" s="20">
        <v>42675</v>
      </c>
      <c r="Y182" s="20">
        <v>42675</v>
      </c>
      <c r="Z182" s="20">
        <v>43198</v>
      </c>
      <c r="AA182" s="20">
        <v>43198</v>
      </c>
      <c r="AB182" s="20">
        <v>43198</v>
      </c>
      <c r="AC182" s="20">
        <v>43198</v>
      </c>
      <c r="AD182" s="20">
        <v>43198</v>
      </c>
      <c r="AE182" s="20">
        <v>43198</v>
      </c>
      <c r="AF182" s="20">
        <v>43198</v>
      </c>
      <c r="AG182" s="20">
        <v>43198</v>
      </c>
      <c r="AH182" s="20">
        <v>43198</v>
      </c>
      <c r="AI182" s="20">
        <v>43198</v>
      </c>
      <c r="AJ182" s="20">
        <v>43198</v>
      </c>
      <c r="AK182" s="20">
        <v>43198</v>
      </c>
      <c r="AL182" s="20">
        <v>44026</v>
      </c>
      <c r="AM182" s="20">
        <v>44026</v>
      </c>
      <c r="AN182" s="20">
        <v>44026</v>
      </c>
      <c r="AO182" s="20">
        <v>44026</v>
      </c>
      <c r="AP182" s="20">
        <v>44026</v>
      </c>
      <c r="AQ182" s="20">
        <v>44026</v>
      </c>
      <c r="AR182" s="20">
        <v>44026</v>
      </c>
      <c r="AS182" s="20">
        <v>44026</v>
      </c>
      <c r="AT182" s="20">
        <v>44026</v>
      </c>
      <c r="AU182" s="20">
        <v>44026</v>
      </c>
      <c r="AV182" s="20">
        <v>44026</v>
      </c>
      <c r="AW182" s="20">
        <v>44026</v>
      </c>
      <c r="AX182" s="20">
        <v>44026</v>
      </c>
      <c r="AY182" s="20">
        <v>44026</v>
      </c>
      <c r="AZ182" s="20">
        <v>44026</v>
      </c>
      <c r="BA182" s="20">
        <v>44026</v>
      </c>
      <c r="BB182" s="20">
        <v>44026</v>
      </c>
      <c r="BC182" s="20">
        <v>44026</v>
      </c>
      <c r="BD182" s="20">
        <v>44026</v>
      </c>
      <c r="BE182" s="20">
        <v>44026</v>
      </c>
      <c r="BF182" s="20">
        <v>44026</v>
      </c>
      <c r="BG182" s="20">
        <v>44026</v>
      </c>
      <c r="BH182" s="20">
        <v>44026</v>
      </c>
      <c r="BI182" s="20">
        <v>44026</v>
      </c>
      <c r="BJ182" s="20">
        <v>44026</v>
      </c>
      <c r="BK182" s="20">
        <v>44026</v>
      </c>
      <c r="BL182" s="20">
        <v>44026</v>
      </c>
      <c r="BM182" s="20">
        <v>44026</v>
      </c>
      <c r="BN182" s="20">
        <v>44026</v>
      </c>
    </row>
    <row r="183" spans="1:66" x14ac:dyDescent="0.25">
      <c r="A183" s="8" t="s">
        <v>2</v>
      </c>
      <c r="B183" s="20">
        <v>43258</v>
      </c>
      <c r="C183" s="20">
        <v>43258</v>
      </c>
      <c r="D183" s="20">
        <v>43258</v>
      </c>
      <c r="E183" s="20">
        <v>43258</v>
      </c>
      <c r="F183" s="20">
        <v>43258</v>
      </c>
      <c r="G183" s="20">
        <v>43258</v>
      </c>
      <c r="H183" s="20">
        <v>43258</v>
      </c>
      <c r="I183" s="20">
        <v>43258</v>
      </c>
      <c r="J183" s="20">
        <v>43258</v>
      </c>
      <c r="K183" s="20">
        <v>43258</v>
      </c>
      <c r="L183" s="20">
        <v>43258</v>
      </c>
      <c r="M183" s="20">
        <v>43258</v>
      </c>
      <c r="N183" s="20">
        <v>43775</v>
      </c>
      <c r="O183" s="20">
        <v>43775</v>
      </c>
      <c r="P183" s="20">
        <v>43775</v>
      </c>
      <c r="Q183" s="20">
        <v>43775</v>
      </c>
      <c r="R183" s="20">
        <v>43775</v>
      </c>
      <c r="S183" s="20">
        <v>43775</v>
      </c>
      <c r="T183" s="20">
        <v>43775</v>
      </c>
      <c r="U183" s="20">
        <v>43775</v>
      </c>
      <c r="V183" s="20">
        <v>43775</v>
      </c>
      <c r="W183" s="20">
        <v>43775</v>
      </c>
      <c r="X183" s="20">
        <v>43775</v>
      </c>
      <c r="Y183" s="20">
        <v>43775</v>
      </c>
      <c r="Z183" s="20">
        <v>44785</v>
      </c>
      <c r="AA183" s="20">
        <v>44785</v>
      </c>
      <c r="AB183" s="20">
        <v>44785</v>
      </c>
      <c r="AC183" s="20">
        <v>44785</v>
      </c>
      <c r="AD183" s="20">
        <v>44785</v>
      </c>
      <c r="AE183" s="20">
        <v>44785</v>
      </c>
      <c r="AF183" s="20">
        <v>44785</v>
      </c>
      <c r="AG183" s="20">
        <v>44785</v>
      </c>
      <c r="AH183" s="20">
        <v>44785</v>
      </c>
      <c r="AI183" s="20">
        <v>44785</v>
      </c>
      <c r="AJ183" s="20">
        <v>44785</v>
      </c>
      <c r="AK183" s="20">
        <v>44785</v>
      </c>
      <c r="AL183" s="20">
        <v>45538</v>
      </c>
      <c r="AM183" s="20">
        <v>45538</v>
      </c>
      <c r="AN183" s="20">
        <v>45538</v>
      </c>
      <c r="AO183" s="20">
        <v>45538</v>
      </c>
      <c r="AP183" s="20">
        <v>45538</v>
      </c>
      <c r="AQ183" s="20">
        <v>45538</v>
      </c>
      <c r="AR183" s="20">
        <v>45538</v>
      </c>
      <c r="AS183" s="20">
        <v>45538</v>
      </c>
      <c r="AT183" s="20">
        <v>45538</v>
      </c>
      <c r="AU183" s="20">
        <v>45538</v>
      </c>
      <c r="AV183" s="20">
        <v>45538</v>
      </c>
      <c r="AW183" s="20">
        <v>45538</v>
      </c>
      <c r="AX183" s="20">
        <v>45538</v>
      </c>
      <c r="AY183" s="20">
        <v>45538</v>
      </c>
      <c r="AZ183" s="20">
        <v>45538</v>
      </c>
      <c r="BA183" s="20">
        <v>45538</v>
      </c>
      <c r="BB183" s="20">
        <v>45538</v>
      </c>
      <c r="BC183" s="20">
        <v>45538</v>
      </c>
      <c r="BD183" s="20">
        <v>45538</v>
      </c>
      <c r="BE183" s="20">
        <v>45538</v>
      </c>
      <c r="BF183" s="20">
        <v>45538</v>
      </c>
      <c r="BG183" s="20">
        <v>45538</v>
      </c>
      <c r="BH183" s="20">
        <v>45538</v>
      </c>
      <c r="BI183" s="20">
        <v>45538</v>
      </c>
      <c r="BJ183" s="20">
        <v>45538</v>
      </c>
      <c r="BK183" s="20">
        <v>45538</v>
      </c>
      <c r="BL183" s="20">
        <v>45538</v>
      </c>
      <c r="BM183" s="20">
        <v>45538</v>
      </c>
      <c r="BN183" s="20">
        <v>45538</v>
      </c>
    </row>
    <row r="184" spans="1:66" x14ac:dyDescent="0.25">
      <c r="A184" s="8" t="s">
        <v>3</v>
      </c>
      <c r="B184" s="20">
        <v>33078</v>
      </c>
      <c r="C184" s="20">
        <v>33078</v>
      </c>
      <c r="D184" s="20">
        <v>33078</v>
      </c>
      <c r="E184" s="20">
        <v>33078</v>
      </c>
      <c r="F184" s="20">
        <v>33078</v>
      </c>
      <c r="G184" s="20">
        <v>33078</v>
      </c>
      <c r="H184" s="20">
        <v>33078</v>
      </c>
      <c r="I184" s="20">
        <v>33078</v>
      </c>
      <c r="J184" s="20">
        <v>33078</v>
      </c>
      <c r="K184" s="20">
        <v>33078</v>
      </c>
      <c r="L184" s="20">
        <v>33078</v>
      </c>
      <c r="M184" s="20">
        <v>33078</v>
      </c>
      <c r="N184" s="20">
        <v>33034</v>
      </c>
      <c r="O184" s="20">
        <v>33034</v>
      </c>
      <c r="P184" s="20">
        <v>33034</v>
      </c>
      <c r="Q184" s="20">
        <v>33034</v>
      </c>
      <c r="R184" s="20">
        <v>33034</v>
      </c>
      <c r="S184" s="20">
        <v>33034</v>
      </c>
      <c r="T184" s="20">
        <v>33034</v>
      </c>
      <c r="U184" s="20">
        <v>33034</v>
      </c>
      <c r="V184" s="20">
        <v>33034</v>
      </c>
      <c r="W184" s="20">
        <v>33034</v>
      </c>
      <c r="X184" s="20">
        <v>33034</v>
      </c>
      <c r="Y184" s="20">
        <v>33034</v>
      </c>
      <c r="Z184" s="20">
        <v>33296</v>
      </c>
      <c r="AA184" s="20">
        <v>33296</v>
      </c>
      <c r="AB184" s="20">
        <v>33296</v>
      </c>
      <c r="AC184" s="20">
        <v>33296</v>
      </c>
      <c r="AD184" s="20">
        <v>33296</v>
      </c>
      <c r="AE184" s="20">
        <v>33296</v>
      </c>
      <c r="AF184" s="20">
        <v>33296</v>
      </c>
      <c r="AG184" s="20">
        <v>33296</v>
      </c>
      <c r="AH184" s="20">
        <v>33296</v>
      </c>
      <c r="AI184" s="20">
        <v>33296</v>
      </c>
      <c r="AJ184" s="20">
        <v>33296</v>
      </c>
      <c r="AK184" s="20">
        <v>33296</v>
      </c>
      <c r="AL184" s="20">
        <v>33672</v>
      </c>
      <c r="AM184" s="20">
        <v>33672</v>
      </c>
      <c r="AN184" s="20">
        <v>33672</v>
      </c>
      <c r="AO184" s="20">
        <v>33672</v>
      </c>
      <c r="AP184" s="20">
        <v>33672</v>
      </c>
      <c r="AQ184" s="20">
        <v>33672</v>
      </c>
      <c r="AR184" s="20">
        <v>33672</v>
      </c>
      <c r="AS184" s="20">
        <v>33672</v>
      </c>
      <c r="AT184" s="20">
        <v>33672</v>
      </c>
      <c r="AU184" s="20">
        <v>33672</v>
      </c>
      <c r="AV184" s="20">
        <v>33672</v>
      </c>
      <c r="AW184" s="20">
        <v>33672</v>
      </c>
      <c r="AX184" s="20">
        <v>33672</v>
      </c>
      <c r="AY184" s="20">
        <v>33672</v>
      </c>
      <c r="AZ184" s="20">
        <v>33672</v>
      </c>
      <c r="BA184" s="20">
        <v>33672</v>
      </c>
      <c r="BB184" s="20">
        <v>33672</v>
      </c>
      <c r="BC184" s="20">
        <v>33672</v>
      </c>
      <c r="BD184" s="20">
        <v>33672</v>
      </c>
      <c r="BE184" s="20">
        <v>33672</v>
      </c>
      <c r="BF184" s="20">
        <v>33672</v>
      </c>
      <c r="BG184" s="20">
        <v>33672</v>
      </c>
      <c r="BH184" s="20">
        <v>33672</v>
      </c>
      <c r="BI184" s="20">
        <v>33672</v>
      </c>
      <c r="BJ184" s="20">
        <v>33672</v>
      </c>
      <c r="BK184" s="20">
        <v>33672</v>
      </c>
      <c r="BL184" s="20">
        <v>33672</v>
      </c>
      <c r="BM184" s="20">
        <v>33672</v>
      </c>
      <c r="BN184" s="20">
        <v>33672</v>
      </c>
    </row>
    <row r="185" spans="1:66" x14ac:dyDescent="0.25">
      <c r="A185" s="8" t="s">
        <v>7</v>
      </c>
      <c r="B185" s="20">
        <v>30802</v>
      </c>
      <c r="C185" s="20">
        <v>30802</v>
      </c>
      <c r="D185" s="20">
        <v>30802</v>
      </c>
      <c r="E185" s="20">
        <v>30802</v>
      </c>
      <c r="F185" s="20">
        <v>30802</v>
      </c>
      <c r="G185" s="20">
        <v>30802</v>
      </c>
      <c r="H185" s="20">
        <v>30802</v>
      </c>
      <c r="I185" s="20">
        <v>30802</v>
      </c>
      <c r="J185" s="20">
        <v>30802</v>
      </c>
      <c r="K185" s="20">
        <v>30802</v>
      </c>
      <c r="L185" s="20">
        <v>30802</v>
      </c>
      <c r="M185" s="20">
        <v>30802</v>
      </c>
      <c r="N185" s="20">
        <v>30808</v>
      </c>
      <c r="O185" s="20">
        <v>30808</v>
      </c>
      <c r="P185" s="20">
        <v>30808</v>
      </c>
      <c r="Q185" s="20">
        <v>30808</v>
      </c>
      <c r="R185" s="20">
        <v>30808</v>
      </c>
      <c r="S185" s="20">
        <v>30808</v>
      </c>
      <c r="T185" s="20">
        <v>30808</v>
      </c>
      <c r="U185" s="20">
        <v>30808</v>
      </c>
      <c r="V185" s="20">
        <v>30808</v>
      </c>
      <c r="W185" s="20">
        <v>30808</v>
      </c>
      <c r="X185" s="20">
        <v>30808</v>
      </c>
      <c r="Y185" s="20">
        <v>30808</v>
      </c>
      <c r="Z185" s="20">
        <v>30881</v>
      </c>
      <c r="AA185" s="20">
        <v>30881</v>
      </c>
      <c r="AB185" s="20">
        <v>30881</v>
      </c>
      <c r="AC185" s="20">
        <v>30881</v>
      </c>
      <c r="AD185" s="20">
        <v>30881</v>
      </c>
      <c r="AE185" s="20">
        <v>30881</v>
      </c>
      <c r="AF185" s="20">
        <v>30881</v>
      </c>
      <c r="AG185" s="20">
        <v>30881</v>
      </c>
      <c r="AH185" s="20">
        <v>30881</v>
      </c>
      <c r="AI185" s="20">
        <v>30881</v>
      </c>
      <c r="AJ185" s="20">
        <v>30881</v>
      </c>
      <c r="AK185" s="20">
        <v>30881</v>
      </c>
      <c r="AL185" s="20">
        <v>31195</v>
      </c>
      <c r="AM185" s="20">
        <v>31195</v>
      </c>
      <c r="AN185" s="20">
        <v>31195</v>
      </c>
      <c r="AO185" s="20">
        <v>31195</v>
      </c>
      <c r="AP185" s="20">
        <v>31195</v>
      </c>
      <c r="AQ185" s="20">
        <v>31195</v>
      </c>
      <c r="AR185" s="20">
        <v>31195</v>
      </c>
      <c r="AS185" s="20">
        <v>31195</v>
      </c>
      <c r="AT185" s="20">
        <v>31195</v>
      </c>
      <c r="AU185" s="20">
        <v>31195</v>
      </c>
      <c r="AV185" s="20">
        <v>31195</v>
      </c>
      <c r="AW185" s="20">
        <v>31195</v>
      </c>
      <c r="AX185" s="20">
        <v>31195</v>
      </c>
      <c r="AY185" s="20">
        <v>31195</v>
      </c>
      <c r="AZ185" s="20">
        <v>31195</v>
      </c>
      <c r="BA185" s="20">
        <v>31195</v>
      </c>
      <c r="BB185" s="20">
        <v>31195</v>
      </c>
      <c r="BC185" s="20">
        <v>31195</v>
      </c>
      <c r="BD185" s="20">
        <v>31195</v>
      </c>
      <c r="BE185" s="20">
        <v>31195</v>
      </c>
      <c r="BF185" s="20">
        <v>31195</v>
      </c>
      <c r="BG185" s="20">
        <v>31195</v>
      </c>
      <c r="BH185" s="20">
        <v>31195</v>
      </c>
      <c r="BI185" s="20">
        <v>31195</v>
      </c>
      <c r="BJ185" s="20">
        <v>31195</v>
      </c>
      <c r="BK185" s="20">
        <v>31195</v>
      </c>
      <c r="BL185" s="20">
        <v>31195</v>
      </c>
      <c r="BM185" s="20">
        <v>31195</v>
      </c>
      <c r="BN185" s="20">
        <v>31195</v>
      </c>
    </row>
    <row r="186" spans="1:66" x14ac:dyDescent="0.25">
      <c r="A186" s="8" t="s">
        <v>4</v>
      </c>
      <c r="B186" s="20">
        <v>35648</v>
      </c>
      <c r="C186" s="20">
        <v>35648</v>
      </c>
      <c r="D186" s="20">
        <v>35648</v>
      </c>
      <c r="E186" s="20">
        <v>35648</v>
      </c>
      <c r="F186" s="20">
        <v>35648</v>
      </c>
      <c r="G186" s="20">
        <v>35648</v>
      </c>
      <c r="H186" s="20">
        <v>35648</v>
      </c>
      <c r="I186" s="20">
        <v>35648</v>
      </c>
      <c r="J186" s="20">
        <v>35648</v>
      </c>
      <c r="K186" s="20">
        <v>35648</v>
      </c>
      <c r="L186" s="20">
        <v>35648</v>
      </c>
      <c r="M186" s="20">
        <v>35648</v>
      </c>
      <c r="N186" s="20">
        <v>35301</v>
      </c>
      <c r="O186" s="20">
        <v>35301</v>
      </c>
      <c r="P186" s="20">
        <v>35301</v>
      </c>
      <c r="Q186" s="20">
        <v>35301</v>
      </c>
      <c r="R186" s="20">
        <v>35301</v>
      </c>
      <c r="S186" s="20">
        <v>35301</v>
      </c>
      <c r="T186" s="20">
        <v>35301</v>
      </c>
      <c r="U186" s="20">
        <v>35301</v>
      </c>
      <c r="V186" s="20">
        <v>35301</v>
      </c>
      <c r="W186" s="20">
        <v>35301</v>
      </c>
      <c r="X186" s="20">
        <v>35301</v>
      </c>
      <c r="Y186" s="20">
        <v>35301</v>
      </c>
      <c r="Z186" s="20">
        <v>35111</v>
      </c>
      <c r="AA186" s="20">
        <v>35111</v>
      </c>
      <c r="AB186" s="20">
        <v>35111</v>
      </c>
      <c r="AC186" s="20">
        <v>35111</v>
      </c>
      <c r="AD186" s="20">
        <v>35111</v>
      </c>
      <c r="AE186" s="20">
        <v>35111</v>
      </c>
      <c r="AF186" s="20">
        <v>35111</v>
      </c>
      <c r="AG186" s="20">
        <v>35111</v>
      </c>
      <c r="AH186" s="20">
        <v>35111</v>
      </c>
      <c r="AI186" s="20">
        <v>35111</v>
      </c>
      <c r="AJ186" s="20">
        <v>35111</v>
      </c>
      <c r="AK186" s="20">
        <v>35111</v>
      </c>
      <c r="AL186" s="20">
        <v>35401</v>
      </c>
      <c r="AM186" s="20">
        <v>35401</v>
      </c>
      <c r="AN186" s="20">
        <v>35401</v>
      </c>
      <c r="AO186" s="20">
        <v>35401</v>
      </c>
      <c r="AP186" s="20">
        <v>35401</v>
      </c>
      <c r="AQ186" s="20">
        <v>35401</v>
      </c>
      <c r="AR186" s="20">
        <v>35401</v>
      </c>
      <c r="AS186" s="20">
        <v>35401</v>
      </c>
      <c r="AT186" s="20">
        <v>35401</v>
      </c>
      <c r="AU186" s="20">
        <v>35401</v>
      </c>
      <c r="AV186" s="20">
        <v>35401</v>
      </c>
      <c r="AW186" s="20">
        <v>35401</v>
      </c>
      <c r="AX186" s="20">
        <v>35401</v>
      </c>
      <c r="AY186" s="20">
        <v>35401</v>
      </c>
      <c r="AZ186" s="20">
        <v>35401</v>
      </c>
      <c r="BA186" s="20">
        <v>35401</v>
      </c>
      <c r="BB186" s="20">
        <v>35401</v>
      </c>
      <c r="BC186" s="20">
        <v>35401</v>
      </c>
      <c r="BD186" s="20">
        <v>35401</v>
      </c>
      <c r="BE186" s="20">
        <v>35401</v>
      </c>
      <c r="BF186" s="20">
        <v>35401</v>
      </c>
      <c r="BG186" s="20">
        <v>35401</v>
      </c>
      <c r="BH186" s="20">
        <v>35401</v>
      </c>
      <c r="BI186" s="20">
        <v>35401</v>
      </c>
      <c r="BJ186" s="20">
        <v>35401</v>
      </c>
      <c r="BK186" s="20">
        <v>35401</v>
      </c>
      <c r="BL186" s="20">
        <v>35401</v>
      </c>
      <c r="BM186" s="20">
        <v>35401</v>
      </c>
      <c r="BN186" s="20">
        <v>35401</v>
      </c>
    </row>
    <row r="187" spans="1:66" x14ac:dyDescent="0.25">
      <c r="A187" s="8" t="s">
        <v>5</v>
      </c>
      <c r="B187" s="20">
        <v>57236</v>
      </c>
      <c r="C187" s="20">
        <v>57236</v>
      </c>
      <c r="D187" s="20">
        <v>57236</v>
      </c>
      <c r="E187" s="20">
        <v>57236</v>
      </c>
      <c r="F187" s="20">
        <v>57236</v>
      </c>
      <c r="G187" s="20">
        <v>57236</v>
      </c>
      <c r="H187" s="20">
        <v>57236</v>
      </c>
      <c r="I187" s="20">
        <v>57236</v>
      </c>
      <c r="J187" s="20">
        <v>57236</v>
      </c>
      <c r="K187" s="20">
        <v>57236</v>
      </c>
      <c r="L187" s="20">
        <v>57236</v>
      </c>
      <c r="M187" s="20">
        <v>57236</v>
      </c>
      <c r="N187" s="20">
        <v>58607</v>
      </c>
      <c r="O187" s="20">
        <v>58607</v>
      </c>
      <c r="P187" s="20">
        <v>58607</v>
      </c>
      <c r="Q187" s="20">
        <v>58607</v>
      </c>
      <c r="R187" s="20">
        <v>58607</v>
      </c>
      <c r="S187" s="20">
        <v>58607</v>
      </c>
      <c r="T187" s="20">
        <v>58607</v>
      </c>
      <c r="U187" s="20">
        <v>58607</v>
      </c>
      <c r="V187" s="20">
        <v>58607</v>
      </c>
      <c r="W187" s="20">
        <v>58607</v>
      </c>
      <c r="X187" s="20">
        <v>58607</v>
      </c>
      <c r="Y187" s="20">
        <v>58607</v>
      </c>
      <c r="Z187" s="20">
        <v>59989</v>
      </c>
      <c r="AA187" s="20">
        <v>59989</v>
      </c>
      <c r="AB187" s="20">
        <v>59989</v>
      </c>
      <c r="AC187" s="20">
        <v>59989</v>
      </c>
      <c r="AD187" s="20">
        <v>59989</v>
      </c>
      <c r="AE187" s="20">
        <v>59989</v>
      </c>
      <c r="AF187" s="20">
        <v>59989</v>
      </c>
      <c r="AG187" s="20">
        <v>59989</v>
      </c>
      <c r="AH187" s="20">
        <v>59989</v>
      </c>
      <c r="AI187" s="20">
        <v>59989</v>
      </c>
      <c r="AJ187" s="20">
        <v>59989</v>
      </c>
      <c r="AK187" s="20">
        <v>59989</v>
      </c>
      <c r="AL187" s="20">
        <v>61620</v>
      </c>
      <c r="AM187" s="20">
        <v>61620</v>
      </c>
      <c r="AN187" s="20">
        <v>61620</v>
      </c>
      <c r="AO187" s="20">
        <v>61620</v>
      </c>
      <c r="AP187" s="20">
        <v>61620</v>
      </c>
      <c r="AQ187" s="20">
        <v>61620</v>
      </c>
      <c r="AR187" s="20">
        <v>61620</v>
      </c>
      <c r="AS187" s="20">
        <v>61620</v>
      </c>
      <c r="AT187" s="20">
        <v>61620</v>
      </c>
      <c r="AU187" s="20">
        <v>61620</v>
      </c>
      <c r="AV187" s="20">
        <v>61620</v>
      </c>
      <c r="AW187" s="20">
        <v>61620</v>
      </c>
      <c r="AX187" s="20">
        <v>61620</v>
      </c>
      <c r="AY187" s="20">
        <v>61620</v>
      </c>
      <c r="AZ187" s="20">
        <v>61620</v>
      </c>
      <c r="BA187" s="20">
        <v>61620</v>
      </c>
      <c r="BB187" s="20">
        <v>61620</v>
      </c>
      <c r="BC187" s="20">
        <v>61620</v>
      </c>
      <c r="BD187" s="20">
        <v>61620</v>
      </c>
      <c r="BE187" s="20">
        <v>61620</v>
      </c>
      <c r="BF187" s="20">
        <v>61620</v>
      </c>
      <c r="BG187" s="20">
        <v>61620</v>
      </c>
      <c r="BH187" s="20">
        <v>61620</v>
      </c>
      <c r="BI187" s="20">
        <v>61620</v>
      </c>
      <c r="BJ187" s="20">
        <v>61620</v>
      </c>
      <c r="BK187" s="20">
        <v>61620</v>
      </c>
      <c r="BL187" s="20">
        <v>61620</v>
      </c>
      <c r="BM187" s="20">
        <v>61620</v>
      </c>
      <c r="BN187" s="20">
        <v>61620</v>
      </c>
    </row>
    <row r="188" spans="1:66" x14ac:dyDescent="0.25">
      <c r="A188" s="8" t="s">
        <v>6</v>
      </c>
      <c r="B188" s="20">
        <v>35611</v>
      </c>
      <c r="C188" s="20">
        <v>35611</v>
      </c>
      <c r="D188" s="20">
        <v>35611</v>
      </c>
      <c r="E188" s="20">
        <v>35611</v>
      </c>
      <c r="F188" s="20">
        <v>35611</v>
      </c>
      <c r="G188" s="20">
        <v>35611</v>
      </c>
      <c r="H188" s="20">
        <v>35611</v>
      </c>
      <c r="I188" s="20">
        <v>35611</v>
      </c>
      <c r="J188" s="20">
        <v>35611</v>
      </c>
      <c r="K188" s="20">
        <v>35611</v>
      </c>
      <c r="L188" s="20">
        <v>35611</v>
      </c>
      <c r="M188" s="20">
        <v>35611</v>
      </c>
      <c r="N188" s="20">
        <v>35691</v>
      </c>
      <c r="O188" s="20">
        <v>35691</v>
      </c>
      <c r="P188" s="20">
        <v>35691</v>
      </c>
      <c r="Q188" s="20">
        <v>35691</v>
      </c>
      <c r="R188" s="20">
        <v>35691</v>
      </c>
      <c r="S188" s="20">
        <v>35691</v>
      </c>
      <c r="T188" s="20">
        <v>35691</v>
      </c>
      <c r="U188" s="20">
        <v>35691</v>
      </c>
      <c r="V188" s="20">
        <v>35691</v>
      </c>
      <c r="W188" s="20">
        <v>35691</v>
      </c>
      <c r="X188" s="20">
        <v>35691</v>
      </c>
      <c r="Y188" s="20">
        <v>35691</v>
      </c>
      <c r="Z188" s="20">
        <v>35450</v>
      </c>
      <c r="AA188" s="20">
        <v>35450</v>
      </c>
      <c r="AB188" s="20">
        <v>35450</v>
      </c>
      <c r="AC188" s="20">
        <v>35450</v>
      </c>
      <c r="AD188" s="20">
        <v>35450</v>
      </c>
      <c r="AE188" s="20">
        <v>35450</v>
      </c>
      <c r="AF188" s="20">
        <v>35450</v>
      </c>
      <c r="AG188" s="20">
        <v>35450</v>
      </c>
      <c r="AH188" s="20">
        <v>35450</v>
      </c>
      <c r="AI188" s="20">
        <v>35450</v>
      </c>
      <c r="AJ188" s="20">
        <v>35450</v>
      </c>
      <c r="AK188" s="20">
        <v>35450</v>
      </c>
      <c r="AL188" s="20">
        <v>35357</v>
      </c>
      <c r="AM188" s="20">
        <v>35357</v>
      </c>
      <c r="AN188" s="20">
        <v>35357</v>
      </c>
      <c r="AO188" s="20">
        <v>35357</v>
      </c>
      <c r="AP188" s="20">
        <v>35357</v>
      </c>
      <c r="AQ188" s="20">
        <v>35357</v>
      </c>
      <c r="AR188" s="20">
        <v>35357</v>
      </c>
      <c r="AS188" s="20">
        <v>35357</v>
      </c>
      <c r="AT188" s="20">
        <v>35357</v>
      </c>
      <c r="AU188" s="20">
        <v>35357</v>
      </c>
      <c r="AV188" s="20">
        <v>35357</v>
      </c>
      <c r="AW188" s="20">
        <v>35357</v>
      </c>
      <c r="AX188" s="20">
        <v>35357</v>
      </c>
      <c r="AY188" s="20">
        <v>35357</v>
      </c>
      <c r="AZ188" s="20">
        <v>35357</v>
      </c>
      <c r="BA188" s="20">
        <v>35357</v>
      </c>
      <c r="BB188" s="20">
        <v>35357</v>
      </c>
      <c r="BC188" s="20">
        <v>35357</v>
      </c>
      <c r="BD188" s="20">
        <v>35357</v>
      </c>
      <c r="BE188" s="20">
        <v>35357</v>
      </c>
      <c r="BF188" s="20">
        <v>35357</v>
      </c>
      <c r="BG188" s="20">
        <v>35357</v>
      </c>
      <c r="BH188" s="20">
        <v>35357</v>
      </c>
      <c r="BI188" s="20">
        <v>35357</v>
      </c>
      <c r="BJ188" s="20">
        <v>35357</v>
      </c>
      <c r="BK188" s="20">
        <v>35357</v>
      </c>
      <c r="BL188" s="20">
        <v>35357</v>
      </c>
      <c r="BM188" s="20">
        <v>35357</v>
      </c>
      <c r="BN188" s="20">
        <v>35357</v>
      </c>
    </row>
    <row r="189" spans="1:66" x14ac:dyDescent="0.25">
      <c r="A189" s="8" t="s">
        <v>8</v>
      </c>
      <c r="B189" s="20">
        <v>47896</v>
      </c>
      <c r="C189" s="20">
        <v>47896</v>
      </c>
      <c r="D189" s="20">
        <v>47896</v>
      </c>
      <c r="E189" s="20">
        <v>47896</v>
      </c>
      <c r="F189" s="20">
        <v>47896</v>
      </c>
      <c r="G189" s="20">
        <v>47896</v>
      </c>
      <c r="H189" s="20">
        <v>47896</v>
      </c>
      <c r="I189" s="20">
        <v>47896</v>
      </c>
      <c r="J189" s="20">
        <v>47896</v>
      </c>
      <c r="K189" s="20">
        <v>47896</v>
      </c>
      <c r="L189" s="20">
        <v>47896</v>
      </c>
      <c r="M189" s="20">
        <v>47896</v>
      </c>
      <c r="N189" s="20">
        <v>48582</v>
      </c>
      <c r="O189" s="20">
        <v>48582</v>
      </c>
      <c r="P189" s="20">
        <v>48582</v>
      </c>
      <c r="Q189" s="20">
        <v>48582</v>
      </c>
      <c r="R189" s="20">
        <v>48582</v>
      </c>
      <c r="S189" s="20">
        <v>48582</v>
      </c>
      <c r="T189" s="20">
        <v>48582</v>
      </c>
      <c r="U189" s="20">
        <v>48582</v>
      </c>
      <c r="V189" s="20">
        <v>48582</v>
      </c>
      <c r="W189" s="20">
        <v>48582</v>
      </c>
      <c r="X189" s="20">
        <v>48582</v>
      </c>
      <c r="Y189" s="20">
        <v>48582</v>
      </c>
      <c r="Z189" s="20">
        <v>49410</v>
      </c>
      <c r="AA189" s="20">
        <v>49410</v>
      </c>
      <c r="AB189" s="20">
        <v>49410</v>
      </c>
      <c r="AC189" s="20">
        <v>49410</v>
      </c>
      <c r="AD189" s="20">
        <v>49410</v>
      </c>
      <c r="AE189" s="20">
        <v>49410</v>
      </c>
      <c r="AF189" s="20">
        <v>49410</v>
      </c>
      <c r="AG189" s="20">
        <v>49410</v>
      </c>
      <c r="AH189" s="20">
        <v>49410</v>
      </c>
      <c r="AI189" s="20">
        <v>49410</v>
      </c>
      <c r="AJ189" s="20">
        <v>49410</v>
      </c>
      <c r="AK189" s="20">
        <v>49410</v>
      </c>
      <c r="AL189" s="20">
        <v>49865</v>
      </c>
      <c r="AM189" s="20">
        <v>49865</v>
      </c>
      <c r="AN189" s="20">
        <v>49865</v>
      </c>
      <c r="AO189" s="20">
        <v>49865</v>
      </c>
      <c r="AP189" s="20">
        <v>49865</v>
      </c>
      <c r="AQ189" s="20">
        <v>49865</v>
      </c>
      <c r="AR189" s="20">
        <v>49865</v>
      </c>
      <c r="AS189" s="20">
        <v>49865</v>
      </c>
      <c r="AT189" s="20">
        <v>49865</v>
      </c>
      <c r="AU189" s="20">
        <v>49865</v>
      </c>
      <c r="AV189" s="20">
        <v>49865</v>
      </c>
      <c r="AW189" s="20">
        <v>49865</v>
      </c>
      <c r="AX189" s="20">
        <v>49865</v>
      </c>
      <c r="AY189" s="20">
        <v>49865</v>
      </c>
      <c r="AZ189" s="20">
        <v>49865</v>
      </c>
      <c r="BA189" s="20">
        <v>49865</v>
      </c>
      <c r="BB189" s="20">
        <v>49865</v>
      </c>
      <c r="BC189" s="20">
        <v>49865</v>
      </c>
      <c r="BD189" s="20">
        <v>49865</v>
      </c>
      <c r="BE189" s="20">
        <v>49865</v>
      </c>
      <c r="BF189" s="20">
        <v>49865</v>
      </c>
      <c r="BG189" s="20">
        <v>49865</v>
      </c>
      <c r="BH189" s="20">
        <v>49865</v>
      </c>
      <c r="BI189" s="20">
        <v>49865</v>
      </c>
      <c r="BJ189" s="20">
        <v>49865</v>
      </c>
      <c r="BK189" s="20">
        <v>49865</v>
      </c>
      <c r="BL189" s="20">
        <v>49865</v>
      </c>
      <c r="BM189" s="20">
        <v>49865</v>
      </c>
      <c r="BN189" s="20">
        <v>49865</v>
      </c>
    </row>
    <row r="190" spans="1:66" x14ac:dyDescent="0.25">
      <c r="A190" s="8" t="s">
        <v>9</v>
      </c>
      <c r="B190" s="20">
        <v>40791</v>
      </c>
      <c r="C190" s="20">
        <v>40791</v>
      </c>
      <c r="D190" s="20">
        <v>40791</v>
      </c>
      <c r="E190" s="20">
        <v>40791</v>
      </c>
      <c r="F190" s="20">
        <v>40791</v>
      </c>
      <c r="G190" s="20">
        <v>40791</v>
      </c>
      <c r="H190" s="20">
        <v>40791</v>
      </c>
      <c r="I190" s="20">
        <v>40791</v>
      </c>
      <c r="J190" s="20">
        <v>40791</v>
      </c>
      <c r="K190" s="20">
        <v>40791</v>
      </c>
      <c r="L190" s="20">
        <v>40791</v>
      </c>
      <c r="M190" s="20">
        <v>40791</v>
      </c>
      <c r="N190" s="20">
        <v>41033</v>
      </c>
      <c r="O190" s="20">
        <v>41033</v>
      </c>
      <c r="P190" s="20">
        <v>41033</v>
      </c>
      <c r="Q190" s="20">
        <v>41033</v>
      </c>
      <c r="R190" s="20">
        <v>41033</v>
      </c>
      <c r="S190" s="20">
        <v>41033</v>
      </c>
      <c r="T190" s="20">
        <v>41033</v>
      </c>
      <c r="U190" s="20">
        <v>41033</v>
      </c>
      <c r="V190" s="20">
        <v>41033</v>
      </c>
      <c r="W190" s="20">
        <v>41033</v>
      </c>
      <c r="X190" s="20">
        <v>41033</v>
      </c>
      <c r="Y190" s="20">
        <v>41033</v>
      </c>
      <c r="Z190" s="20">
        <v>41110</v>
      </c>
      <c r="AA190" s="20">
        <v>41110</v>
      </c>
      <c r="AB190" s="20">
        <v>41110</v>
      </c>
      <c r="AC190" s="20">
        <v>41110</v>
      </c>
      <c r="AD190" s="20">
        <v>41110</v>
      </c>
      <c r="AE190" s="20">
        <v>41110</v>
      </c>
      <c r="AF190" s="20">
        <v>41110</v>
      </c>
      <c r="AG190" s="20">
        <v>41110</v>
      </c>
      <c r="AH190" s="20">
        <v>41110</v>
      </c>
      <c r="AI190" s="20">
        <v>41110</v>
      </c>
      <c r="AJ190" s="20">
        <v>41110</v>
      </c>
      <c r="AK190" s="20">
        <v>41110</v>
      </c>
      <c r="AL190" s="20">
        <v>41174</v>
      </c>
      <c r="AM190" s="20">
        <v>41174</v>
      </c>
      <c r="AN190" s="20">
        <v>41174</v>
      </c>
      <c r="AO190" s="20">
        <v>41174</v>
      </c>
      <c r="AP190" s="20">
        <v>41174</v>
      </c>
      <c r="AQ190" s="20">
        <v>41174</v>
      </c>
      <c r="AR190" s="20">
        <v>41174</v>
      </c>
      <c r="AS190" s="20">
        <v>41174</v>
      </c>
      <c r="AT190" s="20">
        <v>41174</v>
      </c>
      <c r="AU190" s="20">
        <v>41174</v>
      </c>
      <c r="AV190" s="20">
        <v>41174</v>
      </c>
      <c r="AW190" s="20">
        <v>41174</v>
      </c>
      <c r="AX190" s="20">
        <v>41174</v>
      </c>
      <c r="AY190" s="20">
        <v>41174</v>
      </c>
      <c r="AZ190" s="20">
        <v>41174</v>
      </c>
      <c r="BA190" s="20">
        <v>41174</v>
      </c>
      <c r="BB190" s="20">
        <v>41174</v>
      </c>
      <c r="BC190" s="20">
        <v>41174</v>
      </c>
      <c r="BD190" s="20">
        <v>41174</v>
      </c>
      <c r="BE190" s="20">
        <v>41174</v>
      </c>
      <c r="BF190" s="20">
        <v>41174</v>
      </c>
      <c r="BG190" s="20">
        <v>41174</v>
      </c>
      <c r="BH190" s="20">
        <v>41174</v>
      </c>
      <c r="BI190" s="20">
        <v>41174</v>
      </c>
      <c r="BJ190" s="20">
        <v>41174</v>
      </c>
      <c r="BK190" s="20">
        <v>41174</v>
      </c>
      <c r="BL190" s="20">
        <v>41174</v>
      </c>
      <c r="BM190" s="20">
        <v>41174</v>
      </c>
      <c r="BN190" s="20">
        <v>41174</v>
      </c>
    </row>
    <row r="191" spans="1:66" ht="15.75" x14ac:dyDescent="0.25">
      <c r="A191" s="19" t="s">
        <v>46</v>
      </c>
      <c r="B191" s="20">
        <v>41416</v>
      </c>
      <c r="C191" s="20">
        <v>41416</v>
      </c>
      <c r="D191" s="20">
        <v>41416</v>
      </c>
      <c r="E191" s="20">
        <v>41416</v>
      </c>
      <c r="F191" s="20">
        <v>41416</v>
      </c>
      <c r="G191" s="20">
        <v>41416</v>
      </c>
      <c r="H191" s="20">
        <v>41416</v>
      </c>
      <c r="I191" s="20">
        <v>41416</v>
      </c>
      <c r="J191" s="20">
        <v>41416</v>
      </c>
      <c r="K191" s="20">
        <v>41416</v>
      </c>
      <c r="L191" s="20">
        <v>41416</v>
      </c>
      <c r="M191" s="20">
        <v>41416</v>
      </c>
      <c r="N191" s="20">
        <v>41457</v>
      </c>
      <c r="O191" s="20">
        <v>41457</v>
      </c>
      <c r="P191" s="20">
        <v>41457</v>
      </c>
      <c r="Q191" s="20">
        <v>41457</v>
      </c>
      <c r="R191" s="20">
        <v>41457</v>
      </c>
      <c r="S191" s="20">
        <v>41457</v>
      </c>
      <c r="T191" s="20">
        <v>41457</v>
      </c>
      <c r="U191" s="20">
        <v>41457</v>
      </c>
      <c r="V191" s="20">
        <v>41457</v>
      </c>
      <c r="W191" s="20">
        <v>41457</v>
      </c>
      <c r="X191" s="20">
        <v>41457</v>
      </c>
      <c r="Y191" s="20">
        <v>41457</v>
      </c>
      <c r="Z191" s="20">
        <v>41826</v>
      </c>
      <c r="AA191" s="20">
        <v>41826</v>
      </c>
      <c r="AB191" s="20">
        <v>41826</v>
      </c>
      <c r="AC191" s="20">
        <v>41826</v>
      </c>
      <c r="AD191" s="20">
        <v>41826</v>
      </c>
      <c r="AE191" s="20">
        <v>41826</v>
      </c>
      <c r="AF191" s="20">
        <v>41826</v>
      </c>
      <c r="AG191" s="20">
        <v>41826</v>
      </c>
      <c r="AH191" s="20">
        <v>41826</v>
      </c>
      <c r="AI191" s="20">
        <v>41826</v>
      </c>
      <c r="AJ191" s="20">
        <v>41826</v>
      </c>
      <c r="AK191" s="20">
        <v>41826</v>
      </c>
      <c r="AL191" s="20">
        <v>42552</v>
      </c>
      <c r="AM191" s="20">
        <v>42552</v>
      </c>
      <c r="AN191" s="20">
        <v>42552</v>
      </c>
      <c r="AO191" s="20">
        <v>42552</v>
      </c>
      <c r="AP191" s="20">
        <v>42552</v>
      </c>
      <c r="AQ191" s="20">
        <v>42552</v>
      </c>
      <c r="AR191" s="20">
        <v>42552</v>
      </c>
      <c r="AS191" s="20">
        <v>42552</v>
      </c>
      <c r="AT191" s="20">
        <v>42552</v>
      </c>
      <c r="AU191" s="20">
        <v>42552</v>
      </c>
      <c r="AV191" s="20">
        <v>42552</v>
      </c>
      <c r="AW191" s="20">
        <v>42552</v>
      </c>
      <c r="AX191" s="20">
        <v>42552</v>
      </c>
      <c r="AY191" s="20">
        <v>42552</v>
      </c>
      <c r="AZ191" s="20">
        <v>42552</v>
      </c>
      <c r="BA191" s="20">
        <v>42552</v>
      </c>
      <c r="BB191" s="20">
        <v>42552</v>
      </c>
      <c r="BC191" s="20">
        <v>42552</v>
      </c>
      <c r="BD191" s="20">
        <v>42552</v>
      </c>
      <c r="BE191" s="20">
        <v>42552</v>
      </c>
      <c r="BF191" s="20">
        <v>42552</v>
      </c>
      <c r="BG191" s="20">
        <v>42552</v>
      </c>
      <c r="BH191" s="20">
        <v>42552</v>
      </c>
      <c r="BI191" s="20">
        <v>42552</v>
      </c>
      <c r="BJ191" s="20">
        <v>42552</v>
      </c>
      <c r="BK191" s="20">
        <v>42552</v>
      </c>
      <c r="BL191" s="20">
        <v>42552</v>
      </c>
      <c r="BM191" s="20">
        <v>42552</v>
      </c>
      <c r="BN191" s="20">
        <v>42552</v>
      </c>
    </row>
    <row r="192" spans="1:66" x14ac:dyDescent="0.25">
      <c r="A192" s="8" t="s">
        <v>11</v>
      </c>
      <c r="B192" s="20">
        <v>36297</v>
      </c>
      <c r="C192" s="20">
        <v>36297</v>
      </c>
      <c r="D192" s="20">
        <v>36297</v>
      </c>
      <c r="E192" s="20">
        <v>36297</v>
      </c>
      <c r="F192" s="20">
        <v>36297</v>
      </c>
      <c r="G192" s="20">
        <v>36297</v>
      </c>
      <c r="H192" s="20">
        <v>36297</v>
      </c>
      <c r="I192" s="20">
        <v>36297</v>
      </c>
      <c r="J192" s="20">
        <v>36297</v>
      </c>
      <c r="K192" s="20">
        <v>36297</v>
      </c>
      <c r="L192" s="20">
        <v>36297</v>
      </c>
      <c r="M192" s="20">
        <v>36297</v>
      </c>
      <c r="N192" s="20">
        <v>36350</v>
      </c>
      <c r="O192" s="20">
        <v>36350</v>
      </c>
      <c r="P192" s="20">
        <v>36350</v>
      </c>
      <c r="Q192" s="20">
        <v>36350</v>
      </c>
      <c r="R192" s="20">
        <v>36350</v>
      </c>
      <c r="S192" s="20">
        <v>36350</v>
      </c>
      <c r="T192" s="20">
        <v>36350</v>
      </c>
      <c r="U192" s="20">
        <v>36350</v>
      </c>
      <c r="V192" s="20">
        <v>36350</v>
      </c>
      <c r="W192" s="20">
        <v>36350</v>
      </c>
      <c r="X192" s="20">
        <v>36350</v>
      </c>
      <c r="Y192" s="20">
        <v>36350</v>
      </c>
      <c r="Z192" s="20">
        <v>36047</v>
      </c>
      <c r="AA192" s="20">
        <v>36047</v>
      </c>
      <c r="AB192" s="20">
        <v>36047</v>
      </c>
      <c r="AC192" s="20">
        <v>36047</v>
      </c>
      <c r="AD192" s="20">
        <v>36047</v>
      </c>
      <c r="AE192" s="20">
        <v>36047</v>
      </c>
      <c r="AF192" s="20">
        <v>36047</v>
      </c>
      <c r="AG192" s="20">
        <v>36047</v>
      </c>
      <c r="AH192" s="20">
        <v>36047</v>
      </c>
      <c r="AI192" s="20">
        <v>36047</v>
      </c>
      <c r="AJ192" s="20">
        <v>36047</v>
      </c>
      <c r="AK192" s="20">
        <v>36047</v>
      </c>
      <c r="AL192" s="20">
        <v>36049</v>
      </c>
      <c r="AM192" s="20">
        <v>36049</v>
      </c>
      <c r="AN192" s="20">
        <v>36049</v>
      </c>
      <c r="AO192" s="20">
        <v>36049</v>
      </c>
      <c r="AP192" s="20">
        <v>36049</v>
      </c>
      <c r="AQ192" s="20">
        <v>36049</v>
      </c>
      <c r="AR192" s="20">
        <v>36049</v>
      </c>
      <c r="AS192" s="20">
        <v>36049</v>
      </c>
      <c r="AT192" s="20">
        <v>36049</v>
      </c>
      <c r="AU192" s="20">
        <v>36049</v>
      </c>
      <c r="AV192" s="20">
        <v>36049</v>
      </c>
      <c r="AW192" s="20">
        <v>36049</v>
      </c>
      <c r="AX192" s="20">
        <v>36049</v>
      </c>
      <c r="AY192" s="20">
        <v>36049</v>
      </c>
      <c r="AZ192" s="20">
        <v>36049</v>
      </c>
      <c r="BA192" s="20">
        <v>36049</v>
      </c>
      <c r="BB192" s="20">
        <v>36049</v>
      </c>
      <c r="BC192" s="20">
        <v>36049</v>
      </c>
      <c r="BD192" s="20">
        <v>36049</v>
      </c>
      <c r="BE192" s="20">
        <v>36049</v>
      </c>
      <c r="BF192" s="20">
        <v>36049</v>
      </c>
      <c r="BG192" s="20">
        <v>36049</v>
      </c>
      <c r="BH192" s="20">
        <v>36049</v>
      </c>
      <c r="BI192" s="20">
        <v>36049</v>
      </c>
      <c r="BJ192" s="20">
        <v>36049</v>
      </c>
      <c r="BK192" s="20">
        <v>36049</v>
      </c>
      <c r="BL192" s="20">
        <v>36049</v>
      </c>
      <c r="BM192" s="20">
        <v>36049</v>
      </c>
      <c r="BN192" s="20">
        <v>36049</v>
      </c>
    </row>
    <row r="193" spans="1:66" x14ac:dyDescent="0.25">
      <c r="A193" s="8" t="s">
        <v>41</v>
      </c>
      <c r="B193" s="20">
        <v>486069</v>
      </c>
      <c r="C193" s="20">
        <v>486069</v>
      </c>
      <c r="D193" s="20">
        <v>486069</v>
      </c>
      <c r="E193" s="20">
        <v>486069</v>
      </c>
      <c r="F193" s="20">
        <v>486069</v>
      </c>
      <c r="G193" s="20">
        <v>486069</v>
      </c>
      <c r="H193" s="20">
        <v>486069</v>
      </c>
      <c r="I193" s="20">
        <v>486069</v>
      </c>
      <c r="J193" s="20">
        <v>486069</v>
      </c>
      <c r="K193" s="20">
        <v>486069</v>
      </c>
      <c r="L193" s="20">
        <v>486069</v>
      </c>
      <c r="M193" s="20">
        <v>486069</v>
      </c>
      <c r="N193" s="20">
        <v>489044</v>
      </c>
      <c r="O193" s="20">
        <v>489044</v>
      </c>
      <c r="P193" s="20">
        <v>489044</v>
      </c>
      <c r="Q193" s="20">
        <v>489044</v>
      </c>
      <c r="R193" s="20">
        <v>489044</v>
      </c>
      <c r="S193" s="20">
        <v>489044</v>
      </c>
      <c r="T193" s="20">
        <v>489044</v>
      </c>
      <c r="U193" s="20">
        <v>489044</v>
      </c>
      <c r="V193" s="20">
        <v>489044</v>
      </c>
      <c r="W193" s="20">
        <v>489044</v>
      </c>
      <c r="X193" s="20">
        <v>489044</v>
      </c>
      <c r="Y193" s="20">
        <v>489044</v>
      </c>
      <c r="Z193" s="20">
        <v>493741</v>
      </c>
      <c r="AA193" s="20">
        <v>493741</v>
      </c>
      <c r="AB193" s="20">
        <v>493741</v>
      </c>
      <c r="AC193" s="20">
        <v>493741</v>
      </c>
      <c r="AD193" s="20">
        <v>493741</v>
      </c>
      <c r="AE193" s="20">
        <v>493741</v>
      </c>
      <c r="AF193" s="20">
        <v>493741</v>
      </c>
      <c r="AG193" s="20">
        <v>493741</v>
      </c>
      <c r="AH193" s="20">
        <v>493741</v>
      </c>
      <c r="AI193" s="20">
        <v>493741</v>
      </c>
      <c r="AJ193" s="20">
        <v>493741</v>
      </c>
      <c r="AK193" s="20">
        <v>493741</v>
      </c>
      <c r="AL193" s="20">
        <v>500274</v>
      </c>
      <c r="AM193" s="20">
        <v>500274</v>
      </c>
      <c r="AN193" s="20">
        <v>500274</v>
      </c>
      <c r="AO193" s="20">
        <v>500274</v>
      </c>
      <c r="AP193" s="20">
        <v>500274</v>
      </c>
      <c r="AQ193" s="20">
        <v>500274</v>
      </c>
      <c r="AR193" s="20">
        <v>500274</v>
      </c>
      <c r="AS193" s="20">
        <v>500274</v>
      </c>
      <c r="AT193" s="20">
        <v>500274</v>
      </c>
      <c r="AU193" s="20">
        <v>500274</v>
      </c>
      <c r="AV193" s="20">
        <v>500274</v>
      </c>
      <c r="AW193" s="20">
        <v>500274</v>
      </c>
      <c r="AX193" s="20">
        <v>500274</v>
      </c>
      <c r="AY193" s="20">
        <v>500274</v>
      </c>
      <c r="AZ193" s="20">
        <v>500274</v>
      </c>
      <c r="BA193" s="20">
        <v>500274</v>
      </c>
      <c r="BB193" s="20">
        <v>500274</v>
      </c>
      <c r="BC193" s="20">
        <v>500274</v>
      </c>
      <c r="BD193" s="20">
        <v>500274</v>
      </c>
      <c r="BE193" s="20">
        <v>500274</v>
      </c>
      <c r="BF193" s="20">
        <v>500274</v>
      </c>
      <c r="BG193" s="20">
        <v>500274</v>
      </c>
      <c r="BH193" s="20">
        <v>500274</v>
      </c>
      <c r="BI193" s="20">
        <v>500274</v>
      </c>
      <c r="BJ193" s="20">
        <v>500274</v>
      </c>
      <c r="BK193" s="20">
        <v>500274</v>
      </c>
      <c r="BL193" s="20">
        <v>500274</v>
      </c>
      <c r="BM193" s="20">
        <v>500274</v>
      </c>
      <c r="BN193" s="20">
        <v>500274</v>
      </c>
    </row>
    <row r="194" spans="1:66" x14ac:dyDescent="0.25">
      <c r="A194" s="8" t="s">
        <v>24</v>
      </c>
      <c r="B194" s="20">
        <v>94710</v>
      </c>
      <c r="C194" s="20">
        <v>94710</v>
      </c>
      <c r="D194" s="20">
        <v>94710</v>
      </c>
      <c r="E194" s="20">
        <v>94710</v>
      </c>
      <c r="F194" s="20">
        <v>94710</v>
      </c>
      <c r="G194" s="20">
        <v>94710</v>
      </c>
      <c r="H194" s="20">
        <v>94710</v>
      </c>
      <c r="I194" s="20">
        <v>94710</v>
      </c>
      <c r="J194" s="20">
        <v>94710</v>
      </c>
      <c r="K194" s="20">
        <v>94710</v>
      </c>
      <c r="L194" s="20">
        <v>94710</v>
      </c>
      <c r="M194" s="20">
        <v>94710</v>
      </c>
      <c r="N194" s="20">
        <v>94070</v>
      </c>
      <c r="O194" s="20">
        <v>94070</v>
      </c>
      <c r="P194" s="20">
        <v>94070</v>
      </c>
      <c r="Q194" s="20">
        <v>94070</v>
      </c>
      <c r="R194" s="20">
        <v>94070</v>
      </c>
      <c r="S194" s="20">
        <v>94070</v>
      </c>
      <c r="T194" s="20">
        <v>94070</v>
      </c>
      <c r="U194" s="20">
        <v>94070</v>
      </c>
      <c r="V194" s="20">
        <v>94070</v>
      </c>
      <c r="W194" s="20">
        <v>94070</v>
      </c>
      <c r="X194" s="20">
        <v>94070</v>
      </c>
      <c r="Y194" s="20">
        <v>94070</v>
      </c>
      <c r="Z194" s="20">
        <v>95503</v>
      </c>
      <c r="AA194" s="20">
        <v>95503</v>
      </c>
      <c r="AB194" s="20">
        <v>95503</v>
      </c>
      <c r="AC194" s="20">
        <v>95503</v>
      </c>
      <c r="AD194" s="20">
        <v>95503</v>
      </c>
      <c r="AE194" s="20">
        <v>95503</v>
      </c>
      <c r="AF194" s="20">
        <v>95503</v>
      </c>
      <c r="AG194" s="20">
        <v>95503</v>
      </c>
      <c r="AH194" s="20">
        <v>95503</v>
      </c>
      <c r="AI194" s="20">
        <v>95503</v>
      </c>
      <c r="AJ194" s="20">
        <v>95503</v>
      </c>
      <c r="AK194" s="20">
        <v>95503</v>
      </c>
      <c r="AL194" s="20">
        <v>97743</v>
      </c>
      <c r="AM194" s="20">
        <v>97743</v>
      </c>
      <c r="AN194" s="20">
        <v>97743</v>
      </c>
      <c r="AO194" s="20">
        <v>97743</v>
      </c>
      <c r="AP194" s="20">
        <v>97743</v>
      </c>
      <c r="AQ194" s="20">
        <v>97743</v>
      </c>
      <c r="AR194" s="20">
        <v>97743</v>
      </c>
      <c r="AS194" s="20">
        <v>97743</v>
      </c>
      <c r="AT194" s="20">
        <v>97743</v>
      </c>
      <c r="AU194" s="20">
        <v>97743</v>
      </c>
      <c r="AV194" s="20">
        <v>97743</v>
      </c>
      <c r="AW194" s="20">
        <v>97743</v>
      </c>
      <c r="AX194" s="20">
        <v>97743</v>
      </c>
      <c r="AY194" s="20">
        <v>97743</v>
      </c>
      <c r="AZ194" s="20">
        <v>97743</v>
      </c>
      <c r="BA194" s="20">
        <v>97743</v>
      </c>
      <c r="BB194" s="20">
        <v>97743</v>
      </c>
      <c r="BC194" s="20">
        <v>97743</v>
      </c>
      <c r="BD194" s="20">
        <v>97743</v>
      </c>
      <c r="BE194" s="20">
        <v>97743</v>
      </c>
      <c r="BF194" s="20">
        <v>97743</v>
      </c>
      <c r="BG194" s="20">
        <v>97743</v>
      </c>
      <c r="BH194" s="20">
        <v>97743</v>
      </c>
      <c r="BI194" s="20">
        <v>97743</v>
      </c>
      <c r="BJ194" s="20">
        <v>97743</v>
      </c>
      <c r="BK194" s="20">
        <v>97743</v>
      </c>
      <c r="BL194" s="20">
        <v>97743</v>
      </c>
      <c r="BM194" s="20">
        <v>97743</v>
      </c>
      <c r="BN194" s="20">
        <v>97743</v>
      </c>
    </row>
    <row r="195" spans="1:66" x14ac:dyDescent="0.25">
      <c r="A195" s="8" t="s">
        <v>52</v>
      </c>
      <c r="B195" s="20">
        <v>2957943</v>
      </c>
      <c r="C195" s="20">
        <v>2957943</v>
      </c>
      <c r="D195" s="20">
        <v>2957943</v>
      </c>
      <c r="E195" s="20">
        <v>2957943</v>
      </c>
      <c r="F195" s="20">
        <v>2957943</v>
      </c>
      <c r="G195" s="20">
        <v>2957943</v>
      </c>
      <c r="H195" s="20">
        <v>2957943</v>
      </c>
      <c r="I195" s="20">
        <v>2957943</v>
      </c>
      <c r="J195" s="20">
        <v>2957943</v>
      </c>
      <c r="K195" s="20">
        <v>2957943</v>
      </c>
      <c r="L195" s="20">
        <v>2957943</v>
      </c>
      <c r="M195" s="20">
        <v>2957943</v>
      </c>
      <c r="N195" s="20">
        <v>2972976</v>
      </c>
      <c r="O195" s="20">
        <v>2972976</v>
      </c>
      <c r="P195" s="20">
        <v>2972976</v>
      </c>
      <c r="Q195" s="20">
        <v>2972976</v>
      </c>
      <c r="R195" s="20">
        <v>2972976</v>
      </c>
      <c r="S195" s="20">
        <v>2972976</v>
      </c>
      <c r="T195" s="20">
        <v>2972976</v>
      </c>
      <c r="U195" s="20">
        <v>2972976</v>
      </c>
      <c r="V195" s="20">
        <v>2972976</v>
      </c>
      <c r="W195" s="20">
        <v>2972976</v>
      </c>
      <c r="X195" s="20">
        <v>2972976</v>
      </c>
      <c r="Y195" s="20">
        <v>2972976</v>
      </c>
      <c r="Z195" s="20">
        <v>2992443</v>
      </c>
      <c r="AA195" s="20">
        <v>2992443</v>
      </c>
      <c r="AB195" s="20">
        <v>2992443</v>
      </c>
      <c r="AC195" s="20">
        <v>2992443</v>
      </c>
      <c r="AD195" s="20">
        <v>2992443</v>
      </c>
      <c r="AE195" s="20">
        <v>2992443</v>
      </c>
      <c r="AF195" s="20">
        <v>2992443</v>
      </c>
      <c r="AG195" s="20">
        <v>2992443</v>
      </c>
      <c r="AH195" s="20">
        <v>2992443</v>
      </c>
      <c r="AI195" s="20">
        <v>2992443</v>
      </c>
      <c r="AJ195" s="20">
        <v>2992443</v>
      </c>
      <c r="AK195" s="20">
        <v>2992443</v>
      </c>
      <c r="AL195" s="20">
        <v>3026362</v>
      </c>
      <c r="AM195" s="20">
        <v>3026362</v>
      </c>
      <c r="AN195" s="20">
        <v>3026362</v>
      </c>
      <c r="AO195" s="20">
        <v>3026362</v>
      </c>
      <c r="AP195" s="20">
        <v>3026362</v>
      </c>
      <c r="AQ195" s="20">
        <v>3026362</v>
      </c>
      <c r="AR195" s="20">
        <v>3026362</v>
      </c>
      <c r="AS195" s="20">
        <v>3026362</v>
      </c>
      <c r="AT195" s="20">
        <v>3026362</v>
      </c>
      <c r="AU195" s="20">
        <v>3026362</v>
      </c>
      <c r="AV195" s="20">
        <v>3026362</v>
      </c>
      <c r="AW195" s="20">
        <v>3026362</v>
      </c>
      <c r="AX195" s="20">
        <v>3026362</v>
      </c>
      <c r="AY195" s="20">
        <v>3026362</v>
      </c>
      <c r="AZ195" s="20">
        <v>3026362</v>
      </c>
      <c r="BA195" s="20">
        <v>3026362</v>
      </c>
      <c r="BB195" s="20">
        <v>3026362</v>
      </c>
      <c r="BC195" s="20">
        <v>3026362</v>
      </c>
      <c r="BD195" s="20">
        <v>3026362</v>
      </c>
      <c r="BE195" s="20">
        <v>3026362</v>
      </c>
      <c r="BF195" s="20">
        <v>3026362</v>
      </c>
      <c r="BG195" s="20">
        <v>3026362</v>
      </c>
      <c r="BH195" s="20">
        <v>3026362</v>
      </c>
      <c r="BI195" s="20">
        <v>3026362</v>
      </c>
      <c r="BJ195" s="20">
        <v>3026362</v>
      </c>
      <c r="BK195" s="20">
        <v>3026362</v>
      </c>
      <c r="BL195" s="20">
        <v>3026362</v>
      </c>
      <c r="BM195" s="20">
        <v>3026362</v>
      </c>
      <c r="BN195" s="20">
        <v>3026362</v>
      </c>
    </row>
    <row r="196" spans="1:66" x14ac:dyDescent="0.25">
      <c r="A196" s="8" t="s">
        <v>42</v>
      </c>
      <c r="B196" s="20">
        <v>18655997</v>
      </c>
      <c r="C196" s="20">
        <v>18655997</v>
      </c>
      <c r="D196" s="20">
        <v>18655997</v>
      </c>
      <c r="E196" s="20">
        <v>18655997</v>
      </c>
      <c r="F196" s="20">
        <v>18655997</v>
      </c>
      <c r="G196" s="20">
        <v>18655997</v>
      </c>
      <c r="H196" s="20">
        <v>18655997</v>
      </c>
      <c r="I196" s="20">
        <v>18655997</v>
      </c>
      <c r="J196" s="20">
        <v>18655997</v>
      </c>
      <c r="K196" s="20">
        <v>18655997</v>
      </c>
      <c r="L196" s="20">
        <v>18655997</v>
      </c>
      <c r="M196" s="20">
        <v>18655997</v>
      </c>
      <c r="N196" s="20">
        <v>18620166</v>
      </c>
      <c r="O196" s="20">
        <v>18620166</v>
      </c>
      <c r="P196" s="20">
        <v>18620166</v>
      </c>
      <c r="Q196" s="20">
        <v>18620166</v>
      </c>
      <c r="R196" s="20">
        <v>18620166</v>
      </c>
      <c r="S196" s="20">
        <v>18620166</v>
      </c>
      <c r="T196" s="20">
        <v>18620166</v>
      </c>
      <c r="U196" s="20">
        <v>18620166</v>
      </c>
      <c r="V196" s="20">
        <v>18620166</v>
      </c>
      <c r="W196" s="20">
        <v>18620166</v>
      </c>
      <c r="X196" s="20">
        <v>18620166</v>
      </c>
      <c r="Y196" s="20">
        <v>18620166</v>
      </c>
      <c r="Z196" s="20">
        <v>18738196</v>
      </c>
      <c r="AA196" s="20">
        <v>18738196</v>
      </c>
      <c r="AB196" s="20">
        <v>18738196</v>
      </c>
      <c r="AC196" s="20">
        <v>18738196</v>
      </c>
      <c r="AD196" s="20">
        <v>18738196</v>
      </c>
      <c r="AE196" s="20">
        <v>18738196</v>
      </c>
      <c r="AF196" s="20">
        <v>18738196</v>
      </c>
      <c r="AG196" s="20">
        <v>18738196</v>
      </c>
      <c r="AH196" s="20">
        <v>18738196</v>
      </c>
      <c r="AI196" s="20">
        <v>18738196</v>
      </c>
      <c r="AJ196" s="20">
        <v>18738196</v>
      </c>
      <c r="AK196" s="20">
        <v>18738196</v>
      </c>
      <c r="AL196" s="20">
        <v>18959848</v>
      </c>
      <c r="AM196" s="20">
        <v>18959848</v>
      </c>
      <c r="AN196" s="20">
        <v>18959848</v>
      </c>
      <c r="AO196" s="20">
        <v>18959848</v>
      </c>
      <c r="AP196" s="20">
        <v>18959848</v>
      </c>
      <c r="AQ196" s="20">
        <v>18959848</v>
      </c>
      <c r="AR196" s="20">
        <v>18959848</v>
      </c>
      <c r="AS196" s="20">
        <v>18959848</v>
      </c>
      <c r="AT196" s="20">
        <v>18959848</v>
      </c>
      <c r="AU196" s="20">
        <v>18959848</v>
      </c>
      <c r="AV196" s="20">
        <v>18959848</v>
      </c>
      <c r="AW196" s="20">
        <v>18959848</v>
      </c>
      <c r="AX196" s="20">
        <v>18959848</v>
      </c>
      <c r="AY196" s="20">
        <v>18959848</v>
      </c>
      <c r="AZ196" s="20">
        <v>18959848</v>
      </c>
      <c r="BA196" s="20">
        <v>18959848</v>
      </c>
      <c r="BB196" s="20">
        <v>18959848</v>
      </c>
      <c r="BC196" s="20">
        <v>18959848</v>
      </c>
      <c r="BD196" s="20">
        <v>18959848</v>
      </c>
      <c r="BE196" s="20">
        <v>18959848</v>
      </c>
      <c r="BF196" s="20">
        <v>18959848</v>
      </c>
      <c r="BG196" s="20">
        <v>18959848</v>
      </c>
      <c r="BH196" s="20">
        <v>18959848</v>
      </c>
      <c r="BI196" s="20">
        <v>18959848</v>
      </c>
      <c r="BJ196" s="20">
        <v>18959848</v>
      </c>
      <c r="BK196" s="20">
        <v>18959848</v>
      </c>
      <c r="BL196" s="20">
        <v>18959848</v>
      </c>
      <c r="BM196" s="20">
        <v>18959848</v>
      </c>
      <c r="BN196" s="20">
        <v>18959848</v>
      </c>
    </row>
    <row r="197" spans="1:66"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row>
    <row r="198" spans="1:66"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row>
    <row r="199" spans="1:66" x14ac:dyDescent="0.25">
      <c r="A199" s="8" t="s">
        <v>58</v>
      </c>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row>
    <row r="200" spans="1:66" x14ac:dyDescent="0.25">
      <c r="A200" s="8" t="s">
        <v>44</v>
      </c>
      <c r="B200" s="9" t="s">
        <v>98</v>
      </c>
      <c r="C200" s="9" t="s">
        <v>98</v>
      </c>
      <c r="D200" s="9" t="s">
        <v>98</v>
      </c>
      <c r="E200" s="9" t="s">
        <v>98</v>
      </c>
      <c r="F200" s="9" t="s">
        <v>98</v>
      </c>
      <c r="G200" s="9" t="s">
        <v>98</v>
      </c>
      <c r="H200" s="9" t="s">
        <v>98</v>
      </c>
      <c r="I200" s="9" t="s">
        <v>98</v>
      </c>
      <c r="J200" s="9" t="s">
        <v>98</v>
      </c>
      <c r="K200" s="9" t="s">
        <v>98</v>
      </c>
      <c r="L200" s="9" t="s">
        <v>98</v>
      </c>
      <c r="M200" s="9" t="s">
        <v>98</v>
      </c>
      <c r="N200" s="9" t="s">
        <v>99</v>
      </c>
      <c r="O200" s="9" t="s">
        <v>99</v>
      </c>
      <c r="P200" s="9" t="s">
        <v>99</v>
      </c>
      <c r="Q200" s="9" t="s">
        <v>99</v>
      </c>
      <c r="R200" s="9" t="s">
        <v>99</v>
      </c>
      <c r="S200" s="9" t="s">
        <v>99</v>
      </c>
      <c r="T200" s="9" t="s">
        <v>99</v>
      </c>
      <c r="U200" s="9" t="s">
        <v>99</v>
      </c>
      <c r="V200" s="9" t="s">
        <v>99</v>
      </c>
      <c r="W200" s="9" t="s">
        <v>99</v>
      </c>
      <c r="X200" s="9" t="s">
        <v>99</v>
      </c>
      <c r="Y200" s="9" t="s">
        <v>99</v>
      </c>
      <c r="Z200" s="260" t="s">
        <v>1042</v>
      </c>
      <c r="AA200" s="260" t="s">
        <v>1042</v>
      </c>
      <c r="AB200" s="260" t="s">
        <v>1042</v>
      </c>
      <c r="AC200" s="260" t="s">
        <v>1042</v>
      </c>
      <c r="AD200" s="260" t="s">
        <v>1042</v>
      </c>
      <c r="AE200" s="260" t="s">
        <v>1042</v>
      </c>
      <c r="AF200" s="260" t="s">
        <v>1042</v>
      </c>
      <c r="AG200" s="260" t="s">
        <v>1042</v>
      </c>
      <c r="AH200" s="260" t="s">
        <v>1042</v>
      </c>
      <c r="AI200" s="260" t="s">
        <v>1042</v>
      </c>
      <c r="AJ200" s="260" t="s">
        <v>1042</v>
      </c>
      <c r="AK200" s="260" t="s">
        <v>1042</v>
      </c>
      <c r="AL200" s="260" t="s">
        <v>1043</v>
      </c>
      <c r="AM200" s="260" t="s">
        <v>1043</v>
      </c>
      <c r="AN200" s="260" t="s">
        <v>1043</v>
      </c>
      <c r="AO200" s="260" t="s">
        <v>1043</v>
      </c>
      <c r="AP200" s="260" t="s">
        <v>1043</v>
      </c>
      <c r="AQ200" s="260" t="s">
        <v>1043</v>
      </c>
      <c r="AR200" s="260" t="s">
        <v>1043</v>
      </c>
      <c r="AS200" s="260" t="s">
        <v>1043</v>
      </c>
      <c r="AT200" s="260" t="s">
        <v>1043</v>
      </c>
      <c r="AU200" s="260" t="s">
        <v>1043</v>
      </c>
      <c r="AV200" s="260" t="s">
        <v>1043</v>
      </c>
      <c r="AW200" s="260" t="s">
        <v>1043</v>
      </c>
      <c r="AX200" s="260" t="s">
        <v>1043</v>
      </c>
      <c r="AY200" s="260" t="s">
        <v>1043</v>
      </c>
      <c r="AZ200" s="260" t="s">
        <v>1043</v>
      </c>
      <c r="BA200" s="260" t="s">
        <v>1043</v>
      </c>
      <c r="BB200" s="260" t="s">
        <v>1043</v>
      </c>
      <c r="BC200" s="260" t="s">
        <v>1043</v>
      </c>
      <c r="BD200" s="260" t="s">
        <v>1043</v>
      </c>
      <c r="BE200" s="260" t="s">
        <v>1043</v>
      </c>
      <c r="BF200" s="260" t="s">
        <v>1043</v>
      </c>
      <c r="BG200" s="260" t="s">
        <v>1043</v>
      </c>
      <c r="BH200" s="260" t="s">
        <v>1043</v>
      </c>
      <c r="BI200" s="260" t="s">
        <v>1043</v>
      </c>
      <c r="BJ200" s="260" t="s">
        <v>1043</v>
      </c>
      <c r="BK200" s="260" t="s">
        <v>1043</v>
      </c>
      <c r="BL200" s="260" t="s">
        <v>1043</v>
      </c>
      <c r="BM200" s="260" t="s">
        <v>1043</v>
      </c>
      <c r="BN200" s="260" t="s">
        <v>1043</v>
      </c>
    </row>
    <row r="201" spans="1:66" x14ac:dyDescent="0.25">
      <c r="A201" s="8" t="s">
        <v>0</v>
      </c>
      <c r="B201" s="10">
        <v>26274</v>
      </c>
      <c r="C201" s="10">
        <v>26274</v>
      </c>
      <c r="D201" s="10">
        <v>26274</v>
      </c>
      <c r="E201" s="10">
        <v>26274</v>
      </c>
      <c r="F201" s="10">
        <v>26274</v>
      </c>
      <c r="G201" s="10">
        <v>26274</v>
      </c>
      <c r="H201" s="10">
        <v>26274</v>
      </c>
      <c r="I201" s="10">
        <v>26274</v>
      </c>
      <c r="J201" s="10">
        <v>26274</v>
      </c>
      <c r="K201" s="10">
        <v>26274</v>
      </c>
      <c r="L201" s="10">
        <v>26274</v>
      </c>
      <c r="M201" s="10">
        <v>26274</v>
      </c>
      <c r="N201" s="10">
        <v>26921</v>
      </c>
      <c r="O201" s="10">
        <v>26921</v>
      </c>
      <c r="P201" s="10">
        <v>26921</v>
      </c>
      <c r="Q201" s="10">
        <v>26921</v>
      </c>
      <c r="R201" s="10">
        <v>26921</v>
      </c>
      <c r="S201" s="10">
        <v>26921</v>
      </c>
      <c r="T201" s="10">
        <v>26921</v>
      </c>
      <c r="U201" s="10">
        <v>26921</v>
      </c>
      <c r="V201" s="10">
        <v>26921</v>
      </c>
      <c r="W201" s="10">
        <v>26921</v>
      </c>
      <c r="X201" s="10">
        <v>26921</v>
      </c>
      <c r="Y201" s="10">
        <v>26921</v>
      </c>
      <c r="Z201" s="10">
        <v>27552</v>
      </c>
      <c r="AA201" s="10">
        <v>27552</v>
      </c>
      <c r="AB201" s="10">
        <v>27552</v>
      </c>
      <c r="AC201" s="10">
        <v>27552</v>
      </c>
      <c r="AD201" s="10">
        <v>27552</v>
      </c>
      <c r="AE201" s="10">
        <v>27552</v>
      </c>
      <c r="AF201" s="10">
        <v>27552</v>
      </c>
      <c r="AG201" s="10">
        <v>27552</v>
      </c>
      <c r="AH201" s="10">
        <v>27552</v>
      </c>
      <c r="AI201" s="10">
        <v>27552</v>
      </c>
      <c r="AJ201" s="10">
        <v>27552</v>
      </c>
      <c r="AK201" s="10">
        <v>27552</v>
      </c>
      <c r="AL201" s="10">
        <v>27941</v>
      </c>
      <c r="AM201" s="10">
        <v>27941</v>
      </c>
      <c r="AN201" s="10">
        <v>27941</v>
      </c>
      <c r="AO201" s="10">
        <v>27941</v>
      </c>
      <c r="AP201" s="10">
        <v>27941</v>
      </c>
      <c r="AQ201" s="10">
        <v>27941</v>
      </c>
      <c r="AR201" s="10">
        <v>27941</v>
      </c>
      <c r="AS201" s="10">
        <v>27941</v>
      </c>
      <c r="AT201" s="10">
        <v>27941</v>
      </c>
      <c r="AU201" s="10">
        <v>27941</v>
      </c>
      <c r="AV201" s="10">
        <v>27941</v>
      </c>
      <c r="AW201" s="10">
        <v>27941</v>
      </c>
      <c r="AX201" s="10">
        <v>27941</v>
      </c>
      <c r="AY201" s="10">
        <v>27941</v>
      </c>
      <c r="AZ201" s="10">
        <v>27941</v>
      </c>
      <c r="BA201" s="10">
        <v>27941</v>
      </c>
      <c r="BB201" s="10">
        <v>27941</v>
      </c>
      <c r="BC201" s="10">
        <v>27941</v>
      </c>
      <c r="BD201" s="10">
        <v>27941</v>
      </c>
      <c r="BE201" s="10">
        <v>27941</v>
      </c>
      <c r="BF201" s="10">
        <v>27941</v>
      </c>
      <c r="BG201" s="10">
        <v>27941</v>
      </c>
      <c r="BH201" s="10">
        <v>27941</v>
      </c>
      <c r="BI201" s="10">
        <v>27941</v>
      </c>
      <c r="BJ201" s="10">
        <v>27941</v>
      </c>
      <c r="BK201" s="10">
        <v>27941</v>
      </c>
      <c r="BL201" s="10">
        <v>27941</v>
      </c>
      <c r="BM201" s="10">
        <v>27941</v>
      </c>
      <c r="BN201" s="10">
        <v>27941</v>
      </c>
    </row>
    <row r="202" spans="1:66" x14ac:dyDescent="0.25">
      <c r="A202" s="8" t="s">
        <v>1</v>
      </c>
      <c r="B202" s="10">
        <v>28917</v>
      </c>
      <c r="C202" s="10">
        <v>28917</v>
      </c>
      <c r="D202" s="10">
        <v>28917</v>
      </c>
      <c r="E202" s="10">
        <v>28917</v>
      </c>
      <c r="F202" s="10">
        <v>28917</v>
      </c>
      <c r="G202" s="10">
        <v>28917</v>
      </c>
      <c r="H202" s="10">
        <v>28917</v>
      </c>
      <c r="I202" s="10">
        <v>28917</v>
      </c>
      <c r="J202" s="10">
        <v>28917</v>
      </c>
      <c r="K202" s="10">
        <v>28917</v>
      </c>
      <c r="L202" s="10">
        <v>28917</v>
      </c>
      <c r="M202" s="10">
        <v>28917</v>
      </c>
      <c r="N202" s="10">
        <v>29346</v>
      </c>
      <c r="O202" s="10">
        <v>29346</v>
      </c>
      <c r="P202" s="10">
        <v>29346</v>
      </c>
      <c r="Q202" s="10">
        <v>29346</v>
      </c>
      <c r="R202" s="10">
        <v>29346</v>
      </c>
      <c r="S202" s="10">
        <v>29346</v>
      </c>
      <c r="T202" s="10">
        <v>29346</v>
      </c>
      <c r="U202" s="10">
        <v>29346</v>
      </c>
      <c r="V202" s="10">
        <v>29346</v>
      </c>
      <c r="W202" s="10">
        <v>29346</v>
      </c>
      <c r="X202" s="10">
        <v>29346</v>
      </c>
      <c r="Y202" s="10">
        <v>29346</v>
      </c>
      <c r="Z202" s="10">
        <v>29679</v>
      </c>
      <c r="AA202" s="10">
        <v>29679</v>
      </c>
      <c r="AB202" s="10">
        <v>29679</v>
      </c>
      <c r="AC202" s="10">
        <v>29679</v>
      </c>
      <c r="AD202" s="10">
        <v>29679</v>
      </c>
      <c r="AE202" s="10">
        <v>29679</v>
      </c>
      <c r="AF202" s="10">
        <v>29679</v>
      </c>
      <c r="AG202" s="10">
        <v>29679</v>
      </c>
      <c r="AH202" s="10">
        <v>29679</v>
      </c>
      <c r="AI202" s="10">
        <v>29679</v>
      </c>
      <c r="AJ202" s="10">
        <v>29679</v>
      </c>
      <c r="AK202" s="10">
        <v>29679</v>
      </c>
      <c r="AL202" s="10">
        <v>29889</v>
      </c>
      <c r="AM202" s="10">
        <v>29889</v>
      </c>
      <c r="AN202" s="10">
        <v>29889</v>
      </c>
      <c r="AO202" s="10">
        <v>29889</v>
      </c>
      <c r="AP202" s="10">
        <v>29889</v>
      </c>
      <c r="AQ202" s="10">
        <v>29889</v>
      </c>
      <c r="AR202" s="10">
        <v>29889</v>
      </c>
      <c r="AS202" s="10">
        <v>29889</v>
      </c>
      <c r="AT202" s="10">
        <v>29889</v>
      </c>
      <c r="AU202" s="10">
        <v>29889</v>
      </c>
      <c r="AV202" s="10">
        <v>29889</v>
      </c>
      <c r="AW202" s="10">
        <v>29889</v>
      </c>
      <c r="AX202" s="10">
        <v>29889</v>
      </c>
      <c r="AY202" s="10">
        <v>29889</v>
      </c>
      <c r="AZ202" s="10">
        <v>29889</v>
      </c>
      <c r="BA202" s="10">
        <v>29889</v>
      </c>
      <c r="BB202" s="10">
        <v>29889</v>
      </c>
      <c r="BC202" s="10">
        <v>29889</v>
      </c>
      <c r="BD202" s="10">
        <v>29889</v>
      </c>
      <c r="BE202" s="10">
        <v>29889</v>
      </c>
      <c r="BF202" s="10">
        <v>29889</v>
      </c>
      <c r="BG202" s="10">
        <v>29889</v>
      </c>
      <c r="BH202" s="10">
        <v>29889</v>
      </c>
      <c r="BI202" s="10">
        <v>29889</v>
      </c>
      <c r="BJ202" s="10">
        <v>29889</v>
      </c>
      <c r="BK202" s="10">
        <v>29889</v>
      </c>
      <c r="BL202" s="10">
        <v>29889</v>
      </c>
      <c r="BM202" s="10">
        <v>29889</v>
      </c>
      <c r="BN202" s="10">
        <v>29889</v>
      </c>
    </row>
    <row r="203" spans="1:66" x14ac:dyDescent="0.25">
      <c r="A203" s="8" t="s">
        <v>2</v>
      </c>
      <c r="B203" s="10">
        <v>20136</v>
      </c>
      <c r="C203" s="10">
        <v>20136</v>
      </c>
      <c r="D203" s="10">
        <v>20136</v>
      </c>
      <c r="E203" s="10">
        <v>20136</v>
      </c>
      <c r="F203" s="10">
        <v>20136</v>
      </c>
      <c r="G203" s="10">
        <v>20136</v>
      </c>
      <c r="H203" s="10">
        <v>20136</v>
      </c>
      <c r="I203" s="10">
        <v>20136</v>
      </c>
      <c r="J203" s="10">
        <v>20136</v>
      </c>
      <c r="K203" s="10">
        <v>20136</v>
      </c>
      <c r="L203" s="10">
        <v>20136</v>
      </c>
      <c r="M203" s="10">
        <v>20136</v>
      </c>
      <c r="N203" s="10">
        <v>20358</v>
      </c>
      <c r="O203" s="10">
        <v>20358</v>
      </c>
      <c r="P203" s="10">
        <v>20358</v>
      </c>
      <c r="Q203" s="10">
        <v>20358</v>
      </c>
      <c r="R203" s="10">
        <v>20358</v>
      </c>
      <c r="S203" s="10">
        <v>20358</v>
      </c>
      <c r="T203" s="10">
        <v>20358</v>
      </c>
      <c r="U203" s="10">
        <v>20358</v>
      </c>
      <c r="V203" s="10">
        <v>20358</v>
      </c>
      <c r="W203" s="10">
        <v>20358</v>
      </c>
      <c r="X203" s="10">
        <v>20358</v>
      </c>
      <c r="Y203" s="10">
        <v>20358</v>
      </c>
      <c r="Z203" s="10">
        <v>20537</v>
      </c>
      <c r="AA203" s="10">
        <v>20537</v>
      </c>
      <c r="AB203" s="10">
        <v>20537</v>
      </c>
      <c r="AC203" s="10">
        <v>20537</v>
      </c>
      <c r="AD203" s="10">
        <v>20537</v>
      </c>
      <c r="AE203" s="10">
        <v>20537</v>
      </c>
      <c r="AF203" s="10">
        <v>20537</v>
      </c>
      <c r="AG203" s="10">
        <v>20537</v>
      </c>
      <c r="AH203" s="10">
        <v>20537</v>
      </c>
      <c r="AI203" s="10">
        <v>20537</v>
      </c>
      <c r="AJ203" s="10">
        <v>20537</v>
      </c>
      <c r="AK203" s="10">
        <v>20537</v>
      </c>
      <c r="AL203" s="10">
        <v>20694</v>
      </c>
      <c r="AM203" s="10">
        <v>20694</v>
      </c>
      <c r="AN203" s="10">
        <v>20694</v>
      </c>
      <c r="AO203" s="10">
        <v>20694</v>
      </c>
      <c r="AP203" s="10">
        <v>20694</v>
      </c>
      <c r="AQ203" s="10">
        <v>20694</v>
      </c>
      <c r="AR203" s="10">
        <v>20694</v>
      </c>
      <c r="AS203" s="10">
        <v>20694</v>
      </c>
      <c r="AT203" s="10">
        <v>20694</v>
      </c>
      <c r="AU203" s="10">
        <v>20694</v>
      </c>
      <c r="AV203" s="10">
        <v>20694</v>
      </c>
      <c r="AW203" s="10">
        <v>20694</v>
      </c>
      <c r="AX203" s="10">
        <v>20694</v>
      </c>
      <c r="AY203" s="10">
        <v>20694</v>
      </c>
      <c r="AZ203" s="10">
        <v>20694</v>
      </c>
      <c r="BA203" s="10">
        <v>20694</v>
      </c>
      <c r="BB203" s="10">
        <v>20694</v>
      </c>
      <c r="BC203" s="10">
        <v>20694</v>
      </c>
      <c r="BD203" s="10">
        <v>20694</v>
      </c>
      <c r="BE203" s="10">
        <v>20694</v>
      </c>
      <c r="BF203" s="10">
        <v>20694</v>
      </c>
      <c r="BG203" s="10">
        <v>20694</v>
      </c>
      <c r="BH203" s="10">
        <v>20694</v>
      </c>
      <c r="BI203" s="10">
        <v>20694</v>
      </c>
      <c r="BJ203" s="10">
        <v>20694</v>
      </c>
      <c r="BK203" s="10">
        <v>20694</v>
      </c>
      <c r="BL203" s="10">
        <v>20694</v>
      </c>
      <c r="BM203" s="10">
        <v>20694</v>
      </c>
      <c r="BN203" s="10">
        <v>20694</v>
      </c>
    </row>
    <row r="204" spans="1:66" x14ac:dyDescent="0.25">
      <c r="A204" s="8" t="s">
        <v>3</v>
      </c>
      <c r="B204" s="10">
        <v>24865</v>
      </c>
      <c r="C204" s="10">
        <v>24865</v>
      </c>
      <c r="D204" s="10">
        <v>24865</v>
      </c>
      <c r="E204" s="10">
        <v>24865</v>
      </c>
      <c r="F204" s="10">
        <v>24865</v>
      </c>
      <c r="G204" s="10">
        <v>24865</v>
      </c>
      <c r="H204" s="10">
        <v>24865</v>
      </c>
      <c r="I204" s="10">
        <v>24865</v>
      </c>
      <c r="J204" s="10">
        <v>24865</v>
      </c>
      <c r="K204" s="10">
        <v>24865</v>
      </c>
      <c r="L204" s="10">
        <v>24865</v>
      </c>
      <c r="M204" s="10">
        <v>24865</v>
      </c>
      <c r="N204" s="10">
        <v>25087</v>
      </c>
      <c r="O204" s="10">
        <v>25087</v>
      </c>
      <c r="P204" s="10">
        <v>25087</v>
      </c>
      <c r="Q204" s="10">
        <v>25087</v>
      </c>
      <c r="R204" s="10">
        <v>25087</v>
      </c>
      <c r="S204" s="10">
        <v>25087</v>
      </c>
      <c r="T204" s="10">
        <v>25087</v>
      </c>
      <c r="U204" s="10">
        <v>25087</v>
      </c>
      <c r="V204" s="10">
        <v>25087</v>
      </c>
      <c r="W204" s="10">
        <v>25087</v>
      </c>
      <c r="X204" s="10">
        <v>25087</v>
      </c>
      <c r="Y204" s="10">
        <v>25087</v>
      </c>
      <c r="Z204" s="10">
        <v>25310</v>
      </c>
      <c r="AA204" s="10">
        <v>25310</v>
      </c>
      <c r="AB204" s="10">
        <v>25310</v>
      </c>
      <c r="AC204" s="10">
        <v>25310</v>
      </c>
      <c r="AD204" s="10">
        <v>25310</v>
      </c>
      <c r="AE204" s="10">
        <v>25310</v>
      </c>
      <c r="AF204" s="10">
        <v>25310</v>
      </c>
      <c r="AG204" s="10">
        <v>25310</v>
      </c>
      <c r="AH204" s="10">
        <v>25310</v>
      </c>
      <c r="AI204" s="10">
        <v>25310</v>
      </c>
      <c r="AJ204" s="10">
        <v>25310</v>
      </c>
      <c r="AK204" s="10">
        <v>25310</v>
      </c>
      <c r="AL204" s="10">
        <v>25459</v>
      </c>
      <c r="AM204" s="10">
        <v>25459</v>
      </c>
      <c r="AN204" s="10">
        <v>25459</v>
      </c>
      <c r="AO204" s="10">
        <v>25459</v>
      </c>
      <c r="AP204" s="10">
        <v>25459</v>
      </c>
      <c r="AQ204" s="10">
        <v>25459</v>
      </c>
      <c r="AR204" s="10">
        <v>25459</v>
      </c>
      <c r="AS204" s="10">
        <v>25459</v>
      </c>
      <c r="AT204" s="10">
        <v>25459</v>
      </c>
      <c r="AU204" s="10">
        <v>25459</v>
      </c>
      <c r="AV204" s="10">
        <v>25459</v>
      </c>
      <c r="AW204" s="10">
        <v>25459</v>
      </c>
      <c r="AX204" s="10">
        <v>25459</v>
      </c>
      <c r="AY204" s="10">
        <v>25459</v>
      </c>
      <c r="AZ204" s="10">
        <v>25459</v>
      </c>
      <c r="BA204" s="10">
        <v>25459</v>
      </c>
      <c r="BB204" s="10">
        <v>25459</v>
      </c>
      <c r="BC204" s="10">
        <v>25459</v>
      </c>
      <c r="BD204" s="10">
        <v>25459</v>
      </c>
      <c r="BE204" s="10">
        <v>25459</v>
      </c>
      <c r="BF204" s="10">
        <v>25459</v>
      </c>
      <c r="BG204" s="10">
        <v>25459</v>
      </c>
      <c r="BH204" s="10">
        <v>25459</v>
      </c>
      <c r="BI204" s="10">
        <v>25459</v>
      </c>
      <c r="BJ204" s="10">
        <v>25459</v>
      </c>
      <c r="BK204" s="10">
        <v>25459</v>
      </c>
      <c r="BL204" s="10">
        <v>25459</v>
      </c>
      <c r="BM204" s="10">
        <v>25459</v>
      </c>
      <c r="BN204" s="10">
        <v>25459</v>
      </c>
    </row>
    <row r="205" spans="1:66" x14ac:dyDescent="0.25">
      <c r="A205" s="8" t="s">
        <v>7</v>
      </c>
      <c r="B205" s="10">
        <v>23600</v>
      </c>
      <c r="C205" s="10">
        <v>23600</v>
      </c>
      <c r="D205" s="10">
        <v>23600</v>
      </c>
      <c r="E205" s="10">
        <v>23600</v>
      </c>
      <c r="F205" s="10">
        <v>23600</v>
      </c>
      <c r="G205" s="10">
        <v>23600</v>
      </c>
      <c r="H205" s="10">
        <v>23600</v>
      </c>
      <c r="I205" s="10">
        <v>23600</v>
      </c>
      <c r="J205" s="10">
        <v>23600</v>
      </c>
      <c r="K205" s="10">
        <v>23600</v>
      </c>
      <c r="L205" s="10">
        <v>23600</v>
      </c>
      <c r="M205" s="10">
        <v>23600</v>
      </c>
      <c r="N205" s="10">
        <v>24005</v>
      </c>
      <c r="O205" s="10">
        <v>24005</v>
      </c>
      <c r="P205" s="10">
        <v>24005</v>
      </c>
      <c r="Q205" s="10">
        <v>24005</v>
      </c>
      <c r="R205" s="10">
        <v>24005</v>
      </c>
      <c r="S205" s="10">
        <v>24005</v>
      </c>
      <c r="T205" s="10">
        <v>24005</v>
      </c>
      <c r="U205" s="10">
        <v>24005</v>
      </c>
      <c r="V205" s="10">
        <v>24005</v>
      </c>
      <c r="W205" s="10">
        <v>24005</v>
      </c>
      <c r="X205" s="10">
        <v>24005</v>
      </c>
      <c r="Y205" s="10">
        <v>24005</v>
      </c>
      <c r="Z205" s="10">
        <v>24014</v>
      </c>
      <c r="AA205" s="10">
        <v>24014</v>
      </c>
      <c r="AB205" s="10">
        <v>24014</v>
      </c>
      <c r="AC205" s="10">
        <v>24014</v>
      </c>
      <c r="AD205" s="10">
        <v>24014</v>
      </c>
      <c r="AE205" s="10">
        <v>24014</v>
      </c>
      <c r="AF205" s="10">
        <v>24014</v>
      </c>
      <c r="AG205" s="10">
        <v>24014</v>
      </c>
      <c r="AH205" s="10">
        <v>24014</v>
      </c>
      <c r="AI205" s="10">
        <v>24014</v>
      </c>
      <c r="AJ205" s="10">
        <v>24014</v>
      </c>
      <c r="AK205" s="10">
        <v>24014</v>
      </c>
      <c r="AL205" s="10">
        <v>23987</v>
      </c>
      <c r="AM205" s="10">
        <v>23987</v>
      </c>
      <c r="AN205" s="10">
        <v>23987</v>
      </c>
      <c r="AO205" s="10">
        <v>23987</v>
      </c>
      <c r="AP205" s="10">
        <v>23987</v>
      </c>
      <c r="AQ205" s="10">
        <v>23987</v>
      </c>
      <c r="AR205" s="10">
        <v>23987</v>
      </c>
      <c r="AS205" s="10">
        <v>23987</v>
      </c>
      <c r="AT205" s="10">
        <v>23987</v>
      </c>
      <c r="AU205" s="10">
        <v>23987</v>
      </c>
      <c r="AV205" s="10">
        <v>23987</v>
      </c>
      <c r="AW205" s="10">
        <v>23987</v>
      </c>
      <c r="AX205" s="10">
        <v>23987</v>
      </c>
      <c r="AY205" s="10">
        <v>23987</v>
      </c>
      <c r="AZ205" s="10">
        <v>23987</v>
      </c>
      <c r="BA205" s="10">
        <v>23987</v>
      </c>
      <c r="BB205" s="10">
        <v>23987</v>
      </c>
      <c r="BC205" s="10">
        <v>23987</v>
      </c>
      <c r="BD205" s="10">
        <v>23987</v>
      </c>
      <c r="BE205" s="10">
        <v>23987</v>
      </c>
      <c r="BF205" s="10">
        <v>23987</v>
      </c>
      <c r="BG205" s="10">
        <v>23987</v>
      </c>
      <c r="BH205" s="10">
        <v>23987</v>
      </c>
      <c r="BI205" s="10">
        <v>23987</v>
      </c>
      <c r="BJ205" s="10">
        <v>23987</v>
      </c>
      <c r="BK205" s="10">
        <v>23987</v>
      </c>
      <c r="BL205" s="10">
        <v>23987</v>
      </c>
      <c r="BM205" s="10">
        <v>23987</v>
      </c>
      <c r="BN205" s="10">
        <v>23987</v>
      </c>
    </row>
    <row r="206" spans="1:66" x14ac:dyDescent="0.25">
      <c r="A206" s="8" t="s">
        <v>4</v>
      </c>
      <c r="B206" s="10">
        <v>20298</v>
      </c>
      <c r="C206" s="10">
        <v>20298</v>
      </c>
      <c r="D206" s="10">
        <v>20298</v>
      </c>
      <c r="E206" s="10">
        <v>20298</v>
      </c>
      <c r="F206" s="10">
        <v>20298</v>
      </c>
      <c r="G206" s="10">
        <v>20298</v>
      </c>
      <c r="H206" s="10">
        <v>20298</v>
      </c>
      <c r="I206" s="10">
        <v>20298</v>
      </c>
      <c r="J206" s="10">
        <v>20298</v>
      </c>
      <c r="K206" s="10">
        <v>20298</v>
      </c>
      <c r="L206" s="10">
        <v>20298</v>
      </c>
      <c r="M206" s="10">
        <v>20298</v>
      </c>
      <c r="N206" s="10">
        <v>20327</v>
      </c>
      <c r="O206" s="10">
        <v>20327</v>
      </c>
      <c r="P206" s="10">
        <v>20327</v>
      </c>
      <c r="Q206" s="10">
        <v>20327</v>
      </c>
      <c r="R206" s="10">
        <v>20327</v>
      </c>
      <c r="S206" s="10">
        <v>20327</v>
      </c>
      <c r="T206" s="10">
        <v>20327</v>
      </c>
      <c r="U206" s="10">
        <v>20327</v>
      </c>
      <c r="V206" s="10">
        <v>20327</v>
      </c>
      <c r="W206" s="10">
        <v>20327</v>
      </c>
      <c r="X206" s="10">
        <v>20327</v>
      </c>
      <c r="Y206" s="10">
        <v>20327</v>
      </c>
      <c r="Z206" s="10">
        <v>20437</v>
      </c>
      <c r="AA206" s="10">
        <v>20437</v>
      </c>
      <c r="AB206" s="10">
        <v>20437</v>
      </c>
      <c r="AC206" s="10">
        <v>20437</v>
      </c>
      <c r="AD206" s="10">
        <v>20437</v>
      </c>
      <c r="AE206" s="10">
        <v>20437</v>
      </c>
      <c r="AF206" s="10">
        <v>20437</v>
      </c>
      <c r="AG206" s="10">
        <v>20437</v>
      </c>
      <c r="AH206" s="10">
        <v>20437</v>
      </c>
      <c r="AI206" s="10">
        <v>20437</v>
      </c>
      <c r="AJ206" s="10">
        <v>20437</v>
      </c>
      <c r="AK206" s="10">
        <v>20437</v>
      </c>
      <c r="AL206" s="10">
        <v>20363</v>
      </c>
      <c r="AM206" s="10">
        <v>20363</v>
      </c>
      <c r="AN206" s="10">
        <v>20363</v>
      </c>
      <c r="AO206" s="10">
        <v>20363</v>
      </c>
      <c r="AP206" s="10">
        <v>20363</v>
      </c>
      <c r="AQ206" s="10">
        <v>20363</v>
      </c>
      <c r="AR206" s="10">
        <v>20363</v>
      </c>
      <c r="AS206" s="10">
        <v>20363</v>
      </c>
      <c r="AT206" s="10">
        <v>20363</v>
      </c>
      <c r="AU206" s="10">
        <v>20363</v>
      </c>
      <c r="AV206" s="10">
        <v>20363</v>
      </c>
      <c r="AW206" s="10">
        <v>20363</v>
      </c>
      <c r="AX206" s="10">
        <v>20363</v>
      </c>
      <c r="AY206" s="10">
        <v>20363</v>
      </c>
      <c r="AZ206" s="10">
        <v>20363</v>
      </c>
      <c r="BA206" s="10">
        <v>20363</v>
      </c>
      <c r="BB206" s="10">
        <v>20363</v>
      </c>
      <c r="BC206" s="10">
        <v>20363</v>
      </c>
      <c r="BD206" s="10">
        <v>20363</v>
      </c>
      <c r="BE206" s="10">
        <v>20363</v>
      </c>
      <c r="BF206" s="10">
        <v>20363</v>
      </c>
      <c r="BG206" s="10">
        <v>20363</v>
      </c>
      <c r="BH206" s="10">
        <v>20363</v>
      </c>
      <c r="BI206" s="10">
        <v>20363</v>
      </c>
      <c r="BJ206" s="10">
        <v>20363</v>
      </c>
      <c r="BK206" s="10">
        <v>20363</v>
      </c>
      <c r="BL206" s="10">
        <v>20363</v>
      </c>
      <c r="BM206" s="10">
        <v>20363</v>
      </c>
      <c r="BN206" s="10">
        <v>20363</v>
      </c>
    </row>
    <row r="207" spans="1:66" x14ac:dyDescent="0.25">
      <c r="A207" s="8" t="s">
        <v>5</v>
      </c>
      <c r="B207" s="10">
        <v>33833</v>
      </c>
      <c r="C207" s="10">
        <v>33833</v>
      </c>
      <c r="D207" s="10">
        <v>33833</v>
      </c>
      <c r="E207" s="10">
        <v>33833</v>
      </c>
      <c r="F207" s="10">
        <v>33833</v>
      </c>
      <c r="G207" s="10">
        <v>33833</v>
      </c>
      <c r="H207" s="10">
        <v>33833</v>
      </c>
      <c r="I207" s="10">
        <v>33833</v>
      </c>
      <c r="J207" s="10">
        <v>33833</v>
      </c>
      <c r="K207" s="10">
        <v>33833</v>
      </c>
      <c r="L207" s="10">
        <v>33833</v>
      </c>
      <c r="M207" s="10">
        <v>33833</v>
      </c>
      <c r="N207" s="10">
        <v>34572</v>
      </c>
      <c r="O207" s="10">
        <v>34572</v>
      </c>
      <c r="P207" s="10">
        <v>34572</v>
      </c>
      <c r="Q207" s="10">
        <v>34572</v>
      </c>
      <c r="R207" s="10">
        <v>34572</v>
      </c>
      <c r="S207" s="10">
        <v>34572</v>
      </c>
      <c r="T207" s="10">
        <v>34572</v>
      </c>
      <c r="U207" s="10">
        <v>34572</v>
      </c>
      <c r="V207" s="10">
        <v>34572</v>
      </c>
      <c r="W207" s="10">
        <v>34572</v>
      </c>
      <c r="X207" s="10">
        <v>34572</v>
      </c>
      <c r="Y207" s="10">
        <v>34572</v>
      </c>
      <c r="Z207" s="10">
        <v>35188</v>
      </c>
      <c r="AA207" s="10">
        <v>35188</v>
      </c>
      <c r="AB207" s="10">
        <v>35188</v>
      </c>
      <c r="AC207" s="10">
        <v>35188</v>
      </c>
      <c r="AD207" s="10">
        <v>35188</v>
      </c>
      <c r="AE207" s="10">
        <v>35188</v>
      </c>
      <c r="AF207" s="10">
        <v>35188</v>
      </c>
      <c r="AG207" s="10">
        <v>35188</v>
      </c>
      <c r="AH207" s="10">
        <v>35188</v>
      </c>
      <c r="AI207" s="10">
        <v>35188</v>
      </c>
      <c r="AJ207" s="10">
        <v>35188</v>
      </c>
      <c r="AK207" s="10">
        <v>35188</v>
      </c>
      <c r="AL207" s="10">
        <v>35805</v>
      </c>
      <c r="AM207" s="10">
        <v>35805</v>
      </c>
      <c r="AN207" s="10">
        <v>35805</v>
      </c>
      <c r="AO207" s="10">
        <v>35805</v>
      </c>
      <c r="AP207" s="10">
        <v>35805</v>
      </c>
      <c r="AQ207" s="10">
        <v>35805</v>
      </c>
      <c r="AR207" s="10">
        <v>35805</v>
      </c>
      <c r="AS207" s="10">
        <v>35805</v>
      </c>
      <c r="AT207" s="10">
        <v>35805</v>
      </c>
      <c r="AU207" s="10">
        <v>35805</v>
      </c>
      <c r="AV207" s="10">
        <v>35805</v>
      </c>
      <c r="AW207" s="10">
        <v>35805</v>
      </c>
      <c r="AX207" s="10">
        <v>35805</v>
      </c>
      <c r="AY207" s="10">
        <v>35805</v>
      </c>
      <c r="AZ207" s="10">
        <v>35805</v>
      </c>
      <c r="BA207" s="10">
        <v>35805</v>
      </c>
      <c r="BB207" s="10">
        <v>35805</v>
      </c>
      <c r="BC207" s="10">
        <v>35805</v>
      </c>
      <c r="BD207" s="10">
        <v>35805</v>
      </c>
      <c r="BE207" s="10">
        <v>35805</v>
      </c>
      <c r="BF207" s="10">
        <v>35805</v>
      </c>
      <c r="BG207" s="10">
        <v>35805</v>
      </c>
      <c r="BH207" s="10">
        <v>35805</v>
      </c>
      <c r="BI207" s="10">
        <v>35805</v>
      </c>
      <c r="BJ207" s="10">
        <v>35805</v>
      </c>
      <c r="BK207" s="10">
        <v>35805</v>
      </c>
      <c r="BL207" s="10">
        <v>35805</v>
      </c>
      <c r="BM207" s="10">
        <v>35805</v>
      </c>
      <c r="BN207" s="10">
        <v>35805</v>
      </c>
    </row>
    <row r="208" spans="1:66" x14ac:dyDescent="0.25">
      <c r="A208" s="8" t="s">
        <v>6</v>
      </c>
      <c r="B208" s="10">
        <v>24708</v>
      </c>
      <c r="C208" s="10">
        <v>24708</v>
      </c>
      <c r="D208" s="10">
        <v>24708</v>
      </c>
      <c r="E208" s="10">
        <v>24708</v>
      </c>
      <c r="F208" s="10">
        <v>24708</v>
      </c>
      <c r="G208" s="10">
        <v>24708</v>
      </c>
      <c r="H208" s="10">
        <v>24708</v>
      </c>
      <c r="I208" s="10">
        <v>24708</v>
      </c>
      <c r="J208" s="10">
        <v>24708</v>
      </c>
      <c r="K208" s="10">
        <v>24708</v>
      </c>
      <c r="L208" s="10">
        <v>24708</v>
      </c>
      <c r="M208" s="10">
        <v>24708</v>
      </c>
      <c r="N208" s="10">
        <v>24971</v>
      </c>
      <c r="O208" s="10">
        <v>24971</v>
      </c>
      <c r="P208" s="10">
        <v>24971</v>
      </c>
      <c r="Q208" s="10">
        <v>24971</v>
      </c>
      <c r="R208" s="10">
        <v>24971</v>
      </c>
      <c r="S208" s="10">
        <v>24971</v>
      </c>
      <c r="T208" s="10">
        <v>24971</v>
      </c>
      <c r="U208" s="10">
        <v>24971</v>
      </c>
      <c r="V208" s="10">
        <v>24971</v>
      </c>
      <c r="W208" s="10">
        <v>24971</v>
      </c>
      <c r="X208" s="10">
        <v>24971</v>
      </c>
      <c r="Y208" s="10">
        <v>24971</v>
      </c>
      <c r="Z208" s="10">
        <v>25081</v>
      </c>
      <c r="AA208" s="10">
        <v>25081</v>
      </c>
      <c r="AB208" s="10">
        <v>25081</v>
      </c>
      <c r="AC208" s="10">
        <v>25081</v>
      </c>
      <c r="AD208" s="10">
        <v>25081</v>
      </c>
      <c r="AE208" s="10">
        <v>25081</v>
      </c>
      <c r="AF208" s="10">
        <v>25081</v>
      </c>
      <c r="AG208" s="10">
        <v>25081</v>
      </c>
      <c r="AH208" s="10">
        <v>25081</v>
      </c>
      <c r="AI208" s="10">
        <v>25081</v>
      </c>
      <c r="AJ208" s="10">
        <v>25081</v>
      </c>
      <c r="AK208" s="10">
        <v>25081</v>
      </c>
      <c r="AL208" s="10">
        <v>25117</v>
      </c>
      <c r="AM208" s="10">
        <v>25117</v>
      </c>
      <c r="AN208" s="10">
        <v>25117</v>
      </c>
      <c r="AO208" s="10">
        <v>25117</v>
      </c>
      <c r="AP208" s="10">
        <v>25117</v>
      </c>
      <c r="AQ208" s="10">
        <v>25117</v>
      </c>
      <c r="AR208" s="10">
        <v>25117</v>
      </c>
      <c r="AS208" s="10">
        <v>25117</v>
      </c>
      <c r="AT208" s="10">
        <v>25117</v>
      </c>
      <c r="AU208" s="10">
        <v>25117</v>
      </c>
      <c r="AV208" s="10">
        <v>25117</v>
      </c>
      <c r="AW208" s="10">
        <v>25117</v>
      </c>
      <c r="AX208" s="10">
        <v>25117</v>
      </c>
      <c r="AY208" s="10">
        <v>25117</v>
      </c>
      <c r="AZ208" s="10">
        <v>25117</v>
      </c>
      <c r="BA208" s="10">
        <v>25117</v>
      </c>
      <c r="BB208" s="10">
        <v>25117</v>
      </c>
      <c r="BC208" s="10">
        <v>25117</v>
      </c>
      <c r="BD208" s="10">
        <v>25117</v>
      </c>
      <c r="BE208" s="10">
        <v>25117</v>
      </c>
      <c r="BF208" s="10">
        <v>25117</v>
      </c>
      <c r="BG208" s="10">
        <v>25117</v>
      </c>
      <c r="BH208" s="10">
        <v>25117</v>
      </c>
      <c r="BI208" s="10">
        <v>25117</v>
      </c>
      <c r="BJ208" s="10">
        <v>25117</v>
      </c>
      <c r="BK208" s="10">
        <v>25117</v>
      </c>
      <c r="BL208" s="10">
        <v>25117</v>
      </c>
      <c r="BM208" s="10">
        <v>25117</v>
      </c>
      <c r="BN208" s="10">
        <v>25117</v>
      </c>
    </row>
    <row r="209" spans="1:66" x14ac:dyDescent="0.25">
      <c r="A209" s="8" t="s">
        <v>8</v>
      </c>
      <c r="B209" s="10">
        <v>30004</v>
      </c>
      <c r="C209" s="10">
        <v>30004</v>
      </c>
      <c r="D209" s="10">
        <v>30004</v>
      </c>
      <c r="E209" s="10">
        <v>30004</v>
      </c>
      <c r="F209" s="10">
        <v>30004</v>
      </c>
      <c r="G209" s="10">
        <v>30004</v>
      </c>
      <c r="H209" s="10">
        <v>30004</v>
      </c>
      <c r="I209" s="10">
        <v>30004</v>
      </c>
      <c r="J209" s="10">
        <v>30004</v>
      </c>
      <c r="K209" s="10">
        <v>30004</v>
      </c>
      <c r="L209" s="10">
        <v>30004</v>
      </c>
      <c r="M209" s="10">
        <v>30004</v>
      </c>
      <c r="N209" s="10">
        <v>30397</v>
      </c>
      <c r="O209" s="10">
        <v>30397</v>
      </c>
      <c r="P209" s="10">
        <v>30397</v>
      </c>
      <c r="Q209" s="10">
        <v>30397</v>
      </c>
      <c r="R209" s="10">
        <v>30397</v>
      </c>
      <c r="S209" s="10">
        <v>30397</v>
      </c>
      <c r="T209" s="10">
        <v>30397</v>
      </c>
      <c r="U209" s="10">
        <v>30397</v>
      </c>
      <c r="V209" s="10">
        <v>30397</v>
      </c>
      <c r="W209" s="10">
        <v>30397</v>
      </c>
      <c r="X209" s="10">
        <v>30397</v>
      </c>
      <c r="Y209" s="10">
        <v>30397</v>
      </c>
      <c r="Z209" s="10">
        <v>30923</v>
      </c>
      <c r="AA209" s="10">
        <v>30923</v>
      </c>
      <c r="AB209" s="10">
        <v>30923</v>
      </c>
      <c r="AC209" s="10">
        <v>30923</v>
      </c>
      <c r="AD209" s="10">
        <v>30923</v>
      </c>
      <c r="AE209" s="10">
        <v>30923</v>
      </c>
      <c r="AF209" s="10">
        <v>30923</v>
      </c>
      <c r="AG209" s="10">
        <v>30923</v>
      </c>
      <c r="AH209" s="10">
        <v>30923</v>
      </c>
      <c r="AI209" s="10">
        <v>30923</v>
      </c>
      <c r="AJ209" s="10">
        <v>30923</v>
      </c>
      <c r="AK209" s="10">
        <v>30923</v>
      </c>
      <c r="AL209" s="10">
        <v>31095</v>
      </c>
      <c r="AM209" s="10">
        <v>31095</v>
      </c>
      <c r="AN209" s="10">
        <v>31095</v>
      </c>
      <c r="AO209" s="10">
        <v>31095</v>
      </c>
      <c r="AP209" s="10">
        <v>31095</v>
      </c>
      <c r="AQ209" s="10">
        <v>31095</v>
      </c>
      <c r="AR209" s="10">
        <v>31095</v>
      </c>
      <c r="AS209" s="10">
        <v>31095</v>
      </c>
      <c r="AT209" s="10">
        <v>31095</v>
      </c>
      <c r="AU209" s="10">
        <v>31095</v>
      </c>
      <c r="AV209" s="10">
        <v>31095</v>
      </c>
      <c r="AW209" s="10">
        <v>31095</v>
      </c>
      <c r="AX209" s="10">
        <v>31095</v>
      </c>
      <c r="AY209" s="10">
        <v>31095</v>
      </c>
      <c r="AZ209" s="10">
        <v>31095</v>
      </c>
      <c r="BA209" s="10">
        <v>31095</v>
      </c>
      <c r="BB209" s="10">
        <v>31095</v>
      </c>
      <c r="BC209" s="10">
        <v>31095</v>
      </c>
      <c r="BD209" s="10">
        <v>31095</v>
      </c>
      <c r="BE209" s="10">
        <v>31095</v>
      </c>
      <c r="BF209" s="10">
        <v>31095</v>
      </c>
      <c r="BG209" s="10">
        <v>31095</v>
      </c>
      <c r="BH209" s="10">
        <v>31095</v>
      </c>
      <c r="BI209" s="10">
        <v>31095</v>
      </c>
      <c r="BJ209" s="10">
        <v>31095</v>
      </c>
      <c r="BK209" s="10">
        <v>31095</v>
      </c>
      <c r="BL209" s="10">
        <v>31095</v>
      </c>
      <c r="BM209" s="10">
        <v>31095</v>
      </c>
      <c r="BN209" s="10">
        <v>31095</v>
      </c>
    </row>
    <row r="210" spans="1:66" x14ac:dyDescent="0.25">
      <c r="A210" s="8" t="s">
        <v>9</v>
      </c>
      <c r="B210" s="10">
        <v>28294</v>
      </c>
      <c r="C210" s="10">
        <v>28294</v>
      </c>
      <c r="D210" s="10">
        <v>28294</v>
      </c>
      <c r="E210" s="10">
        <v>28294</v>
      </c>
      <c r="F210" s="10">
        <v>28294</v>
      </c>
      <c r="G210" s="10">
        <v>28294</v>
      </c>
      <c r="H210" s="10">
        <v>28294</v>
      </c>
      <c r="I210" s="10">
        <v>28294</v>
      </c>
      <c r="J210" s="10">
        <v>28294</v>
      </c>
      <c r="K210" s="10">
        <v>28294</v>
      </c>
      <c r="L210" s="10">
        <v>28294</v>
      </c>
      <c r="M210" s="10">
        <v>28294</v>
      </c>
      <c r="N210" s="10">
        <v>28753</v>
      </c>
      <c r="O210" s="10">
        <v>28753</v>
      </c>
      <c r="P210" s="10">
        <v>28753</v>
      </c>
      <c r="Q210" s="10">
        <v>28753</v>
      </c>
      <c r="R210" s="10">
        <v>28753</v>
      </c>
      <c r="S210" s="10">
        <v>28753</v>
      </c>
      <c r="T210" s="10">
        <v>28753</v>
      </c>
      <c r="U210" s="10">
        <v>28753</v>
      </c>
      <c r="V210" s="10">
        <v>28753</v>
      </c>
      <c r="W210" s="10">
        <v>28753</v>
      </c>
      <c r="X210" s="10">
        <v>28753</v>
      </c>
      <c r="Y210" s="10">
        <v>28753</v>
      </c>
      <c r="Z210" s="10">
        <v>28748</v>
      </c>
      <c r="AA210" s="10">
        <v>28748</v>
      </c>
      <c r="AB210" s="10">
        <v>28748</v>
      </c>
      <c r="AC210" s="10">
        <v>28748</v>
      </c>
      <c r="AD210" s="10">
        <v>28748</v>
      </c>
      <c r="AE210" s="10">
        <v>28748</v>
      </c>
      <c r="AF210" s="10">
        <v>28748</v>
      </c>
      <c r="AG210" s="10">
        <v>28748</v>
      </c>
      <c r="AH210" s="10">
        <v>28748</v>
      </c>
      <c r="AI210" s="10">
        <v>28748</v>
      </c>
      <c r="AJ210" s="10">
        <v>28748</v>
      </c>
      <c r="AK210" s="10">
        <v>28748</v>
      </c>
      <c r="AL210" s="10">
        <v>28592</v>
      </c>
      <c r="AM210" s="10">
        <v>28592</v>
      </c>
      <c r="AN210" s="10">
        <v>28592</v>
      </c>
      <c r="AO210" s="10">
        <v>28592</v>
      </c>
      <c r="AP210" s="10">
        <v>28592</v>
      </c>
      <c r="AQ210" s="10">
        <v>28592</v>
      </c>
      <c r="AR210" s="10">
        <v>28592</v>
      </c>
      <c r="AS210" s="10">
        <v>28592</v>
      </c>
      <c r="AT210" s="10">
        <v>28592</v>
      </c>
      <c r="AU210" s="10">
        <v>28592</v>
      </c>
      <c r="AV210" s="10">
        <v>28592</v>
      </c>
      <c r="AW210" s="10">
        <v>28592</v>
      </c>
      <c r="AX210" s="10">
        <v>28592</v>
      </c>
      <c r="AY210" s="10">
        <v>28592</v>
      </c>
      <c r="AZ210" s="10">
        <v>28592</v>
      </c>
      <c r="BA210" s="10">
        <v>28592</v>
      </c>
      <c r="BB210" s="10">
        <v>28592</v>
      </c>
      <c r="BC210" s="10">
        <v>28592</v>
      </c>
      <c r="BD210" s="10">
        <v>28592</v>
      </c>
      <c r="BE210" s="10">
        <v>28592</v>
      </c>
      <c r="BF210" s="10">
        <v>28592</v>
      </c>
      <c r="BG210" s="10">
        <v>28592</v>
      </c>
      <c r="BH210" s="10">
        <v>28592</v>
      </c>
      <c r="BI210" s="10">
        <v>28592</v>
      </c>
      <c r="BJ210" s="10">
        <v>28592</v>
      </c>
      <c r="BK210" s="10">
        <v>28592</v>
      </c>
      <c r="BL210" s="10">
        <v>28592</v>
      </c>
      <c r="BM210" s="10">
        <v>28592</v>
      </c>
      <c r="BN210" s="10">
        <v>28592</v>
      </c>
    </row>
    <row r="211" spans="1:66" ht="15.75" x14ac:dyDescent="0.25">
      <c r="A211" s="19" t="s">
        <v>46</v>
      </c>
      <c r="B211" s="10">
        <v>26691</v>
      </c>
      <c r="C211" s="10">
        <v>26691</v>
      </c>
      <c r="D211" s="10">
        <v>26691</v>
      </c>
      <c r="E211" s="10">
        <v>26691</v>
      </c>
      <c r="F211" s="10">
        <v>26691</v>
      </c>
      <c r="G211" s="10">
        <v>26691</v>
      </c>
      <c r="H211" s="10">
        <v>26691</v>
      </c>
      <c r="I211" s="10">
        <v>26691</v>
      </c>
      <c r="J211" s="10">
        <v>26691</v>
      </c>
      <c r="K211" s="10">
        <v>26691</v>
      </c>
      <c r="L211" s="10">
        <v>26691</v>
      </c>
      <c r="M211" s="10">
        <v>26691</v>
      </c>
      <c r="N211" s="10">
        <v>27023</v>
      </c>
      <c r="O211" s="10">
        <v>27023</v>
      </c>
      <c r="P211" s="10">
        <v>27023</v>
      </c>
      <c r="Q211" s="10">
        <v>27023</v>
      </c>
      <c r="R211" s="10">
        <v>27023</v>
      </c>
      <c r="S211" s="10">
        <v>27023</v>
      </c>
      <c r="T211" s="10">
        <v>27023</v>
      </c>
      <c r="U211" s="10">
        <v>27023</v>
      </c>
      <c r="V211" s="10">
        <v>27023</v>
      </c>
      <c r="W211" s="10">
        <v>27023</v>
      </c>
      <c r="X211" s="10">
        <v>27023</v>
      </c>
      <c r="Y211" s="10">
        <v>27023</v>
      </c>
      <c r="Z211" s="10">
        <v>27313</v>
      </c>
      <c r="AA211" s="10">
        <v>27313</v>
      </c>
      <c r="AB211" s="10">
        <v>27313</v>
      </c>
      <c r="AC211" s="10">
        <v>27313</v>
      </c>
      <c r="AD211" s="10">
        <v>27313</v>
      </c>
      <c r="AE211" s="10">
        <v>27313</v>
      </c>
      <c r="AF211" s="10">
        <v>27313</v>
      </c>
      <c r="AG211" s="10">
        <v>27313</v>
      </c>
      <c r="AH211" s="10">
        <v>27313</v>
      </c>
      <c r="AI211" s="10">
        <v>27313</v>
      </c>
      <c r="AJ211" s="10">
        <v>27313</v>
      </c>
      <c r="AK211" s="10">
        <v>27313</v>
      </c>
      <c r="AL211" s="10">
        <v>27521</v>
      </c>
      <c r="AM211" s="10">
        <v>27521</v>
      </c>
      <c r="AN211" s="10">
        <v>27521</v>
      </c>
      <c r="AO211" s="10">
        <v>27521</v>
      </c>
      <c r="AP211" s="10">
        <v>27521</v>
      </c>
      <c r="AQ211" s="10">
        <v>27521</v>
      </c>
      <c r="AR211" s="10">
        <v>27521</v>
      </c>
      <c r="AS211" s="10">
        <v>27521</v>
      </c>
      <c r="AT211" s="10">
        <v>27521</v>
      </c>
      <c r="AU211" s="10">
        <v>27521</v>
      </c>
      <c r="AV211" s="10">
        <v>27521</v>
      </c>
      <c r="AW211" s="10">
        <v>27521</v>
      </c>
      <c r="AX211" s="10">
        <v>27521</v>
      </c>
      <c r="AY211" s="10">
        <v>27521</v>
      </c>
      <c r="AZ211" s="10">
        <v>27521</v>
      </c>
      <c r="BA211" s="10">
        <v>27521</v>
      </c>
      <c r="BB211" s="10">
        <v>27521</v>
      </c>
      <c r="BC211" s="10">
        <v>27521</v>
      </c>
      <c r="BD211" s="10">
        <v>27521</v>
      </c>
      <c r="BE211" s="10">
        <v>27521</v>
      </c>
      <c r="BF211" s="10">
        <v>27521</v>
      </c>
      <c r="BG211" s="10">
        <v>27521</v>
      </c>
      <c r="BH211" s="10">
        <v>27521</v>
      </c>
      <c r="BI211" s="10">
        <v>27521</v>
      </c>
      <c r="BJ211" s="10">
        <v>27521</v>
      </c>
      <c r="BK211" s="10">
        <v>27521</v>
      </c>
      <c r="BL211" s="10">
        <v>27521</v>
      </c>
      <c r="BM211" s="10">
        <v>27521</v>
      </c>
      <c r="BN211" s="10">
        <v>27521</v>
      </c>
    </row>
    <row r="212" spans="1:66" x14ac:dyDescent="0.25">
      <c r="A212" s="8" t="s">
        <v>11</v>
      </c>
      <c r="B212" s="10">
        <v>23717</v>
      </c>
      <c r="C212" s="10">
        <v>23717</v>
      </c>
      <c r="D212" s="10">
        <v>23717</v>
      </c>
      <c r="E212" s="10">
        <v>23717</v>
      </c>
      <c r="F212" s="10">
        <v>23717</v>
      </c>
      <c r="G212" s="10">
        <v>23717</v>
      </c>
      <c r="H212" s="10">
        <v>23717</v>
      </c>
      <c r="I212" s="10">
        <v>23717</v>
      </c>
      <c r="J212" s="10">
        <v>23717</v>
      </c>
      <c r="K212" s="10">
        <v>23717</v>
      </c>
      <c r="L212" s="10">
        <v>23717</v>
      </c>
      <c r="M212" s="10">
        <v>23717</v>
      </c>
      <c r="N212" s="10">
        <v>23848</v>
      </c>
      <c r="O212" s="10">
        <v>23848</v>
      </c>
      <c r="P212" s="10">
        <v>23848</v>
      </c>
      <c r="Q212" s="10">
        <v>23848</v>
      </c>
      <c r="R212" s="10">
        <v>23848</v>
      </c>
      <c r="S212" s="10">
        <v>23848</v>
      </c>
      <c r="T212" s="10">
        <v>23848</v>
      </c>
      <c r="U212" s="10">
        <v>23848</v>
      </c>
      <c r="V212" s="10">
        <v>23848</v>
      </c>
      <c r="W212" s="10">
        <v>23848</v>
      </c>
      <c r="X212" s="10">
        <v>23848</v>
      </c>
      <c r="Y212" s="10">
        <v>23848</v>
      </c>
      <c r="Z212" s="10">
        <v>24253</v>
      </c>
      <c r="AA212" s="10">
        <v>24253</v>
      </c>
      <c r="AB212" s="10">
        <v>24253</v>
      </c>
      <c r="AC212" s="10">
        <v>24253</v>
      </c>
      <c r="AD212" s="10">
        <v>24253</v>
      </c>
      <c r="AE212" s="10">
        <v>24253</v>
      </c>
      <c r="AF212" s="10">
        <v>24253</v>
      </c>
      <c r="AG212" s="10">
        <v>24253</v>
      </c>
      <c r="AH212" s="10">
        <v>24253</v>
      </c>
      <c r="AI212" s="10">
        <v>24253</v>
      </c>
      <c r="AJ212" s="10">
        <v>24253</v>
      </c>
      <c r="AK212" s="10">
        <v>24253</v>
      </c>
      <c r="AL212" s="10">
        <v>24414</v>
      </c>
      <c r="AM212" s="10">
        <v>24414</v>
      </c>
      <c r="AN212" s="10">
        <v>24414</v>
      </c>
      <c r="AO212" s="10">
        <v>24414</v>
      </c>
      <c r="AP212" s="10">
        <v>24414</v>
      </c>
      <c r="AQ212" s="10">
        <v>24414</v>
      </c>
      <c r="AR212" s="10">
        <v>24414</v>
      </c>
      <c r="AS212" s="10">
        <v>24414</v>
      </c>
      <c r="AT212" s="10">
        <v>24414</v>
      </c>
      <c r="AU212" s="10">
        <v>24414</v>
      </c>
      <c r="AV212" s="10">
        <v>24414</v>
      </c>
      <c r="AW212" s="10">
        <v>24414</v>
      </c>
      <c r="AX212" s="10">
        <v>24414</v>
      </c>
      <c r="AY212" s="10">
        <v>24414</v>
      </c>
      <c r="AZ212" s="10">
        <v>24414</v>
      </c>
      <c r="BA212" s="10">
        <v>24414</v>
      </c>
      <c r="BB212" s="10">
        <v>24414</v>
      </c>
      <c r="BC212" s="10">
        <v>24414</v>
      </c>
      <c r="BD212" s="10">
        <v>24414</v>
      </c>
      <c r="BE212" s="10">
        <v>24414</v>
      </c>
      <c r="BF212" s="10">
        <v>24414</v>
      </c>
      <c r="BG212" s="10">
        <v>24414</v>
      </c>
      <c r="BH212" s="10">
        <v>24414</v>
      </c>
      <c r="BI212" s="10">
        <v>24414</v>
      </c>
      <c r="BJ212" s="10">
        <v>24414</v>
      </c>
      <c r="BK212" s="10">
        <v>24414</v>
      </c>
      <c r="BL212" s="10">
        <v>24414</v>
      </c>
      <c r="BM212" s="10">
        <v>24414</v>
      </c>
      <c r="BN212" s="10">
        <v>24414</v>
      </c>
    </row>
    <row r="213" spans="1:66" x14ac:dyDescent="0.25">
      <c r="A213" s="8" t="s">
        <v>41</v>
      </c>
      <c r="B213" s="10">
        <v>311337</v>
      </c>
      <c r="C213" s="10">
        <v>311337</v>
      </c>
      <c r="D213" s="10">
        <v>311337</v>
      </c>
      <c r="E213" s="10">
        <v>311337</v>
      </c>
      <c r="F213" s="10">
        <v>311337</v>
      </c>
      <c r="G213" s="10">
        <v>311337</v>
      </c>
      <c r="H213" s="10">
        <v>311337</v>
      </c>
      <c r="I213" s="10">
        <v>311337</v>
      </c>
      <c r="J213" s="10">
        <v>311337</v>
      </c>
      <c r="K213" s="10">
        <v>311337</v>
      </c>
      <c r="L213" s="10">
        <v>311337</v>
      </c>
      <c r="M213" s="10">
        <v>311337</v>
      </c>
      <c r="N213" s="10">
        <v>315608</v>
      </c>
      <c r="O213" s="10">
        <v>315608</v>
      </c>
      <c r="P213" s="10">
        <v>315608</v>
      </c>
      <c r="Q213" s="10">
        <v>315608</v>
      </c>
      <c r="R213" s="10">
        <v>315608</v>
      </c>
      <c r="S213" s="10">
        <v>315608</v>
      </c>
      <c r="T213" s="10">
        <v>315608</v>
      </c>
      <c r="U213" s="10">
        <v>315608</v>
      </c>
      <c r="V213" s="10">
        <v>315608</v>
      </c>
      <c r="W213" s="10">
        <v>315608</v>
      </c>
      <c r="X213" s="10">
        <v>315608</v>
      </c>
      <c r="Y213" s="10">
        <v>315608</v>
      </c>
      <c r="Z213" s="10">
        <v>319035</v>
      </c>
      <c r="AA213" s="10">
        <v>319035</v>
      </c>
      <c r="AB213" s="10">
        <v>319035</v>
      </c>
      <c r="AC213" s="10">
        <v>319035</v>
      </c>
      <c r="AD213" s="10">
        <v>319035</v>
      </c>
      <c r="AE213" s="10">
        <v>319035</v>
      </c>
      <c r="AF213" s="10">
        <v>319035</v>
      </c>
      <c r="AG213" s="10">
        <v>319035</v>
      </c>
      <c r="AH213" s="10">
        <v>319035</v>
      </c>
      <c r="AI213" s="10">
        <v>319035</v>
      </c>
      <c r="AJ213" s="10">
        <v>319035</v>
      </c>
      <c r="AK213" s="10">
        <v>319035</v>
      </c>
      <c r="AL213" s="10">
        <v>320877</v>
      </c>
      <c r="AM213" s="10">
        <v>320877</v>
      </c>
      <c r="AN213" s="10">
        <v>320877</v>
      </c>
      <c r="AO213" s="10">
        <v>320877</v>
      </c>
      <c r="AP213" s="10">
        <v>320877</v>
      </c>
      <c r="AQ213" s="10">
        <v>320877</v>
      </c>
      <c r="AR213" s="10">
        <v>320877</v>
      </c>
      <c r="AS213" s="10">
        <v>320877</v>
      </c>
      <c r="AT213" s="10">
        <v>320877</v>
      </c>
      <c r="AU213" s="10">
        <v>320877</v>
      </c>
      <c r="AV213" s="10">
        <v>320877</v>
      </c>
      <c r="AW213" s="10">
        <v>320877</v>
      </c>
      <c r="AX213" s="10">
        <v>320877</v>
      </c>
      <c r="AY213" s="10">
        <v>320877</v>
      </c>
      <c r="AZ213" s="10">
        <v>320877</v>
      </c>
      <c r="BA213" s="10">
        <v>320877</v>
      </c>
      <c r="BB213" s="10">
        <v>320877</v>
      </c>
      <c r="BC213" s="10">
        <v>320877</v>
      </c>
      <c r="BD213" s="10">
        <v>320877</v>
      </c>
      <c r="BE213" s="10">
        <v>320877</v>
      </c>
      <c r="BF213" s="10">
        <v>320877</v>
      </c>
      <c r="BG213" s="10">
        <v>320877</v>
      </c>
      <c r="BH213" s="10">
        <v>320877</v>
      </c>
      <c r="BI213" s="10">
        <v>320877</v>
      </c>
      <c r="BJ213" s="10">
        <v>320877</v>
      </c>
      <c r="BK213" s="10">
        <v>320877</v>
      </c>
      <c r="BL213" s="10">
        <v>320877</v>
      </c>
      <c r="BM213" s="10">
        <v>320877</v>
      </c>
      <c r="BN213" s="10">
        <v>320877</v>
      </c>
    </row>
    <row r="214" spans="1:66" x14ac:dyDescent="0.25">
      <c r="A214" s="8" t="s">
        <v>24</v>
      </c>
      <c r="B214" s="10">
        <v>53230</v>
      </c>
      <c r="C214" s="10">
        <v>53230</v>
      </c>
      <c r="D214" s="10">
        <v>53230</v>
      </c>
      <c r="E214" s="10">
        <v>53230</v>
      </c>
      <c r="F214" s="10">
        <v>53230</v>
      </c>
      <c r="G214" s="10">
        <v>53230</v>
      </c>
      <c r="H214" s="10">
        <v>53230</v>
      </c>
      <c r="I214" s="10">
        <v>53230</v>
      </c>
      <c r="J214" s="10">
        <v>53230</v>
      </c>
      <c r="K214" s="10">
        <v>53230</v>
      </c>
      <c r="L214" s="10">
        <v>53230</v>
      </c>
      <c r="M214" s="10">
        <v>53230</v>
      </c>
      <c r="N214" s="10">
        <v>53647</v>
      </c>
      <c r="O214" s="10">
        <v>53647</v>
      </c>
      <c r="P214" s="10">
        <v>53647</v>
      </c>
      <c r="Q214" s="10">
        <v>53647</v>
      </c>
      <c r="R214" s="10">
        <v>53647</v>
      </c>
      <c r="S214" s="10">
        <v>53647</v>
      </c>
      <c r="T214" s="10">
        <v>53647</v>
      </c>
      <c r="U214" s="10">
        <v>53647</v>
      </c>
      <c r="V214" s="10">
        <v>53647</v>
      </c>
      <c r="W214" s="10">
        <v>53647</v>
      </c>
      <c r="X214" s="10">
        <v>53647</v>
      </c>
      <c r="Y214" s="10">
        <v>53647</v>
      </c>
      <c r="Z214" s="10">
        <v>53581</v>
      </c>
      <c r="AA214" s="10">
        <v>53581</v>
      </c>
      <c r="AB214" s="10">
        <v>53581</v>
      </c>
      <c r="AC214" s="10">
        <v>53581</v>
      </c>
      <c r="AD214" s="10">
        <v>53581</v>
      </c>
      <c r="AE214" s="10">
        <v>53581</v>
      </c>
      <c r="AF214" s="10">
        <v>53581</v>
      </c>
      <c r="AG214" s="10">
        <v>53581</v>
      </c>
      <c r="AH214" s="10">
        <v>53581</v>
      </c>
      <c r="AI214" s="10">
        <v>53581</v>
      </c>
      <c r="AJ214" s="10">
        <v>53581</v>
      </c>
      <c r="AK214" s="10">
        <v>53581</v>
      </c>
      <c r="AL214" s="10">
        <v>53436</v>
      </c>
      <c r="AM214" s="10">
        <v>53436</v>
      </c>
      <c r="AN214" s="10">
        <v>53436</v>
      </c>
      <c r="AO214" s="10">
        <v>53436</v>
      </c>
      <c r="AP214" s="10">
        <v>53436</v>
      </c>
      <c r="AQ214" s="10">
        <v>53436</v>
      </c>
      <c r="AR214" s="10">
        <v>53436</v>
      </c>
      <c r="AS214" s="10">
        <v>53436</v>
      </c>
      <c r="AT214" s="10">
        <v>53436</v>
      </c>
      <c r="AU214" s="10">
        <v>53436</v>
      </c>
      <c r="AV214" s="10">
        <v>53436</v>
      </c>
      <c r="AW214" s="10">
        <v>53436</v>
      </c>
      <c r="AX214" s="10">
        <v>53436</v>
      </c>
      <c r="AY214" s="10">
        <v>53436</v>
      </c>
      <c r="AZ214" s="10">
        <v>53436</v>
      </c>
      <c r="BA214" s="10">
        <v>53436</v>
      </c>
      <c r="BB214" s="10">
        <v>53436</v>
      </c>
      <c r="BC214" s="10">
        <v>53436</v>
      </c>
      <c r="BD214" s="10">
        <v>53436</v>
      </c>
      <c r="BE214" s="10">
        <v>53436</v>
      </c>
      <c r="BF214" s="10">
        <v>53436</v>
      </c>
      <c r="BG214" s="10">
        <v>53436</v>
      </c>
      <c r="BH214" s="10">
        <v>53436</v>
      </c>
      <c r="BI214" s="10">
        <v>53436</v>
      </c>
      <c r="BJ214" s="10">
        <v>53436</v>
      </c>
      <c r="BK214" s="10">
        <v>53436</v>
      </c>
      <c r="BL214" s="10">
        <v>53436</v>
      </c>
      <c r="BM214" s="10">
        <v>53436</v>
      </c>
      <c r="BN214" s="10">
        <v>53436</v>
      </c>
    </row>
    <row r="215" spans="1:66" x14ac:dyDescent="0.25">
      <c r="A215" s="8" t="s">
        <v>52</v>
      </c>
      <c r="B215" s="10">
        <v>1819958</v>
      </c>
      <c r="C215" s="10">
        <v>1819958</v>
      </c>
      <c r="D215" s="10">
        <v>1819958</v>
      </c>
      <c r="E215" s="10">
        <v>1819958</v>
      </c>
      <c r="F215" s="10">
        <v>1819958</v>
      </c>
      <c r="G215" s="10">
        <v>1819958</v>
      </c>
      <c r="H215" s="10">
        <v>1819958</v>
      </c>
      <c r="I215" s="10">
        <v>1819958</v>
      </c>
      <c r="J215" s="10">
        <v>1819958</v>
      </c>
      <c r="K215" s="10">
        <v>1819958</v>
      </c>
      <c r="L215" s="10">
        <v>1819958</v>
      </c>
      <c r="M215" s="10">
        <v>1819958</v>
      </c>
      <c r="N215" s="10">
        <v>1847034</v>
      </c>
      <c r="O215" s="10">
        <v>1847034</v>
      </c>
      <c r="P215" s="10">
        <v>1847034</v>
      </c>
      <c r="Q215" s="10">
        <v>1847034</v>
      </c>
      <c r="R215" s="10">
        <v>1847034</v>
      </c>
      <c r="S215" s="10">
        <v>1847034</v>
      </c>
      <c r="T215" s="10">
        <v>1847034</v>
      </c>
      <c r="U215" s="10">
        <v>1847034</v>
      </c>
      <c r="V215" s="10">
        <v>1847034</v>
      </c>
      <c r="W215" s="10">
        <v>1847034</v>
      </c>
      <c r="X215" s="10">
        <v>1847034</v>
      </c>
      <c r="Y215" s="10">
        <v>1847034</v>
      </c>
      <c r="Z215" s="10">
        <v>1865028</v>
      </c>
      <c r="AA215" s="10">
        <v>1865028</v>
      </c>
      <c r="AB215" s="10">
        <v>1865028</v>
      </c>
      <c r="AC215" s="10">
        <v>1865028</v>
      </c>
      <c r="AD215" s="10">
        <v>1865028</v>
      </c>
      <c r="AE215" s="10">
        <v>1865028</v>
      </c>
      <c r="AF215" s="10">
        <v>1865028</v>
      </c>
      <c r="AG215" s="10">
        <v>1865028</v>
      </c>
      <c r="AH215" s="10">
        <v>1865028</v>
      </c>
      <c r="AI215" s="10">
        <v>1865028</v>
      </c>
      <c r="AJ215" s="10">
        <v>1865028</v>
      </c>
      <c r="AK215" s="10">
        <v>1865028</v>
      </c>
      <c r="AL215" s="10">
        <v>1875533</v>
      </c>
      <c r="AM215" s="10">
        <v>1875533</v>
      </c>
      <c r="AN215" s="10">
        <v>1875533</v>
      </c>
      <c r="AO215" s="10">
        <v>1875533</v>
      </c>
      <c r="AP215" s="10">
        <v>1875533</v>
      </c>
      <c r="AQ215" s="10">
        <v>1875533</v>
      </c>
      <c r="AR215" s="10">
        <v>1875533</v>
      </c>
      <c r="AS215" s="10">
        <v>1875533</v>
      </c>
      <c r="AT215" s="10">
        <v>1875533</v>
      </c>
      <c r="AU215" s="10">
        <v>1875533</v>
      </c>
      <c r="AV215" s="10">
        <v>1875533</v>
      </c>
      <c r="AW215" s="10">
        <v>1875533</v>
      </c>
      <c r="AX215" s="10">
        <v>1875533</v>
      </c>
      <c r="AY215" s="10">
        <v>1875533</v>
      </c>
      <c r="AZ215" s="10">
        <v>1875533</v>
      </c>
      <c r="BA215" s="10">
        <v>1875533</v>
      </c>
      <c r="BB215" s="10">
        <v>1875533</v>
      </c>
      <c r="BC215" s="10">
        <v>1875533</v>
      </c>
      <c r="BD215" s="10">
        <v>1875533</v>
      </c>
      <c r="BE215" s="10">
        <v>1875533</v>
      </c>
      <c r="BF215" s="10">
        <v>1875533</v>
      </c>
      <c r="BG215" s="10">
        <v>1875533</v>
      </c>
      <c r="BH215" s="10">
        <v>1875533</v>
      </c>
      <c r="BI215" s="10">
        <v>1875533</v>
      </c>
      <c r="BJ215" s="10">
        <v>1875533</v>
      </c>
      <c r="BK215" s="10">
        <v>1875533</v>
      </c>
      <c r="BL215" s="10">
        <v>1875533</v>
      </c>
      <c r="BM215" s="10">
        <v>1875533</v>
      </c>
      <c r="BN215" s="10">
        <v>1875533</v>
      </c>
    </row>
    <row r="216" spans="1:66" x14ac:dyDescent="0.25">
      <c r="A216" s="8" t="s">
        <v>42</v>
      </c>
      <c r="B216" s="10">
        <v>10849536</v>
      </c>
      <c r="C216" s="10">
        <v>10849536</v>
      </c>
      <c r="D216" s="10">
        <v>10849536</v>
      </c>
      <c r="E216" s="10">
        <v>10849536</v>
      </c>
      <c r="F216" s="10">
        <v>10849536</v>
      </c>
      <c r="G216" s="10">
        <v>10849536</v>
      </c>
      <c r="H216" s="10">
        <v>10849536</v>
      </c>
      <c r="I216" s="10">
        <v>10849536</v>
      </c>
      <c r="J216" s="10">
        <v>10849536</v>
      </c>
      <c r="K216" s="10">
        <v>10849536</v>
      </c>
      <c r="L216" s="10">
        <v>10849536</v>
      </c>
      <c r="M216" s="10">
        <v>10849536</v>
      </c>
      <c r="N216" s="10">
        <v>11008739</v>
      </c>
      <c r="O216" s="10">
        <v>11008739</v>
      </c>
      <c r="P216" s="10">
        <v>11008739</v>
      </c>
      <c r="Q216" s="10">
        <v>11008739</v>
      </c>
      <c r="R216" s="10">
        <v>11008739</v>
      </c>
      <c r="S216" s="10">
        <v>11008739</v>
      </c>
      <c r="T216" s="10">
        <v>11008739</v>
      </c>
      <c r="U216" s="10">
        <v>11008739</v>
      </c>
      <c r="V216" s="10">
        <v>11008739</v>
      </c>
      <c r="W216" s="10">
        <v>11008739</v>
      </c>
      <c r="X216" s="10">
        <v>11008739</v>
      </c>
      <c r="Y216" s="10">
        <v>11008739</v>
      </c>
      <c r="Z216" s="10">
        <v>11101288</v>
      </c>
      <c r="AA216" s="10">
        <v>11101288</v>
      </c>
      <c r="AB216" s="10">
        <v>11101288</v>
      </c>
      <c r="AC216" s="10">
        <v>11101288</v>
      </c>
      <c r="AD216" s="10">
        <v>11101288</v>
      </c>
      <c r="AE216" s="10">
        <v>11101288</v>
      </c>
      <c r="AF216" s="10">
        <v>11101288</v>
      </c>
      <c r="AG216" s="10">
        <v>11101288</v>
      </c>
      <c r="AH216" s="10">
        <v>11101288</v>
      </c>
      <c r="AI216" s="10">
        <v>11101288</v>
      </c>
      <c r="AJ216" s="10">
        <v>11101288</v>
      </c>
      <c r="AK216" s="10">
        <v>11101288</v>
      </c>
      <c r="AL216" s="10">
        <v>11143609</v>
      </c>
      <c r="AM216" s="10">
        <v>11143609</v>
      </c>
      <c r="AN216" s="10">
        <v>11143609</v>
      </c>
      <c r="AO216" s="10">
        <v>11143609</v>
      </c>
      <c r="AP216" s="10">
        <v>11143609</v>
      </c>
      <c r="AQ216" s="10">
        <v>11143609</v>
      </c>
      <c r="AR216" s="10">
        <v>11143609</v>
      </c>
      <c r="AS216" s="10">
        <v>11143609</v>
      </c>
      <c r="AT216" s="10">
        <v>11143609</v>
      </c>
      <c r="AU216" s="10">
        <v>11143609</v>
      </c>
      <c r="AV216" s="10">
        <v>11143609</v>
      </c>
      <c r="AW216" s="10">
        <v>11143609</v>
      </c>
      <c r="AX216" s="10">
        <v>11143609</v>
      </c>
      <c r="AY216" s="10">
        <v>11143609</v>
      </c>
      <c r="AZ216" s="10">
        <v>11143609</v>
      </c>
      <c r="BA216" s="10">
        <v>11143609</v>
      </c>
      <c r="BB216" s="10">
        <v>11143609</v>
      </c>
      <c r="BC216" s="10">
        <v>11143609</v>
      </c>
      <c r="BD216" s="10">
        <v>11143609</v>
      </c>
      <c r="BE216" s="10">
        <v>11143609</v>
      </c>
      <c r="BF216" s="10">
        <v>11143609</v>
      </c>
      <c r="BG216" s="10">
        <v>11143609</v>
      </c>
      <c r="BH216" s="10">
        <v>11143609</v>
      </c>
      <c r="BI216" s="10">
        <v>11143609</v>
      </c>
      <c r="BJ216" s="10">
        <v>11143609</v>
      </c>
      <c r="BK216" s="10">
        <v>11143609</v>
      </c>
      <c r="BL216" s="10">
        <v>11143609</v>
      </c>
      <c r="BM216" s="10">
        <v>11143609</v>
      </c>
      <c r="BN216" s="10">
        <v>11143609</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6522-D3F6-4FB6-8A69-EAEDFC88D5E8}">
  <sheetPr codeName="Sheet6">
    <tabColor theme="4" tint="0.59999389629810485"/>
  </sheetPr>
  <dimension ref="A1:BN98"/>
  <sheetViews>
    <sheetView workbookViewId="0">
      <selection activeCell="BE21" sqref="BE21"/>
    </sheetView>
  </sheetViews>
  <sheetFormatPr defaultColWidth="9" defaultRowHeight="15" x14ac:dyDescent="0.25"/>
  <cols>
    <col min="1" max="15" width="9" style="14"/>
    <col min="16" max="16" width="10.5" style="14" customWidth="1"/>
    <col min="17" max="17" width="9" style="120"/>
    <col min="18" max="33" width="9" style="14"/>
    <col min="34" max="34" width="9" style="120"/>
    <col min="35" max="16384" width="9" style="14"/>
  </cols>
  <sheetData>
    <row r="1" spans="1:66" ht="66.75" x14ac:dyDescent="0.3">
      <c r="A1" s="46" t="s">
        <v>168</v>
      </c>
      <c r="Q1" s="136" t="s">
        <v>316</v>
      </c>
      <c r="AH1" s="136" t="s">
        <v>316</v>
      </c>
    </row>
    <row r="2" spans="1:66" x14ac:dyDescent="0.25">
      <c r="A2" s="79" t="s">
        <v>188</v>
      </c>
    </row>
    <row r="4" spans="1:66" ht="15.75" thickBot="1" x14ac:dyDescent="0.3"/>
    <row r="5" spans="1:66" ht="76.5" thickTop="1" thickBot="1" x14ac:dyDescent="0.3">
      <c r="A5" s="121" t="s">
        <v>61</v>
      </c>
      <c r="B5" s="122">
        <v>44043</v>
      </c>
      <c r="C5" s="122">
        <v>44074</v>
      </c>
      <c r="D5" s="122">
        <v>44104</v>
      </c>
      <c r="E5" s="122">
        <v>44135</v>
      </c>
      <c r="F5" s="122">
        <v>44165</v>
      </c>
      <c r="G5" s="122">
        <v>44196</v>
      </c>
      <c r="H5" s="122">
        <v>44227</v>
      </c>
      <c r="I5" s="122">
        <v>44255</v>
      </c>
      <c r="J5" s="122">
        <v>44286</v>
      </c>
      <c r="K5" s="122">
        <v>44316</v>
      </c>
      <c r="L5" s="122">
        <v>44347</v>
      </c>
      <c r="M5" s="122">
        <v>44377</v>
      </c>
      <c r="N5" s="162">
        <v>44408</v>
      </c>
      <c r="O5" s="162">
        <v>44439</v>
      </c>
      <c r="P5" s="162">
        <v>44469</v>
      </c>
      <c r="BM5" s="14">
        <v>1780</v>
      </c>
      <c r="BN5" s="14">
        <v>1810</v>
      </c>
    </row>
    <row r="6" spans="1:66" x14ac:dyDescent="0.25">
      <c r="A6" s="14" t="s">
        <v>0</v>
      </c>
      <c r="B6" s="14">
        <v>9500</v>
      </c>
      <c r="C6" s="6">
        <v>6800</v>
      </c>
      <c r="D6" s="6">
        <v>5100</v>
      </c>
      <c r="E6" s="6">
        <v>4000</v>
      </c>
      <c r="F6" s="6">
        <v>7300</v>
      </c>
      <c r="G6" s="6">
        <v>8100</v>
      </c>
      <c r="H6" s="6">
        <v>9600</v>
      </c>
      <c r="I6" s="6">
        <v>9300</v>
      </c>
      <c r="J6" s="6">
        <v>8300</v>
      </c>
      <c r="K6" s="6">
        <v>6400</v>
      </c>
      <c r="L6" s="6">
        <v>4400</v>
      </c>
      <c r="M6" s="6">
        <v>3300</v>
      </c>
      <c r="N6" s="3">
        <v>2800</v>
      </c>
      <c r="O6" s="3">
        <v>2400</v>
      </c>
      <c r="P6" s="3">
        <v>2000</v>
      </c>
      <c r="R6" s="14" t="str" cm="1">
        <f t="array" ref="R6">INDEX(A6:A21,Control!B2)</f>
        <v>Ashford</v>
      </c>
      <c r="S6" s="123">
        <f>B5</f>
        <v>44043</v>
      </c>
      <c r="T6" s="123">
        <f t="shared" ref="T6:AA6" si="0">C5</f>
        <v>44074</v>
      </c>
      <c r="U6" s="123">
        <f t="shared" si="0"/>
        <v>44104</v>
      </c>
      <c r="V6" s="123">
        <f t="shared" si="0"/>
        <v>44135</v>
      </c>
      <c r="W6" s="123">
        <f t="shared" si="0"/>
        <v>44165</v>
      </c>
      <c r="X6" s="123">
        <f t="shared" si="0"/>
        <v>44196</v>
      </c>
      <c r="Y6" s="123">
        <f t="shared" si="0"/>
        <v>44227</v>
      </c>
      <c r="Z6" s="123">
        <f t="shared" si="0"/>
        <v>44255</v>
      </c>
      <c r="AA6" s="123">
        <f t="shared" si="0"/>
        <v>44286</v>
      </c>
      <c r="AB6" s="123">
        <f t="shared" ref="AB6" si="1">K5</f>
        <v>44316</v>
      </c>
      <c r="AC6" s="123">
        <f t="shared" ref="AC6:AD6" si="2">L5</f>
        <v>44347</v>
      </c>
      <c r="AD6" s="123">
        <f t="shared" si="2"/>
        <v>44377</v>
      </c>
      <c r="AE6" s="123">
        <f t="shared" ref="AE6" si="3">N5</f>
        <v>44408</v>
      </c>
      <c r="AF6" s="123">
        <f t="shared" ref="AF6:AG6" si="4">O5</f>
        <v>44439</v>
      </c>
      <c r="AG6" s="123">
        <f t="shared" si="4"/>
        <v>44469</v>
      </c>
      <c r="AH6" s="124"/>
      <c r="BM6" s="14">
        <v>1420</v>
      </c>
      <c r="BN6" s="14">
        <v>1480</v>
      </c>
    </row>
    <row r="7" spans="1:66" x14ac:dyDescent="0.25">
      <c r="A7" s="14" t="s">
        <v>1</v>
      </c>
      <c r="B7" s="14">
        <v>9800</v>
      </c>
      <c r="C7" s="6">
        <v>7100</v>
      </c>
      <c r="D7" s="6">
        <v>5000</v>
      </c>
      <c r="E7" s="6">
        <v>3900</v>
      </c>
      <c r="F7" s="6">
        <v>8200</v>
      </c>
      <c r="G7" s="6">
        <v>8800</v>
      </c>
      <c r="H7" s="6">
        <v>10400</v>
      </c>
      <c r="I7" s="6">
        <v>10300</v>
      </c>
      <c r="J7" s="6">
        <v>9600</v>
      </c>
      <c r="K7" s="6">
        <v>7400</v>
      </c>
      <c r="L7" s="6">
        <v>4800</v>
      </c>
      <c r="M7" s="6">
        <v>3500</v>
      </c>
      <c r="N7" s="3">
        <v>2900</v>
      </c>
      <c r="O7" s="3">
        <v>2500</v>
      </c>
      <c r="P7" s="3">
        <v>2100</v>
      </c>
      <c r="R7" s="14" t="s">
        <v>44</v>
      </c>
      <c r="S7" s="125" cm="1">
        <f t="array" ref="S7">INDEX(B6:B21,Control!$B$2)</f>
        <v>9500</v>
      </c>
      <c r="T7" s="125" cm="1">
        <f t="array" ref="T7">INDEX(C6:C21,Control!$B$2)</f>
        <v>6800</v>
      </c>
      <c r="U7" s="125" cm="1">
        <f t="array" ref="U7">INDEX(D6:D21,Control!$B$2)</f>
        <v>5100</v>
      </c>
      <c r="V7" s="125" cm="1">
        <f t="array" ref="V7">INDEX(E6:E21,Control!$B$2)</f>
        <v>4000</v>
      </c>
      <c r="W7" s="125" cm="1">
        <f t="array" ref="W7">INDEX(F6:F21,Control!$B$2)</f>
        <v>7300</v>
      </c>
      <c r="X7" s="125" cm="1">
        <f t="array" ref="X7">INDEX(G6:G21,Control!$B$2)</f>
        <v>8100</v>
      </c>
      <c r="Y7" s="125" cm="1">
        <f t="array" ref="Y7">INDEX(H6:H21,Control!$B$2)</f>
        <v>9600</v>
      </c>
      <c r="Z7" s="125" cm="1">
        <f t="array" ref="Z7">INDEX(I6:I21,Control!$B$2)</f>
        <v>9300</v>
      </c>
      <c r="AA7" s="125" cm="1">
        <f t="array" ref="AA7">INDEX(J6:J21,Control!$B$2)</f>
        <v>8300</v>
      </c>
      <c r="AB7" s="125" cm="1">
        <f t="array" ref="AB7">INDEX(K6:K21,Control!$B$2)</f>
        <v>6400</v>
      </c>
      <c r="AC7" s="125" cm="1">
        <f t="array" ref="AC7">INDEX(L6:L21,Control!$B$2)</f>
        <v>4400</v>
      </c>
      <c r="AD7" s="125" cm="1">
        <f t="array" ref="AD7">INDEX(M6:M21,Control!$B$2)</f>
        <v>3300</v>
      </c>
      <c r="AE7" s="125" cm="1">
        <f t="array" ref="AE7">INDEX(N6:N21,Control!$B$2)</f>
        <v>2800</v>
      </c>
      <c r="AF7" s="125" cm="1">
        <f t="array" ref="AF7">INDEX(O6:O21,Control!$B$2)</f>
        <v>2400</v>
      </c>
      <c r="AG7" s="125" cm="1">
        <f t="array" ref="AG7">INDEX(P6:P21,Control!$B$2)</f>
        <v>2000</v>
      </c>
      <c r="BM7" s="14">
        <v>1285</v>
      </c>
      <c r="BN7" s="14">
        <v>1290</v>
      </c>
    </row>
    <row r="8" spans="1:66" x14ac:dyDescent="0.25">
      <c r="A8" s="14" t="s">
        <v>2</v>
      </c>
      <c r="B8" s="14">
        <v>8800</v>
      </c>
      <c r="C8" s="6">
        <v>6700</v>
      </c>
      <c r="D8" s="6">
        <v>5200</v>
      </c>
      <c r="E8" s="6">
        <v>4300</v>
      </c>
      <c r="F8" s="6">
        <v>7000</v>
      </c>
      <c r="G8" s="6">
        <v>7500</v>
      </c>
      <c r="H8" s="6">
        <v>8400</v>
      </c>
      <c r="I8" s="6">
        <v>8200</v>
      </c>
      <c r="J8" s="6">
        <v>7500</v>
      </c>
      <c r="K8" s="6">
        <v>5900</v>
      </c>
      <c r="L8" s="6">
        <v>4200</v>
      </c>
      <c r="M8" s="6">
        <v>3400</v>
      </c>
      <c r="N8" s="3">
        <v>2900</v>
      </c>
      <c r="O8" s="3">
        <v>2600</v>
      </c>
      <c r="P8" s="3">
        <v>2200</v>
      </c>
      <c r="R8" s="14" t="s">
        <v>45</v>
      </c>
      <c r="S8" s="17" cm="1">
        <f t="array" ref="S8">INDEX(B26:B41,Control!$B$2)</f>
        <v>0.15886287625418061</v>
      </c>
      <c r="T8" s="17" cm="1">
        <f t="array" ref="T8">INDEX(C26:C41,Control!$B$2)</f>
        <v>0.11371237458193979</v>
      </c>
      <c r="U8" s="17" cm="1">
        <f t="array" ref="U8">INDEX(D26:D41,Control!$B$2)</f>
        <v>8.5284280936454848E-2</v>
      </c>
      <c r="V8" s="17" cm="1">
        <f t="array" ref="V8">INDEX(E26:E41,Control!$B$2)</f>
        <v>6.6889632107023408E-2</v>
      </c>
      <c r="W8" s="17" cm="1">
        <f t="array" ref="W8">INDEX(F26:F41,Control!$B$2)</f>
        <v>0.12207357859531773</v>
      </c>
      <c r="X8" s="17" cm="1">
        <f t="array" ref="X8">INDEX(G26:G41,Control!$B$2)</f>
        <v>0.13659359190556492</v>
      </c>
      <c r="Y8" s="17" cm="1">
        <f t="array" ref="Y8">INDEX(H26:H41,Control!$B$2)</f>
        <v>0.16188870151770657</v>
      </c>
      <c r="Z8" s="17" cm="1">
        <f t="array" ref="Z8">INDEX(I26:I41,Control!$B$2)</f>
        <v>0.16145833333333334</v>
      </c>
      <c r="AA8" s="17" cm="1">
        <f t="array" ref="AA8">INDEX(J26:J41,Control!$B$2)</f>
        <v>0.14409722222222221</v>
      </c>
      <c r="AB8" s="17" cm="1">
        <f t="array" ref="AB8">INDEX(K26:K41,Control!$B$2)</f>
        <v>0.1111111111111111</v>
      </c>
      <c r="AC8" s="17" cm="1">
        <f t="array" ref="AC8">INDEX(L26:L41,Control!$B$2)</f>
        <v>7.6388888888888895E-2</v>
      </c>
      <c r="AD8" s="17" cm="1">
        <f t="array" ref="AD8">INDEX(M26:M41,Control!$B$2)</f>
        <v>5.7291666666666664E-2</v>
      </c>
      <c r="AE8" s="17" cm="1">
        <f t="array" ref="AE8">INDEX(N26:N41,Control!$B$2)</f>
        <v>4.8865619546247817E-2</v>
      </c>
      <c r="AF8" s="17" cm="1">
        <f t="array" ref="AF8">INDEX(O26:O41,Control!$B$2)</f>
        <v>4.1884816753926704E-2</v>
      </c>
      <c r="AG8" s="17" cm="1">
        <f t="array" ref="AG8">INDEX(P26:P41,Control!$B$2)</f>
        <v>3.4904013961605584E-2</v>
      </c>
      <c r="BM8" s="14">
        <v>1365</v>
      </c>
      <c r="BN8" s="14">
        <v>1390</v>
      </c>
    </row>
    <row r="9" spans="1:66" x14ac:dyDescent="0.25">
      <c r="A9" s="14" t="s">
        <v>3</v>
      </c>
      <c r="B9" s="14">
        <v>7100</v>
      </c>
      <c r="C9" s="6">
        <v>4900</v>
      </c>
      <c r="D9" s="6">
        <v>3500</v>
      </c>
      <c r="E9" s="6">
        <v>3000</v>
      </c>
      <c r="F9" s="6">
        <v>5300</v>
      </c>
      <c r="G9" s="6">
        <v>6100</v>
      </c>
      <c r="H9" s="6">
        <v>7000</v>
      </c>
      <c r="I9" s="6">
        <v>7000</v>
      </c>
      <c r="J9" s="6">
        <v>6300</v>
      </c>
      <c r="K9" s="6">
        <v>4900</v>
      </c>
      <c r="L9" s="6">
        <v>3200</v>
      </c>
      <c r="M9" s="6">
        <v>2400</v>
      </c>
      <c r="N9" s="3">
        <v>2100</v>
      </c>
      <c r="O9" s="3">
        <v>1800</v>
      </c>
      <c r="P9" s="3">
        <v>1500</v>
      </c>
      <c r="R9" s="14" t="s">
        <v>42</v>
      </c>
      <c r="S9" s="25">
        <f>B41</f>
        <v>0.16554199344744269</v>
      </c>
      <c r="T9" s="25">
        <f t="shared" ref="T9:AA9" si="5">C41</f>
        <v>0.12091344838101792</v>
      </c>
      <c r="U9" s="25">
        <f t="shared" si="5"/>
        <v>9.1051259094765399E-2</v>
      </c>
      <c r="V9" s="25">
        <f t="shared" si="5"/>
        <v>7.4181226762165778E-2</v>
      </c>
      <c r="W9" s="25">
        <f t="shared" si="5"/>
        <v>0.1254794177786292</v>
      </c>
      <c r="X9" s="25">
        <f t="shared" si="5"/>
        <v>0.12695288375336189</v>
      </c>
      <c r="Y9" s="25">
        <f t="shared" si="5"/>
        <v>0.15487199920310787</v>
      </c>
      <c r="Z9" s="25">
        <f t="shared" si="5"/>
        <v>0.15616839927082821</v>
      </c>
      <c r="AA9" s="25">
        <f t="shared" si="5"/>
        <v>0.14286183508236028</v>
      </c>
      <c r="AB9" s="25">
        <f t="shared" ref="AB9" si="6">K41</f>
        <v>0.11577435536684839</v>
      </c>
      <c r="AC9" s="25">
        <f t="shared" ref="AC9:AD9" si="7">L41</f>
        <v>8.2200671641166081E-2</v>
      </c>
      <c r="AD9" s="25">
        <f t="shared" si="7"/>
        <v>6.562319423159059E-2</v>
      </c>
      <c r="AE9" s="25">
        <f t="shared" ref="AE9" si="8">N41</f>
        <v>5.5427145357552617E-2</v>
      </c>
      <c r="AF9" s="25">
        <f t="shared" ref="AF9:AG9" si="9">O41</f>
        <v>4.6843202773660275E-2</v>
      </c>
      <c r="AG9" s="25">
        <f t="shared" si="9"/>
        <v>4.0390590324012425E-2</v>
      </c>
      <c r="BM9" s="14">
        <v>1780</v>
      </c>
      <c r="BN9" s="14">
        <v>1780</v>
      </c>
    </row>
    <row r="10" spans="1:66" x14ac:dyDescent="0.25">
      <c r="A10" s="14" t="s">
        <v>7</v>
      </c>
      <c r="B10" s="14">
        <v>6600</v>
      </c>
      <c r="C10" s="6">
        <v>4700</v>
      </c>
      <c r="D10" s="6">
        <v>3500</v>
      </c>
      <c r="E10" s="6">
        <v>2900</v>
      </c>
      <c r="F10" s="6">
        <v>5700</v>
      </c>
      <c r="G10" s="6">
        <v>6100</v>
      </c>
      <c r="H10" s="6">
        <v>7000</v>
      </c>
      <c r="I10" s="6">
        <v>6800</v>
      </c>
      <c r="J10" s="6">
        <v>6100</v>
      </c>
      <c r="K10" s="6">
        <v>4700</v>
      </c>
      <c r="L10" s="6">
        <v>3400</v>
      </c>
      <c r="M10" s="6">
        <v>2600</v>
      </c>
      <c r="N10" s="3">
        <v>2100</v>
      </c>
      <c r="O10" s="3">
        <v>1700</v>
      </c>
      <c r="P10" s="3">
        <v>1400</v>
      </c>
      <c r="BM10" s="14">
        <v>2085</v>
      </c>
      <c r="BN10" s="14">
        <v>2165</v>
      </c>
    </row>
    <row r="11" spans="1:66" x14ac:dyDescent="0.25">
      <c r="A11" s="14" t="s">
        <v>4</v>
      </c>
      <c r="B11" s="14">
        <v>8000</v>
      </c>
      <c r="C11" s="6">
        <v>5700</v>
      </c>
      <c r="D11" s="6">
        <v>4500</v>
      </c>
      <c r="E11" s="6">
        <v>3600</v>
      </c>
      <c r="F11" s="6">
        <v>6500</v>
      </c>
      <c r="G11" s="6">
        <v>6900</v>
      </c>
      <c r="H11" s="6">
        <v>7800</v>
      </c>
      <c r="I11" s="6">
        <v>7500</v>
      </c>
      <c r="J11" s="6">
        <v>6900</v>
      </c>
      <c r="K11" s="6">
        <v>5300</v>
      </c>
      <c r="L11" s="6">
        <v>3800</v>
      </c>
      <c r="M11" s="6">
        <v>3000</v>
      </c>
      <c r="N11" s="3">
        <v>2600</v>
      </c>
      <c r="O11" s="3">
        <v>2300</v>
      </c>
      <c r="P11" s="3">
        <v>1900</v>
      </c>
      <c r="BM11" s="14">
        <v>910</v>
      </c>
      <c r="BN11" s="14">
        <v>950</v>
      </c>
    </row>
    <row r="12" spans="1:66" x14ac:dyDescent="0.25">
      <c r="A12" s="14" t="s">
        <v>5</v>
      </c>
      <c r="B12" s="14">
        <v>12200</v>
      </c>
      <c r="C12" s="6">
        <v>9000</v>
      </c>
      <c r="D12" s="6">
        <v>6700</v>
      </c>
      <c r="E12" s="6">
        <v>5600</v>
      </c>
      <c r="F12" s="6">
        <v>9600</v>
      </c>
      <c r="G12" s="6">
        <v>10400</v>
      </c>
      <c r="H12" s="6">
        <v>12200</v>
      </c>
      <c r="I12" s="6">
        <v>11800</v>
      </c>
      <c r="J12" s="6">
        <v>10600</v>
      </c>
      <c r="K12" s="6">
        <v>8300</v>
      </c>
      <c r="L12" s="6">
        <v>5800</v>
      </c>
      <c r="M12" s="6">
        <v>4600</v>
      </c>
      <c r="N12" s="3">
        <v>4000</v>
      </c>
      <c r="O12" s="3">
        <v>3400</v>
      </c>
      <c r="P12" s="3">
        <v>3000</v>
      </c>
      <c r="BM12" s="14">
        <v>1885</v>
      </c>
      <c r="BN12" s="14">
        <v>1945</v>
      </c>
    </row>
    <row r="13" spans="1:66" x14ac:dyDescent="0.25">
      <c r="A13" s="14" t="s">
        <v>6</v>
      </c>
      <c r="B13" s="14">
        <v>8500</v>
      </c>
      <c r="C13" s="6">
        <v>6600</v>
      </c>
      <c r="D13" s="6">
        <v>4900</v>
      </c>
      <c r="E13" s="6">
        <v>4000</v>
      </c>
      <c r="F13" s="6">
        <v>6500</v>
      </c>
      <c r="G13" s="6">
        <v>6900</v>
      </c>
      <c r="H13" s="6">
        <v>8200</v>
      </c>
      <c r="I13" s="6">
        <v>8000</v>
      </c>
      <c r="J13" s="6">
        <v>7200</v>
      </c>
      <c r="K13" s="6">
        <v>5500</v>
      </c>
      <c r="L13" s="6">
        <v>4100</v>
      </c>
      <c r="M13" s="6">
        <v>3400</v>
      </c>
      <c r="N13" s="3">
        <v>2900</v>
      </c>
      <c r="O13" s="3">
        <v>2500</v>
      </c>
      <c r="P13" s="3">
        <v>2200</v>
      </c>
      <c r="BM13" s="14">
        <v>2410</v>
      </c>
      <c r="BN13" s="14">
        <v>2445</v>
      </c>
    </row>
    <row r="14" spans="1:66" x14ac:dyDescent="0.25">
      <c r="A14" s="14" t="s">
        <v>8</v>
      </c>
      <c r="B14" s="14">
        <v>9000</v>
      </c>
      <c r="C14" s="6">
        <v>6100</v>
      </c>
      <c r="D14" s="6">
        <v>4400</v>
      </c>
      <c r="E14" s="6">
        <v>3500</v>
      </c>
      <c r="F14" s="6">
        <v>6500</v>
      </c>
      <c r="G14" s="6">
        <v>7200</v>
      </c>
      <c r="H14" s="6">
        <v>8300</v>
      </c>
      <c r="I14" s="6">
        <v>8000</v>
      </c>
      <c r="J14" s="6">
        <v>7200</v>
      </c>
      <c r="K14" s="6">
        <v>5400</v>
      </c>
      <c r="L14" s="6">
        <v>3800</v>
      </c>
      <c r="M14" s="6">
        <v>3000</v>
      </c>
      <c r="N14" s="3">
        <v>2500</v>
      </c>
      <c r="O14" s="3">
        <v>2200</v>
      </c>
      <c r="P14" s="3">
        <v>1900</v>
      </c>
      <c r="BM14" s="14">
        <v>1110</v>
      </c>
      <c r="BN14" s="14">
        <v>1140</v>
      </c>
    </row>
    <row r="15" spans="1:66" x14ac:dyDescent="0.25">
      <c r="A15" s="14" t="s">
        <v>9</v>
      </c>
      <c r="B15" s="14">
        <v>8900</v>
      </c>
      <c r="C15" s="6">
        <v>5900</v>
      </c>
      <c r="D15" s="6">
        <v>4300</v>
      </c>
      <c r="E15" s="6">
        <v>3500</v>
      </c>
      <c r="F15" s="6">
        <v>7400</v>
      </c>
      <c r="G15" s="6">
        <v>8000</v>
      </c>
      <c r="H15" s="6">
        <v>9100</v>
      </c>
      <c r="I15" s="6">
        <v>8800</v>
      </c>
      <c r="J15" s="6">
        <v>8200</v>
      </c>
      <c r="K15" s="6">
        <v>6500</v>
      </c>
      <c r="L15" s="6">
        <v>4300</v>
      </c>
      <c r="M15" s="6">
        <v>3200</v>
      </c>
      <c r="N15" s="3">
        <v>2600</v>
      </c>
      <c r="O15" s="3">
        <v>2300</v>
      </c>
      <c r="P15" s="3">
        <v>2000</v>
      </c>
      <c r="BM15" s="14">
        <v>1000</v>
      </c>
      <c r="BN15" s="14">
        <v>1010</v>
      </c>
    </row>
    <row r="16" spans="1:66" x14ac:dyDescent="0.25">
      <c r="A16" s="14" t="s">
        <v>46</v>
      </c>
      <c r="B16" s="14">
        <v>9500</v>
      </c>
      <c r="C16" s="6">
        <v>7200</v>
      </c>
      <c r="D16" s="6">
        <v>5100</v>
      </c>
      <c r="E16" s="6">
        <v>4200</v>
      </c>
      <c r="F16" s="6">
        <v>7100</v>
      </c>
      <c r="G16" s="6">
        <v>7600</v>
      </c>
      <c r="H16" s="6">
        <v>9000</v>
      </c>
      <c r="I16" s="6">
        <v>8900</v>
      </c>
      <c r="J16" s="6">
        <v>7800</v>
      </c>
      <c r="K16" s="6">
        <v>5900</v>
      </c>
      <c r="L16" s="6">
        <v>4200</v>
      </c>
      <c r="M16" s="6">
        <v>3500</v>
      </c>
      <c r="N16" s="3">
        <v>3000</v>
      </c>
      <c r="O16" s="3">
        <v>2600</v>
      </c>
      <c r="P16" s="3">
        <v>2200</v>
      </c>
      <c r="BM16" s="14">
        <v>51440</v>
      </c>
      <c r="BN16" s="14">
        <v>52235</v>
      </c>
    </row>
    <row r="17" spans="1:66" x14ac:dyDescent="0.25">
      <c r="A17" s="14" t="s">
        <v>11</v>
      </c>
      <c r="B17" s="14">
        <v>8300</v>
      </c>
      <c r="C17" s="6">
        <v>6200</v>
      </c>
      <c r="D17" s="6">
        <v>4500</v>
      </c>
      <c r="E17" s="6">
        <v>3600</v>
      </c>
      <c r="F17" s="6">
        <v>6500</v>
      </c>
      <c r="G17" s="6">
        <v>6900</v>
      </c>
      <c r="H17" s="6">
        <v>8200</v>
      </c>
      <c r="I17" s="6">
        <v>8100</v>
      </c>
      <c r="J17" s="6">
        <v>7200</v>
      </c>
      <c r="K17" s="6">
        <v>5500</v>
      </c>
      <c r="L17" s="6">
        <v>3700</v>
      </c>
      <c r="M17" s="6">
        <v>3000</v>
      </c>
      <c r="N17" s="3">
        <v>2500</v>
      </c>
      <c r="O17" s="3">
        <v>2200</v>
      </c>
      <c r="P17" s="3">
        <v>1900</v>
      </c>
      <c r="BM17" s="14">
        <v>4425</v>
      </c>
      <c r="BN17" s="14">
        <v>4455</v>
      </c>
    </row>
    <row r="18" spans="1:66" x14ac:dyDescent="0.25">
      <c r="A18" s="14" t="s">
        <v>63</v>
      </c>
      <c r="B18" s="14">
        <v>106200</v>
      </c>
      <c r="C18" s="6">
        <v>76900</v>
      </c>
      <c r="D18" s="6">
        <v>56700</v>
      </c>
      <c r="E18" s="6">
        <v>46000</v>
      </c>
      <c r="F18" s="6">
        <v>83700</v>
      </c>
      <c r="G18" s="6">
        <v>90300</v>
      </c>
      <c r="H18" s="6">
        <v>105100</v>
      </c>
      <c r="I18" s="6">
        <v>102900</v>
      </c>
      <c r="J18" s="6">
        <v>92900</v>
      </c>
      <c r="K18" s="6">
        <v>71800</v>
      </c>
      <c r="L18" s="6">
        <v>49700</v>
      </c>
      <c r="M18" s="6">
        <v>38900</v>
      </c>
      <c r="N18" s="3">
        <v>33100</v>
      </c>
      <c r="O18" s="3">
        <v>28400</v>
      </c>
      <c r="P18" s="3">
        <v>24300</v>
      </c>
      <c r="BM18" s="14">
        <v>1490</v>
      </c>
      <c r="BN18" s="14">
        <v>1515</v>
      </c>
    </row>
    <row r="19" spans="1:66" x14ac:dyDescent="0.25">
      <c r="A19" s="14" t="s">
        <v>64</v>
      </c>
      <c r="B19" s="14">
        <v>18200</v>
      </c>
      <c r="C19" s="6">
        <v>13100</v>
      </c>
      <c r="D19" s="6">
        <v>9800</v>
      </c>
      <c r="E19" s="6">
        <v>7800</v>
      </c>
      <c r="F19" s="6">
        <v>13800</v>
      </c>
      <c r="G19" s="6">
        <v>15000</v>
      </c>
      <c r="H19" s="6">
        <v>17500</v>
      </c>
      <c r="I19" s="6">
        <v>17000</v>
      </c>
      <c r="J19" s="6">
        <v>15100</v>
      </c>
      <c r="K19" s="6">
        <v>11700</v>
      </c>
      <c r="L19" s="6">
        <v>8200</v>
      </c>
      <c r="M19" s="6">
        <v>6400</v>
      </c>
      <c r="N19" s="3">
        <v>5300</v>
      </c>
      <c r="O19" s="3">
        <v>4600</v>
      </c>
      <c r="P19" s="3">
        <v>4000</v>
      </c>
      <c r="BM19" s="14">
        <v>22950</v>
      </c>
      <c r="BN19" s="14">
        <v>23375</v>
      </c>
    </row>
    <row r="20" spans="1:66" x14ac:dyDescent="0.25">
      <c r="A20" s="14" t="s">
        <v>65</v>
      </c>
      <c r="B20" s="14">
        <v>691100</v>
      </c>
      <c r="C20" s="6">
        <v>507600</v>
      </c>
      <c r="D20" s="6">
        <v>375800</v>
      </c>
      <c r="E20" s="6">
        <v>300000</v>
      </c>
      <c r="F20" s="6">
        <v>526800</v>
      </c>
      <c r="G20" s="6">
        <v>538500</v>
      </c>
      <c r="H20" s="6">
        <v>653200</v>
      </c>
      <c r="I20" s="6">
        <v>640100</v>
      </c>
      <c r="J20" s="6">
        <v>578500</v>
      </c>
      <c r="K20" s="6">
        <v>451500</v>
      </c>
      <c r="L20" s="6">
        <v>317900</v>
      </c>
      <c r="M20" s="6">
        <v>251600</v>
      </c>
      <c r="N20" s="3">
        <v>213700</v>
      </c>
      <c r="O20" s="3">
        <v>181000</v>
      </c>
      <c r="P20" s="3">
        <v>154100</v>
      </c>
      <c r="BM20" s="14">
        <v>920155</v>
      </c>
      <c r="BN20" s="14">
        <v>939045</v>
      </c>
    </row>
    <row r="21" spans="1:66" x14ac:dyDescent="0.25">
      <c r="A21" s="14" t="s">
        <v>42</v>
      </c>
      <c r="B21" s="14">
        <v>4234200</v>
      </c>
      <c r="C21" s="6">
        <v>3092700</v>
      </c>
      <c r="D21" s="6">
        <v>2328900</v>
      </c>
      <c r="E21" s="6">
        <v>1897400</v>
      </c>
      <c r="F21" s="6">
        <v>3209500</v>
      </c>
      <c r="G21" s="6">
        <v>3186200</v>
      </c>
      <c r="H21" s="6">
        <v>3886900</v>
      </c>
      <c r="I21" s="6">
        <v>3803700</v>
      </c>
      <c r="J21" s="6">
        <v>3479600</v>
      </c>
      <c r="K21" s="6">
        <v>2764900</v>
      </c>
      <c r="L21" s="6">
        <v>1963100</v>
      </c>
      <c r="M21" s="6">
        <v>1567200</v>
      </c>
      <c r="N21" s="3">
        <v>1323700</v>
      </c>
      <c r="O21" s="3">
        <v>1118700</v>
      </c>
      <c r="P21" s="3">
        <v>964600</v>
      </c>
    </row>
    <row r="24" spans="1:66" ht="15.75" thickBot="1" x14ac:dyDescent="0.3">
      <c r="BM24" s="14">
        <v>485</v>
      </c>
      <c r="BN24" s="14">
        <v>490</v>
      </c>
    </row>
    <row r="25" spans="1:66" ht="76.5" thickTop="1" thickBot="1" x14ac:dyDescent="0.3">
      <c r="A25" s="121" t="s">
        <v>61</v>
      </c>
      <c r="B25" s="122">
        <v>44043</v>
      </c>
      <c r="C25" s="122">
        <v>44074</v>
      </c>
      <c r="D25" s="122">
        <v>44104</v>
      </c>
      <c r="E25" s="122">
        <v>44135</v>
      </c>
      <c r="F25" s="122">
        <v>44165</v>
      </c>
      <c r="G25" s="122">
        <v>44196</v>
      </c>
      <c r="H25" s="122">
        <v>44227</v>
      </c>
      <c r="I25" s="122">
        <v>44228</v>
      </c>
      <c r="J25" s="122">
        <v>44286</v>
      </c>
      <c r="K25" s="122">
        <v>44316</v>
      </c>
      <c r="L25" s="122">
        <v>44347</v>
      </c>
      <c r="M25" s="122">
        <v>44377</v>
      </c>
      <c r="N25" s="162">
        <v>44408</v>
      </c>
      <c r="O25" s="162">
        <v>44439</v>
      </c>
      <c r="P25" s="162">
        <v>44469</v>
      </c>
      <c r="BM25" s="14">
        <v>735</v>
      </c>
      <c r="BN25" s="14">
        <v>730</v>
      </c>
    </row>
    <row r="26" spans="1:66" x14ac:dyDescent="0.25">
      <c r="A26" s="14" t="s">
        <v>0</v>
      </c>
      <c r="B26" s="126">
        <v>0.15886287625418061</v>
      </c>
      <c r="C26" s="126">
        <v>0.11371237458193979</v>
      </c>
      <c r="D26" s="126">
        <v>8.5284280936454848E-2</v>
      </c>
      <c r="E26" s="126">
        <v>6.6889632107023408E-2</v>
      </c>
      <c r="F26" s="126">
        <v>0.12207357859531773</v>
      </c>
      <c r="G26" s="126">
        <v>0.13659359190556492</v>
      </c>
      <c r="H26" s="126">
        <v>0.16188870151770657</v>
      </c>
      <c r="I26" s="126">
        <v>0.16145833333333334</v>
      </c>
      <c r="J26" s="126">
        <v>0.14409722222222221</v>
      </c>
      <c r="K26" s="126">
        <v>0.1111111111111111</v>
      </c>
      <c r="L26" s="126">
        <v>7.6388888888888895E-2</v>
      </c>
      <c r="M26" s="126">
        <v>5.7291666666666664E-2</v>
      </c>
      <c r="N26" s="126">
        <v>4.8865619546247817E-2</v>
      </c>
      <c r="O26" s="126">
        <v>4.1884816753926704E-2</v>
      </c>
      <c r="P26" s="126">
        <v>3.4904013961605584E-2</v>
      </c>
      <c r="BM26" s="14">
        <v>435</v>
      </c>
      <c r="BN26" s="14">
        <v>445</v>
      </c>
    </row>
    <row r="27" spans="1:66" x14ac:dyDescent="0.25">
      <c r="A27" s="14" t="s">
        <v>1</v>
      </c>
      <c r="B27" s="126">
        <v>0.15831987075928919</v>
      </c>
      <c r="C27" s="126">
        <v>0.1147011308562197</v>
      </c>
      <c r="D27" s="126">
        <v>8.0775444264943458E-2</v>
      </c>
      <c r="E27" s="126">
        <v>6.3004846526655903E-2</v>
      </c>
      <c r="F27" s="126">
        <v>0.13247172859450726</v>
      </c>
      <c r="G27" s="126">
        <v>0.14497528830313014</v>
      </c>
      <c r="H27" s="126">
        <v>0.17133443163097201</v>
      </c>
      <c r="I27" s="126">
        <v>0.17576791808873721</v>
      </c>
      <c r="J27" s="126">
        <v>0.16382252559726962</v>
      </c>
      <c r="K27" s="126">
        <v>0.12627986348122866</v>
      </c>
      <c r="L27" s="126">
        <v>8.191126279863481E-2</v>
      </c>
      <c r="M27" s="126">
        <v>5.9726962457337884E-2</v>
      </c>
      <c r="N27" s="126">
        <v>5.0347222222222224E-2</v>
      </c>
      <c r="O27" s="126">
        <v>4.3402777777777776E-2</v>
      </c>
      <c r="P27" s="126">
        <v>3.6458333333333336E-2</v>
      </c>
      <c r="BM27" s="14">
        <v>515</v>
      </c>
      <c r="BN27" s="14">
        <v>525</v>
      </c>
    </row>
    <row r="28" spans="1:66" x14ac:dyDescent="0.25">
      <c r="A28" s="14" t="s">
        <v>2</v>
      </c>
      <c r="B28" s="126">
        <v>0.15855855855855855</v>
      </c>
      <c r="C28" s="126">
        <v>0.12072072072072072</v>
      </c>
      <c r="D28" s="126">
        <v>9.3693693693693694E-2</v>
      </c>
      <c r="E28" s="126">
        <v>7.7477477477477477E-2</v>
      </c>
      <c r="F28" s="126">
        <v>0.12612612612612611</v>
      </c>
      <c r="G28" s="126">
        <v>0.13611615245009073</v>
      </c>
      <c r="H28" s="126">
        <v>0.15245009074410162</v>
      </c>
      <c r="I28" s="126">
        <v>0.1527001862197393</v>
      </c>
      <c r="J28" s="126">
        <v>0.13966480446927373</v>
      </c>
      <c r="K28" s="126">
        <v>0.10986964618249534</v>
      </c>
      <c r="L28" s="126">
        <v>7.8212290502793297E-2</v>
      </c>
      <c r="M28" s="126">
        <v>6.3314711359404099E-2</v>
      </c>
      <c r="N28" s="126">
        <v>5.4820415879017016E-2</v>
      </c>
      <c r="O28" s="126">
        <v>4.9149338374291113E-2</v>
      </c>
      <c r="P28" s="126">
        <v>4.1587901701323253E-2</v>
      </c>
      <c r="BM28" s="14">
        <v>515</v>
      </c>
      <c r="BN28" s="14">
        <v>510</v>
      </c>
    </row>
    <row r="29" spans="1:66" x14ac:dyDescent="0.25">
      <c r="A29" s="14" t="s">
        <v>3</v>
      </c>
      <c r="B29" s="126">
        <v>0.15301724137931033</v>
      </c>
      <c r="C29" s="126">
        <v>0.10560344827586207</v>
      </c>
      <c r="D29" s="126">
        <v>7.5431034482758619E-2</v>
      </c>
      <c r="E29" s="126">
        <v>6.4655172413793108E-2</v>
      </c>
      <c r="F29" s="126">
        <v>0.11422413793103449</v>
      </c>
      <c r="G29" s="126">
        <v>0.13347921225382933</v>
      </c>
      <c r="H29" s="126">
        <v>0.15317286652078774</v>
      </c>
      <c r="I29" s="126">
        <v>0.15765765765765766</v>
      </c>
      <c r="J29" s="126">
        <v>0.14189189189189189</v>
      </c>
      <c r="K29" s="126">
        <v>0.11036036036036036</v>
      </c>
      <c r="L29" s="126">
        <v>7.2072072072072071E-2</v>
      </c>
      <c r="M29" s="126">
        <v>5.4054054054054057E-2</v>
      </c>
      <c r="N29" s="126">
        <v>4.8054919908466817E-2</v>
      </c>
      <c r="O29" s="126">
        <v>4.1189931350114416E-2</v>
      </c>
      <c r="P29" s="126">
        <v>3.4324942791762014E-2</v>
      </c>
      <c r="BM29" s="14">
        <v>625</v>
      </c>
      <c r="BN29" s="14">
        <v>640</v>
      </c>
    </row>
    <row r="30" spans="1:66" x14ac:dyDescent="0.25">
      <c r="A30" s="14" t="s">
        <v>62</v>
      </c>
      <c r="B30" s="126">
        <v>0.1489841986455982</v>
      </c>
      <c r="C30" s="126">
        <v>0.10609480812641084</v>
      </c>
      <c r="D30" s="126">
        <v>7.900677200902935E-2</v>
      </c>
      <c r="E30" s="126">
        <v>6.5462753950338598E-2</v>
      </c>
      <c r="F30" s="126">
        <v>0.12866817155756208</v>
      </c>
      <c r="G30" s="126">
        <v>0.13958810068649885</v>
      </c>
      <c r="H30" s="126">
        <v>0.16018306636155608</v>
      </c>
      <c r="I30" s="126">
        <v>0.15962441314553991</v>
      </c>
      <c r="J30" s="126">
        <v>0.14319248826291081</v>
      </c>
      <c r="K30" s="126">
        <v>0.11032863849765258</v>
      </c>
      <c r="L30" s="126">
        <v>7.9812206572769953E-2</v>
      </c>
      <c r="M30" s="126">
        <v>6.1032863849765258E-2</v>
      </c>
      <c r="N30" s="126">
        <v>0.05</v>
      </c>
      <c r="O30" s="126">
        <v>4.0476190476190478E-2</v>
      </c>
      <c r="P30" s="126">
        <v>3.3333333333333333E-2</v>
      </c>
      <c r="BM30" s="14">
        <v>715</v>
      </c>
      <c r="BN30" s="14">
        <v>705</v>
      </c>
    </row>
    <row r="31" spans="1:66" x14ac:dyDescent="0.25">
      <c r="A31" s="14" t="s">
        <v>4</v>
      </c>
      <c r="B31" s="126">
        <v>0.16326530612244897</v>
      </c>
      <c r="C31" s="126">
        <v>0.11632653061224489</v>
      </c>
      <c r="D31" s="126">
        <v>9.1836734693877556E-2</v>
      </c>
      <c r="E31" s="126">
        <v>7.3469387755102047E-2</v>
      </c>
      <c r="F31" s="126">
        <v>0.1326530612244898</v>
      </c>
      <c r="G31" s="126">
        <v>0.14315352697095435</v>
      </c>
      <c r="H31" s="126">
        <v>0.16182572614107885</v>
      </c>
      <c r="I31" s="126">
        <v>0.16059957173447537</v>
      </c>
      <c r="J31" s="126">
        <v>0.14775160599571735</v>
      </c>
      <c r="K31" s="126">
        <v>0.11349036402569593</v>
      </c>
      <c r="L31" s="126">
        <v>8.137044967880086E-2</v>
      </c>
      <c r="M31" s="126">
        <v>6.4239828693790149E-2</v>
      </c>
      <c r="N31" s="126">
        <v>5.689277899343545E-2</v>
      </c>
      <c r="O31" s="126">
        <v>5.0328227571115977E-2</v>
      </c>
      <c r="P31" s="126">
        <v>4.1575492341356671E-2</v>
      </c>
      <c r="BM31" s="14">
        <v>220</v>
      </c>
      <c r="BN31" s="14">
        <v>215</v>
      </c>
    </row>
    <row r="32" spans="1:66" x14ac:dyDescent="0.25">
      <c r="A32" s="14" t="s">
        <v>5</v>
      </c>
      <c r="B32" s="126">
        <v>0.15136476426799009</v>
      </c>
      <c r="C32" s="126">
        <v>0.11166253101736973</v>
      </c>
      <c r="D32" s="126">
        <v>8.3126550868486346E-2</v>
      </c>
      <c r="E32" s="126">
        <v>6.9478908188585611E-2</v>
      </c>
      <c r="F32" s="126">
        <v>0.11910669975186104</v>
      </c>
      <c r="G32" s="126">
        <v>0.12967581047381546</v>
      </c>
      <c r="H32" s="126">
        <v>0.15211970074812967</v>
      </c>
      <c r="I32" s="126">
        <v>0.1514762516046213</v>
      </c>
      <c r="J32" s="126">
        <v>0.13607188703465983</v>
      </c>
      <c r="K32" s="126">
        <v>0.10654685494223363</v>
      </c>
      <c r="L32" s="126">
        <v>7.4454428754813867E-2</v>
      </c>
      <c r="M32" s="126">
        <v>5.9050064184852376E-2</v>
      </c>
      <c r="N32" s="126">
        <v>5.2015604681404419E-2</v>
      </c>
      <c r="O32" s="126">
        <v>4.4213263979193757E-2</v>
      </c>
      <c r="P32" s="126">
        <v>3.9011703511053319E-2</v>
      </c>
      <c r="BM32" s="14">
        <v>730</v>
      </c>
      <c r="BN32" s="14">
        <v>710</v>
      </c>
    </row>
    <row r="33" spans="1:66" x14ac:dyDescent="0.25">
      <c r="A33" s="14" t="s">
        <v>6</v>
      </c>
      <c r="B33" s="126">
        <v>0.1650485436893204</v>
      </c>
      <c r="C33" s="126">
        <v>0.12815533980582525</v>
      </c>
      <c r="D33" s="126">
        <v>9.5145631067961159E-2</v>
      </c>
      <c r="E33" s="126">
        <v>7.7669902912621352E-2</v>
      </c>
      <c r="F33" s="126">
        <v>0.12621359223300971</v>
      </c>
      <c r="G33" s="126">
        <v>0.13609467455621302</v>
      </c>
      <c r="H33" s="126">
        <v>0.16173570019723865</v>
      </c>
      <c r="I33" s="126">
        <v>0.16096579476861167</v>
      </c>
      <c r="J33" s="126">
        <v>0.14486921529175051</v>
      </c>
      <c r="K33" s="126">
        <v>0.11066398390342053</v>
      </c>
      <c r="L33" s="126">
        <v>8.249496981891348E-2</v>
      </c>
      <c r="M33" s="126">
        <v>6.8410462776659964E-2</v>
      </c>
      <c r="N33" s="126">
        <v>5.9063136456211814E-2</v>
      </c>
      <c r="O33" s="126">
        <v>5.0916496945010187E-2</v>
      </c>
      <c r="P33" s="126">
        <v>4.4806517311608958E-2</v>
      </c>
      <c r="BM33" s="14">
        <v>970</v>
      </c>
      <c r="BN33" s="14">
        <v>980</v>
      </c>
    </row>
    <row r="34" spans="1:66" x14ac:dyDescent="0.25">
      <c r="A34" s="14" t="s">
        <v>8</v>
      </c>
      <c r="B34" s="126">
        <v>0.13931888544891641</v>
      </c>
      <c r="C34" s="126">
        <v>9.4427244582043338E-2</v>
      </c>
      <c r="D34" s="126">
        <v>6.8111455108359129E-2</v>
      </c>
      <c r="E34" s="126">
        <v>5.4179566563467493E-2</v>
      </c>
      <c r="F34" s="126">
        <v>0.10061919504643962</v>
      </c>
      <c r="G34" s="126">
        <v>0.11232449297971919</v>
      </c>
      <c r="H34" s="126">
        <v>0.1294851794071763</v>
      </c>
      <c r="I34" s="126">
        <v>0.1288244766505636</v>
      </c>
      <c r="J34" s="126">
        <v>0.11594202898550725</v>
      </c>
      <c r="K34" s="126">
        <v>8.6956521739130432E-2</v>
      </c>
      <c r="L34" s="126">
        <v>6.1191626409017714E-2</v>
      </c>
      <c r="M34" s="126">
        <v>4.8309178743961352E-2</v>
      </c>
      <c r="N34" s="126">
        <v>4.0783034257748776E-2</v>
      </c>
      <c r="O34" s="126">
        <v>3.588907014681892E-2</v>
      </c>
      <c r="P34" s="126">
        <v>3.0995106035889071E-2</v>
      </c>
      <c r="BM34" s="14">
        <v>355</v>
      </c>
      <c r="BN34" s="14">
        <v>345</v>
      </c>
    </row>
    <row r="35" spans="1:66" x14ac:dyDescent="0.25">
      <c r="A35" s="14" t="s">
        <v>9</v>
      </c>
      <c r="B35" s="126">
        <v>0.16240875912408759</v>
      </c>
      <c r="C35" s="126">
        <v>0.10766423357664233</v>
      </c>
      <c r="D35" s="126">
        <v>7.8467153284671534E-2</v>
      </c>
      <c r="E35" s="126">
        <v>6.3868613138686137E-2</v>
      </c>
      <c r="F35" s="126">
        <v>0.13503649635036497</v>
      </c>
      <c r="G35" s="126">
        <v>0.14814814814814814</v>
      </c>
      <c r="H35" s="126">
        <v>0.16851851851851851</v>
      </c>
      <c r="I35" s="126">
        <v>0.16793893129770993</v>
      </c>
      <c r="J35" s="126">
        <v>0.15648854961832062</v>
      </c>
      <c r="K35" s="126">
        <v>0.12404580152671756</v>
      </c>
      <c r="L35" s="126">
        <v>8.2061068702290074E-2</v>
      </c>
      <c r="M35" s="126">
        <v>6.1068702290076333E-2</v>
      </c>
      <c r="N35" s="126">
        <v>4.9713193116634802E-2</v>
      </c>
      <c r="O35" s="126">
        <v>4.3977055449330782E-2</v>
      </c>
      <c r="P35" s="126">
        <v>3.8240917782026769E-2</v>
      </c>
      <c r="BM35" s="14">
        <v>250</v>
      </c>
      <c r="BN35" s="14">
        <v>260</v>
      </c>
    </row>
    <row r="36" spans="1:66" x14ac:dyDescent="0.25">
      <c r="A36" s="14" t="s">
        <v>10</v>
      </c>
      <c r="B36" s="126">
        <v>0.15754560530679934</v>
      </c>
      <c r="C36" s="126">
        <v>0.11940298507462686</v>
      </c>
      <c r="D36" s="126">
        <v>8.45771144278607E-2</v>
      </c>
      <c r="E36" s="126">
        <v>6.965174129353234E-2</v>
      </c>
      <c r="F36" s="126">
        <v>0.11774461028192372</v>
      </c>
      <c r="G36" s="126">
        <v>0.12687813021702837</v>
      </c>
      <c r="H36" s="126">
        <v>0.15025041736227046</v>
      </c>
      <c r="I36" s="126">
        <v>0.15213675213675212</v>
      </c>
      <c r="J36" s="126">
        <v>0.13333333333333333</v>
      </c>
      <c r="K36" s="126">
        <v>0.10085470085470086</v>
      </c>
      <c r="L36" s="126">
        <v>7.179487179487179E-2</v>
      </c>
      <c r="M36" s="126">
        <v>5.9829059829059832E-2</v>
      </c>
      <c r="N36" s="126">
        <v>5.2173913043478258E-2</v>
      </c>
      <c r="O36" s="126">
        <v>4.5217391304347827E-2</v>
      </c>
      <c r="P36" s="126">
        <v>3.826086956521739E-2</v>
      </c>
      <c r="BM36" s="14">
        <v>6555</v>
      </c>
      <c r="BN36" s="14">
        <v>6560</v>
      </c>
    </row>
    <row r="37" spans="1:66" x14ac:dyDescent="0.25">
      <c r="A37" s="14" t="s">
        <v>11</v>
      </c>
      <c r="B37" s="126">
        <v>0.16274509803921569</v>
      </c>
      <c r="C37" s="126">
        <v>0.12156862745098039</v>
      </c>
      <c r="D37" s="126">
        <v>8.8235294117647065E-2</v>
      </c>
      <c r="E37" s="126">
        <v>7.0588235294117646E-2</v>
      </c>
      <c r="F37" s="126">
        <v>0.12745098039215685</v>
      </c>
      <c r="G37" s="126">
        <v>0.13663366336633664</v>
      </c>
      <c r="H37" s="126">
        <v>0.16237623762376238</v>
      </c>
      <c r="I37" s="126">
        <v>0.164969450101833</v>
      </c>
      <c r="J37" s="126">
        <v>0.14663951120162932</v>
      </c>
      <c r="K37" s="126">
        <v>0.11201629327902241</v>
      </c>
      <c r="L37" s="126">
        <v>7.5356415478615074E-2</v>
      </c>
      <c r="M37" s="126">
        <v>6.1099796334012219E-2</v>
      </c>
      <c r="N37" s="126">
        <v>5.1440329218106998E-2</v>
      </c>
      <c r="O37" s="126">
        <v>4.5267489711934158E-2</v>
      </c>
      <c r="P37" s="126">
        <v>3.9094650205761319E-2</v>
      </c>
      <c r="BM37" s="14">
        <v>1500</v>
      </c>
      <c r="BN37" s="14">
        <v>1515</v>
      </c>
    </row>
    <row r="38" spans="1:66" x14ac:dyDescent="0.25">
      <c r="A38" s="14" t="s">
        <v>63</v>
      </c>
      <c r="B38" s="126">
        <v>0.15626839317245439</v>
      </c>
      <c r="C38" s="126">
        <v>0.11315479693937611</v>
      </c>
      <c r="D38" s="126">
        <v>8.343143025309005E-2</v>
      </c>
      <c r="E38" s="126">
        <v>6.7686874632136546E-2</v>
      </c>
      <c r="F38" s="126">
        <v>0.1231606827545615</v>
      </c>
      <c r="G38" s="126">
        <v>0.13435500669543224</v>
      </c>
      <c r="H38" s="126">
        <v>0.15637553935426277</v>
      </c>
      <c r="I38" s="126">
        <v>0.15748393021120294</v>
      </c>
      <c r="J38" s="126">
        <v>0.14217936945209672</v>
      </c>
      <c r="K38" s="126">
        <v>0.11135235732009925</v>
      </c>
      <c r="L38" s="126">
        <v>7.7078163771712158E-2</v>
      </c>
      <c r="M38" s="126">
        <v>6.03287841191067E-2</v>
      </c>
      <c r="N38" s="126">
        <v>5.1333746898263026E-2</v>
      </c>
      <c r="O38" s="126">
        <v>4.4044665012406947E-2</v>
      </c>
      <c r="P38" s="126">
        <v>3.7686104218362285E-2</v>
      </c>
      <c r="BM38" s="14">
        <v>31425</v>
      </c>
      <c r="BN38" s="14">
        <v>31540</v>
      </c>
    </row>
    <row r="39" spans="1:66" x14ac:dyDescent="0.25">
      <c r="A39" s="14" t="s">
        <v>64</v>
      </c>
      <c r="B39" s="126">
        <v>0.1430817610062893</v>
      </c>
      <c r="C39" s="126">
        <v>0.1029874213836478</v>
      </c>
      <c r="D39" s="126">
        <v>7.7044025157232701E-2</v>
      </c>
      <c r="E39" s="126">
        <v>6.1320754716981132E-2</v>
      </c>
      <c r="F39" s="126">
        <v>0.10849056603773585</v>
      </c>
      <c r="G39" s="126">
        <v>0.11914217633042097</v>
      </c>
      <c r="H39" s="126">
        <v>0.13899920571882446</v>
      </c>
      <c r="I39" s="126">
        <v>0.13923013923013924</v>
      </c>
      <c r="J39" s="126">
        <v>0.12366912366912367</v>
      </c>
      <c r="K39" s="126">
        <v>9.7907949790794979E-2</v>
      </c>
      <c r="L39" s="126">
        <v>6.8619246861924679E-2</v>
      </c>
      <c r="M39" s="126">
        <v>5.3556485355648532E-2</v>
      </c>
      <c r="N39" s="126">
        <v>4.4351464435146447E-2</v>
      </c>
      <c r="O39" s="126">
        <v>3.8493723849372385E-2</v>
      </c>
      <c r="P39" s="126">
        <v>3.3472803347280332E-2</v>
      </c>
      <c r="BM39" s="14">
        <v>265305</v>
      </c>
      <c r="BN39" s="14">
        <v>265665</v>
      </c>
    </row>
    <row r="40" spans="1:66" x14ac:dyDescent="0.25">
      <c r="A40" s="14" t="s">
        <v>65</v>
      </c>
      <c r="B40" s="126">
        <v>0.1625849860023055</v>
      </c>
      <c r="C40" s="126">
        <v>0.11941562566165573</v>
      </c>
      <c r="D40" s="126">
        <v>8.8408967934693106E-2</v>
      </c>
      <c r="E40" s="126">
        <v>7.0576610911144047E-2</v>
      </c>
      <c r="F40" s="126">
        <v>0.12393252875996895</v>
      </c>
      <c r="G40" s="126">
        <v>0.12929482100410575</v>
      </c>
      <c r="H40" s="126">
        <v>0.15683449782707867</v>
      </c>
      <c r="I40" s="126">
        <v>0.15785060787650121</v>
      </c>
      <c r="J40" s="126">
        <v>0.14265986042267761</v>
      </c>
      <c r="K40" s="126">
        <v>0.11331978013703788</v>
      </c>
      <c r="L40" s="126">
        <v>7.9788168561604297E-2</v>
      </c>
      <c r="M40" s="126">
        <v>6.3147855332178801E-2</v>
      </c>
      <c r="N40" s="126">
        <v>5.3635519413698769E-2</v>
      </c>
      <c r="O40" s="126">
        <v>4.5428306101448185E-2</v>
      </c>
      <c r="P40" s="126">
        <v>3.8676806465376606E-2</v>
      </c>
    </row>
    <row r="41" spans="1:66" x14ac:dyDescent="0.25">
      <c r="A41" s="14" t="s">
        <v>42</v>
      </c>
      <c r="B41" s="126">
        <v>0.16554199344744269</v>
      </c>
      <c r="C41" s="126">
        <v>0.12091344838101792</v>
      </c>
      <c r="D41" s="126">
        <v>9.1051259094765399E-2</v>
      </c>
      <c r="E41" s="126">
        <v>7.4181226762165778E-2</v>
      </c>
      <c r="F41" s="126">
        <v>0.1254794177786292</v>
      </c>
      <c r="G41" s="126">
        <v>0.12695288375336189</v>
      </c>
      <c r="H41" s="126">
        <v>0.15487199920310787</v>
      </c>
      <c r="I41" s="126">
        <v>0.15616839927082821</v>
      </c>
      <c r="J41" s="126">
        <v>0.14286183508236028</v>
      </c>
      <c r="K41" s="126">
        <v>0.11577435536684839</v>
      </c>
      <c r="L41" s="126">
        <v>8.2200671641166081E-2</v>
      </c>
      <c r="M41" s="126">
        <v>6.562319423159059E-2</v>
      </c>
      <c r="N41" s="126">
        <v>5.5427145357552617E-2</v>
      </c>
      <c r="O41" s="126">
        <v>4.6843202773660275E-2</v>
      </c>
      <c r="P41" s="126">
        <v>4.0390590324012425E-2</v>
      </c>
    </row>
    <row r="45" spans="1:66" x14ac:dyDescent="0.25">
      <c r="BM45" s="14">
        <v>485</v>
      </c>
      <c r="BN45" s="14">
        <v>490</v>
      </c>
    </row>
    <row r="46" spans="1:66" x14ac:dyDescent="0.25">
      <c r="BM46" s="14">
        <v>735</v>
      </c>
      <c r="BN46" s="14">
        <v>730</v>
      </c>
    </row>
    <row r="47" spans="1:66" x14ac:dyDescent="0.25">
      <c r="BM47" s="14">
        <v>435</v>
      </c>
      <c r="BN47" s="14">
        <v>445</v>
      </c>
    </row>
    <row r="48" spans="1:66" x14ac:dyDescent="0.25">
      <c r="BM48" s="14">
        <v>515</v>
      </c>
      <c r="BN48" s="14">
        <v>525</v>
      </c>
    </row>
    <row r="49" spans="65:66" x14ac:dyDescent="0.25">
      <c r="BM49" s="14">
        <v>515</v>
      </c>
      <c r="BN49" s="14">
        <v>510</v>
      </c>
    </row>
    <row r="50" spans="65:66" x14ac:dyDescent="0.25">
      <c r="BM50" s="14">
        <v>625</v>
      </c>
      <c r="BN50" s="14">
        <v>640</v>
      </c>
    </row>
    <row r="51" spans="65:66" x14ac:dyDescent="0.25">
      <c r="BM51" s="14">
        <v>715</v>
      </c>
      <c r="BN51" s="14">
        <v>705</v>
      </c>
    </row>
    <row r="52" spans="65:66" x14ac:dyDescent="0.25">
      <c r="BM52" s="14">
        <v>220</v>
      </c>
      <c r="BN52" s="14">
        <v>215</v>
      </c>
    </row>
    <row r="53" spans="65:66" x14ac:dyDescent="0.25">
      <c r="BM53" s="14">
        <v>730</v>
      </c>
      <c r="BN53" s="14">
        <v>710</v>
      </c>
    </row>
    <row r="54" spans="65:66" x14ac:dyDescent="0.25">
      <c r="BM54" s="14">
        <v>970</v>
      </c>
      <c r="BN54" s="14">
        <v>980</v>
      </c>
    </row>
    <row r="55" spans="65:66" x14ac:dyDescent="0.25">
      <c r="BM55" s="14">
        <v>355</v>
      </c>
      <c r="BN55" s="14">
        <v>345</v>
      </c>
    </row>
    <row r="56" spans="65:66" x14ac:dyDescent="0.25">
      <c r="BM56" s="14">
        <v>250</v>
      </c>
      <c r="BN56" s="14">
        <v>260</v>
      </c>
    </row>
    <row r="57" spans="65:66" x14ac:dyDescent="0.25">
      <c r="BM57" s="14">
        <v>6555</v>
      </c>
      <c r="BN57" s="14">
        <v>6560</v>
      </c>
    </row>
    <row r="58" spans="65:66" x14ac:dyDescent="0.25">
      <c r="BM58" s="14">
        <v>1500</v>
      </c>
      <c r="BN58" s="14">
        <v>1515</v>
      </c>
    </row>
    <row r="59" spans="65:66" x14ac:dyDescent="0.25">
      <c r="BM59" s="14">
        <v>31425</v>
      </c>
      <c r="BN59" s="14">
        <v>31540</v>
      </c>
    </row>
    <row r="60" spans="65:66" x14ac:dyDescent="0.25">
      <c r="BM60" s="14">
        <v>265305</v>
      </c>
      <c r="BN60" s="14">
        <v>265665</v>
      </c>
    </row>
    <row r="64" spans="65:66" x14ac:dyDescent="0.25">
      <c r="BM64" s="14">
        <v>1490</v>
      </c>
      <c r="BN64" s="14">
        <v>1515</v>
      </c>
    </row>
    <row r="65" spans="65:66" x14ac:dyDescent="0.25">
      <c r="BM65" s="14">
        <v>1780</v>
      </c>
      <c r="BN65" s="14">
        <v>1810</v>
      </c>
    </row>
    <row r="66" spans="65:66" x14ac:dyDescent="0.25">
      <c r="BM66" s="14">
        <v>1420</v>
      </c>
      <c r="BN66" s="14">
        <v>1480</v>
      </c>
    </row>
    <row r="67" spans="65:66" x14ac:dyDescent="0.25">
      <c r="BM67" s="14">
        <v>1285</v>
      </c>
      <c r="BN67" s="14">
        <v>1290</v>
      </c>
    </row>
    <row r="68" spans="65:66" x14ac:dyDescent="0.25">
      <c r="BM68" s="14">
        <v>1365</v>
      </c>
      <c r="BN68" s="14">
        <v>1390</v>
      </c>
    </row>
    <row r="69" spans="65:66" x14ac:dyDescent="0.25">
      <c r="BM69" s="14">
        <v>1780</v>
      </c>
      <c r="BN69" s="14">
        <v>1780</v>
      </c>
    </row>
    <row r="70" spans="65:66" x14ac:dyDescent="0.25">
      <c r="BM70" s="14">
        <v>2085</v>
      </c>
      <c r="BN70" s="14">
        <v>2165</v>
      </c>
    </row>
    <row r="71" spans="65:66" x14ac:dyDescent="0.25">
      <c r="BM71" s="14">
        <v>910</v>
      </c>
      <c r="BN71" s="14">
        <v>950</v>
      </c>
    </row>
    <row r="72" spans="65:66" x14ac:dyDescent="0.25">
      <c r="BM72" s="14">
        <v>1885</v>
      </c>
      <c r="BN72" s="14">
        <v>1945</v>
      </c>
    </row>
    <row r="73" spans="65:66" x14ac:dyDescent="0.25">
      <c r="BM73" s="14">
        <v>2410</v>
      </c>
      <c r="BN73" s="14">
        <v>2445</v>
      </c>
    </row>
    <row r="74" spans="65:66" x14ac:dyDescent="0.25">
      <c r="BM74" s="14">
        <v>1110</v>
      </c>
      <c r="BN74" s="14">
        <v>1140</v>
      </c>
    </row>
    <row r="75" spans="65:66" x14ac:dyDescent="0.25">
      <c r="BM75" s="14">
        <v>1000</v>
      </c>
      <c r="BN75" s="14">
        <v>1010</v>
      </c>
    </row>
    <row r="76" spans="65:66" x14ac:dyDescent="0.25">
      <c r="BM76" s="14">
        <v>18525</v>
      </c>
      <c r="BN76" s="14">
        <v>18925</v>
      </c>
    </row>
    <row r="77" spans="65:66" x14ac:dyDescent="0.25">
      <c r="BM77" s="14">
        <v>4425</v>
      </c>
      <c r="BN77" s="14">
        <v>4455</v>
      </c>
    </row>
    <row r="78" spans="65:66" x14ac:dyDescent="0.25">
      <c r="BM78" s="14">
        <v>106225</v>
      </c>
      <c r="BN78" s="14">
        <v>107720</v>
      </c>
    </row>
    <row r="79" spans="65:66" x14ac:dyDescent="0.25">
      <c r="BM79" s="14">
        <v>883235</v>
      </c>
      <c r="BN79" s="14">
        <v>901525</v>
      </c>
    </row>
    <row r="83" spans="65:66" x14ac:dyDescent="0.25">
      <c r="BM83" s="14">
        <v>610</v>
      </c>
      <c r="BN83" s="14">
        <v>590</v>
      </c>
    </row>
    <row r="84" spans="65:66" x14ac:dyDescent="0.25">
      <c r="BM84" s="14">
        <v>760</v>
      </c>
      <c r="BN84" s="14">
        <v>770</v>
      </c>
    </row>
    <row r="85" spans="65:66" x14ac:dyDescent="0.25">
      <c r="BM85" s="14">
        <v>480</v>
      </c>
      <c r="BN85" s="14">
        <v>495</v>
      </c>
    </row>
    <row r="86" spans="65:66" x14ac:dyDescent="0.25">
      <c r="BM86" s="14">
        <v>550</v>
      </c>
      <c r="BN86" s="14">
        <v>570</v>
      </c>
    </row>
    <row r="87" spans="65:66" x14ac:dyDescent="0.25">
      <c r="BM87" s="14">
        <v>720</v>
      </c>
      <c r="BN87" s="14">
        <v>700</v>
      </c>
    </row>
    <row r="88" spans="65:66" x14ac:dyDescent="0.25">
      <c r="BM88" s="14">
        <v>605</v>
      </c>
      <c r="BN88" s="14">
        <v>610</v>
      </c>
    </row>
    <row r="89" spans="65:66" x14ac:dyDescent="0.25">
      <c r="BM89" s="14">
        <v>785</v>
      </c>
      <c r="BN89" s="14">
        <v>805</v>
      </c>
    </row>
    <row r="90" spans="65:66" x14ac:dyDescent="0.25">
      <c r="BM90" s="14">
        <v>370</v>
      </c>
      <c r="BN90" s="14">
        <v>350</v>
      </c>
    </row>
    <row r="91" spans="65:66" x14ac:dyDescent="0.25">
      <c r="BM91" s="14">
        <v>730</v>
      </c>
      <c r="BN91" s="14">
        <v>745</v>
      </c>
    </row>
    <row r="92" spans="65:66" x14ac:dyDescent="0.25">
      <c r="BM92" s="14">
        <v>1075</v>
      </c>
      <c r="BN92" s="14">
        <v>1095</v>
      </c>
    </row>
    <row r="93" spans="65:66" x14ac:dyDescent="0.25">
      <c r="BM93" s="14">
        <v>475</v>
      </c>
      <c r="BN93" s="14">
        <v>475</v>
      </c>
    </row>
    <row r="94" spans="65:66" x14ac:dyDescent="0.25">
      <c r="BM94" s="14">
        <v>470</v>
      </c>
      <c r="BN94" s="14">
        <v>485</v>
      </c>
    </row>
    <row r="95" spans="65:66" x14ac:dyDescent="0.25">
      <c r="BM95" s="14">
        <v>7625</v>
      </c>
      <c r="BN95" s="14">
        <v>7685</v>
      </c>
    </row>
    <row r="96" spans="65:66" x14ac:dyDescent="0.25">
      <c r="BM96" s="14">
        <v>1560</v>
      </c>
      <c r="BN96" s="14">
        <v>1590</v>
      </c>
    </row>
    <row r="97" spans="65:66" x14ac:dyDescent="0.25">
      <c r="BM97" s="14">
        <v>45425</v>
      </c>
      <c r="BN97" s="14">
        <v>46130</v>
      </c>
    </row>
    <row r="98" spans="65:66" x14ac:dyDescent="0.25">
      <c r="BM98" s="14">
        <v>349340</v>
      </c>
      <c r="BN98" s="14">
        <v>354930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AF51C-3D3B-4076-AABE-D64EA1F2CB4D}">
  <sheetPr codeName="Sheet15"/>
  <dimension ref="B1:C46"/>
  <sheetViews>
    <sheetView showGridLines="0" zoomScaleNormal="100" workbookViewId="0"/>
  </sheetViews>
  <sheetFormatPr defaultColWidth="9" defaultRowHeight="15" x14ac:dyDescent="0.25"/>
  <cols>
    <col min="1" max="1" width="2.75" style="179" customWidth="1"/>
    <col min="2" max="2" width="3.625" style="179" customWidth="1"/>
    <col min="3" max="16384" width="9" style="179"/>
  </cols>
  <sheetData>
    <row r="1" spans="2:3" ht="26.25" x14ac:dyDescent="0.4">
      <c r="B1" s="182" t="s">
        <v>969</v>
      </c>
    </row>
    <row r="3" spans="2:3" s="181" customFormat="1" ht="18.75" x14ac:dyDescent="0.3">
      <c r="B3" s="117" t="s">
        <v>955</v>
      </c>
    </row>
    <row r="4" spans="2:3" x14ac:dyDescent="0.25">
      <c r="C4" s="179" t="s">
        <v>957</v>
      </c>
    </row>
    <row r="5" spans="2:3" x14ac:dyDescent="0.25">
      <c r="C5" s="179" t="s">
        <v>958</v>
      </c>
    </row>
    <row r="6" spans="2:3" x14ac:dyDescent="0.25">
      <c r="C6" s="179" t="s">
        <v>97</v>
      </c>
    </row>
    <row r="7" spans="2:3" x14ac:dyDescent="0.25">
      <c r="C7" s="179" t="s">
        <v>121</v>
      </c>
    </row>
    <row r="8" spans="2:3" x14ac:dyDescent="0.25">
      <c r="C8" s="179" t="s">
        <v>956</v>
      </c>
    </row>
    <row r="9" spans="2:3" x14ac:dyDescent="0.25">
      <c r="C9" s="179" t="s">
        <v>168</v>
      </c>
    </row>
    <row r="10" spans="2:3" x14ac:dyDescent="0.25">
      <c r="C10" s="179" t="s">
        <v>122</v>
      </c>
    </row>
    <row r="12" spans="2:3" s="181" customFormat="1" ht="18.75" x14ac:dyDescent="0.3">
      <c r="B12" s="117" t="s">
        <v>265</v>
      </c>
    </row>
    <row r="13" spans="2:3" x14ac:dyDescent="0.25">
      <c r="C13" s="201" t="s">
        <v>1034</v>
      </c>
    </row>
    <row r="14" spans="2:3" x14ac:dyDescent="0.25">
      <c r="C14" s="179" t="s">
        <v>211</v>
      </c>
    </row>
    <row r="15" spans="2:3" x14ac:dyDescent="0.25">
      <c r="C15" s="179" t="s">
        <v>959</v>
      </c>
    </row>
    <row r="16" spans="2:3" x14ac:dyDescent="0.25">
      <c r="C16" s="179" t="s">
        <v>961</v>
      </c>
    </row>
    <row r="18" spans="2:3" s="181" customFormat="1" ht="18.75" x14ac:dyDescent="0.3">
      <c r="B18" s="117" t="s">
        <v>299</v>
      </c>
    </row>
    <row r="19" spans="2:3" x14ac:dyDescent="0.25">
      <c r="C19" s="179" t="s">
        <v>258</v>
      </c>
    </row>
    <row r="20" spans="2:3" x14ac:dyDescent="0.25">
      <c r="C20" s="179" t="s">
        <v>259</v>
      </c>
    </row>
    <row r="21" spans="2:3" x14ac:dyDescent="0.25">
      <c r="C21" s="179" t="s">
        <v>962</v>
      </c>
    </row>
    <row r="22" spans="2:3" x14ac:dyDescent="0.25">
      <c r="C22" s="251" t="s">
        <v>1136</v>
      </c>
    </row>
    <row r="23" spans="2:3" x14ac:dyDescent="0.25">
      <c r="C23" s="179" t="s">
        <v>963</v>
      </c>
    </row>
    <row r="24" spans="2:3" x14ac:dyDescent="0.25">
      <c r="C24" s="243" t="s">
        <v>1063</v>
      </c>
    </row>
    <row r="26" spans="2:3" s="181" customFormat="1" ht="18.75" x14ac:dyDescent="0.3">
      <c r="B26" s="117" t="s">
        <v>279</v>
      </c>
    </row>
    <row r="27" spans="2:3" x14ac:dyDescent="0.25">
      <c r="C27" s="179" t="s">
        <v>97</v>
      </c>
    </row>
    <row r="28" spans="2:3" x14ac:dyDescent="0.25">
      <c r="C28" s="179" t="s">
        <v>964</v>
      </c>
    </row>
    <row r="29" spans="2:3" x14ac:dyDescent="0.25">
      <c r="C29" s="179" t="s">
        <v>965</v>
      </c>
    </row>
    <row r="30" spans="2:3" x14ac:dyDescent="0.25">
      <c r="C30" s="179" t="s">
        <v>966</v>
      </c>
    </row>
    <row r="31" spans="2:3" x14ac:dyDescent="0.25">
      <c r="C31" s="179" t="s">
        <v>967</v>
      </c>
    </row>
    <row r="32" spans="2:3" x14ac:dyDescent="0.25">
      <c r="C32" s="179" t="s">
        <v>968</v>
      </c>
    </row>
    <row r="33" spans="2:3" x14ac:dyDescent="0.25">
      <c r="C33" s="179" t="s">
        <v>318</v>
      </c>
    </row>
    <row r="34" spans="2:3" x14ac:dyDescent="0.25">
      <c r="C34" s="179" t="s">
        <v>973</v>
      </c>
    </row>
    <row r="35" spans="2:3" x14ac:dyDescent="0.25">
      <c r="C35" s="179" t="s">
        <v>771</v>
      </c>
    </row>
    <row r="36" spans="2:3" x14ac:dyDescent="0.25">
      <c r="C36" s="179" t="s">
        <v>314</v>
      </c>
    </row>
    <row r="37" spans="2:3" x14ac:dyDescent="0.25">
      <c r="C37" s="190" t="s">
        <v>996</v>
      </c>
    </row>
    <row r="39" spans="2:3" s="181" customFormat="1" ht="18.75" x14ac:dyDescent="0.3">
      <c r="B39" s="117" t="s">
        <v>857</v>
      </c>
    </row>
    <row r="40" spans="2:3" x14ac:dyDescent="0.25">
      <c r="C40" s="179" t="s">
        <v>90</v>
      </c>
    </row>
    <row r="41" spans="2:3" x14ac:dyDescent="0.25">
      <c r="C41" s="179" t="s">
        <v>869</v>
      </c>
    </row>
    <row r="42" spans="2:3" x14ac:dyDescent="0.25">
      <c r="C42" s="179" t="s">
        <v>858</v>
      </c>
    </row>
    <row r="43" spans="2:3" x14ac:dyDescent="0.25">
      <c r="C43" s="179" t="s">
        <v>863</v>
      </c>
    </row>
    <row r="44" spans="2:3" x14ac:dyDescent="0.25">
      <c r="C44" s="251" t="s">
        <v>1120</v>
      </c>
    </row>
    <row r="45" spans="2:3" x14ac:dyDescent="0.25">
      <c r="C45" s="179" t="s">
        <v>880</v>
      </c>
    </row>
    <row r="46" spans="2:3" x14ac:dyDescent="0.25">
      <c r="C46" s="179" t="s">
        <v>922</v>
      </c>
    </row>
  </sheetData>
  <hyperlinks>
    <hyperlink ref="B3" location="'Unemp &amp; Bens'!A1" display="Unemployment and Benefits" xr:uid="{061746B5-33F0-4134-BC56-5274152B463B}"/>
    <hyperlink ref="B12" location="Families!A1" display="Families" xr:uid="{B95BC4EA-E56C-4C73-8108-61B5F95B7864}"/>
    <hyperlink ref="B18" location="'Older people'!A1" display="Older People" xr:uid="{2C16A7C1-8778-4B0E-99F8-23B1983392B5}"/>
    <hyperlink ref="B26" location="Households!A1" display="Households" xr:uid="{A5413E99-4329-408B-AB5E-92ABB01AFF8F}"/>
    <hyperlink ref="B39" location="Debt!A1" display="Debt" xr:uid="{1B75812E-233A-4E98-A8B3-CA8BB1A397F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AC5F9-770B-4285-AA4A-80477051B75F}">
  <sheetPr codeName="Sheet7">
    <tabColor theme="4" tint="0.59999389629810485"/>
  </sheetPr>
  <dimension ref="A1:AQ23"/>
  <sheetViews>
    <sheetView workbookViewId="0">
      <selection activeCell="BE21" sqref="BE21"/>
    </sheetView>
  </sheetViews>
  <sheetFormatPr defaultRowHeight="14.25" x14ac:dyDescent="0.2"/>
  <cols>
    <col min="35" max="35" width="9" style="5"/>
    <col min="39" max="39" width="10.875" bestFit="1" customWidth="1"/>
  </cols>
  <sheetData>
    <row r="1" spans="1:43" ht="66.75" x14ac:dyDescent="0.3">
      <c r="D1" s="46" t="s">
        <v>122</v>
      </c>
      <c r="AI1" s="136" t="s">
        <v>316</v>
      </c>
    </row>
    <row r="2" spans="1:43" ht="15" x14ac:dyDescent="0.25">
      <c r="D2" s="79" t="s">
        <v>188</v>
      </c>
    </row>
    <row r="5" spans="1:43" ht="15" x14ac:dyDescent="0.25">
      <c r="A5" s="1" t="s">
        <v>123</v>
      </c>
      <c r="H5" s="1" t="s">
        <v>124</v>
      </c>
      <c r="O5" s="1" t="s">
        <v>125</v>
      </c>
      <c r="V5" s="1" t="s">
        <v>805</v>
      </c>
      <c r="AC5" s="1" t="s">
        <v>812</v>
      </c>
    </row>
    <row r="6" spans="1:43" x14ac:dyDescent="0.2">
      <c r="A6" t="s">
        <v>66</v>
      </c>
      <c r="H6" t="s">
        <v>67</v>
      </c>
      <c r="O6" t="s">
        <v>68</v>
      </c>
      <c r="V6" t="s">
        <v>806</v>
      </c>
      <c r="AC6" t="s">
        <v>809</v>
      </c>
    </row>
    <row r="7" spans="1:43" ht="78" thickBot="1" x14ac:dyDescent="0.3">
      <c r="B7" s="29" t="s">
        <v>69</v>
      </c>
      <c r="C7" s="29" t="s">
        <v>70</v>
      </c>
      <c r="D7" s="29" t="s">
        <v>71</v>
      </c>
      <c r="E7" s="29" t="s">
        <v>72</v>
      </c>
      <c r="F7" s="29" t="s">
        <v>73</v>
      </c>
      <c r="I7" s="29" t="s">
        <v>69</v>
      </c>
      <c r="J7" s="29" t="s">
        <v>70</v>
      </c>
      <c r="K7" s="29" t="s">
        <v>71</v>
      </c>
      <c r="L7" s="29" t="s">
        <v>72</v>
      </c>
      <c r="M7" s="29" t="s">
        <v>73</v>
      </c>
      <c r="O7" s="29"/>
      <c r="P7" s="29" t="s">
        <v>69</v>
      </c>
      <c r="Q7" s="29" t="s">
        <v>70</v>
      </c>
      <c r="R7" s="29" t="s">
        <v>71</v>
      </c>
      <c r="S7" s="29" t="s">
        <v>72</v>
      </c>
      <c r="T7" s="29" t="s">
        <v>73</v>
      </c>
      <c r="U7" s="158"/>
      <c r="V7" s="29"/>
      <c r="W7" s="29" t="s">
        <v>69</v>
      </c>
      <c r="X7" s="29" t="s">
        <v>70</v>
      </c>
      <c r="Y7" s="29" t="s">
        <v>71</v>
      </c>
      <c r="Z7" s="29" t="s">
        <v>72</v>
      </c>
      <c r="AA7" s="29" t="s">
        <v>73</v>
      </c>
      <c r="AB7" s="158"/>
      <c r="AC7" s="29"/>
      <c r="AD7" s="29" t="s">
        <v>69</v>
      </c>
      <c r="AE7" s="29" t="s">
        <v>70</v>
      </c>
      <c r="AF7" s="29" t="s">
        <v>71</v>
      </c>
      <c r="AG7" s="29" t="s">
        <v>72</v>
      </c>
      <c r="AH7" s="29" t="s">
        <v>73</v>
      </c>
      <c r="AJ7" t="str" cm="1">
        <f t="array" ref="AJ7">INDEX(A8:A23,Control!B2)</f>
        <v>Ashford</v>
      </c>
      <c r="AK7" s="36" t="s">
        <v>74</v>
      </c>
      <c r="AL7" s="36" t="s">
        <v>75</v>
      </c>
      <c r="AM7" s="36" t="s">
        <v>76</v>
      </c>
      <c r="AN7" s="36" t="s">
        <v>42</v>
      </c>
      <c r="AO7" s="37" t="s">
        <v>77</v>
      </c>
      <c r="AP7" s="36" t="s">
        <v>42</v>
      </c>
    </row>
    <row r="8" spans="1:43" ht="15" x14ac:dyDescent="0.25">
      <c r="A8" t="s">
        <v>0</v>
      </c>
      <c r="B8" s="30">
        <v>7600</v>
      </c>
      <c r="C8" s="30">
        <v>5600</v>
      </c>
      <c r="D8" s="30">
        <v>17500000</v>
      </c>
      <c r="E8" s="30">
        <v>3100</v>
      </c>
      <c r="F8" s="31">
        <v>0.73684210526315785</v>
      </c>
      <c r="H8" t="s">
        <v>0</v>
      </c>
      <c r="I8" s="30">
        <v>7600</v>
      </c>
      <c r="J8" s="30">
        <v>5000</v>
      </c>
      <c r="K8" s="30">
        <v>13400000</v>
      </c>
      <c r="L8" s="30">
        <v>2700</v>
      </c>
      <c r="M8" s="31">
        <f t="shared" ref="M8:M21" si="0">J8/I8</f>
        <v>0.65789473684210531</v>
      </c>
      <c r="O8" t="s">
        <v>0</v>
      </c>
      <c r="P8" s="30">
        <v>7500</v>
      </c>
      <c r="Q8" s="30">
        <v>4700</v>
      </c>
      <c r="R8" s="30">
        <v>14300000</v>
      </c>
      <c r="S8" s="30">
        <v>3000</v>
      </c>
      <c r="T8" s="31">
        <f t="shared" ref="T8:T21" si="1">Q8/P8</f>
        <v>0.62666666666666671</v>
      </c>
      <c r="U8" s="31"/>
      <c r="V8" t="s">
        <v>0</v>
      </c>
      <c r="W8" s="30">
        <v>7700</v>
      </c>
      <c r="X8" s="30">
        <v>4100</v>
      </c>
      <c r="Y8" s="30">
        <v>12400000</v>
      </c>
      <c r="Z8" s="30">
        <v>3000</v>
      </c>
      <c r="AA8" s="31">
        <f t="shared" ref="AA8:AA23" si="2">X8/W8</f>
        <v>0.53246753246753242</v>
      </c>
      <c r="AB8" s="31"/>
      <c r="AC8" t="s">
        <v>0</v>
      </c>
      <c r="AD8" s="30">
        <v>7700</v>
      </c>
      <c r="AE8" s="30">
        <v>2400</v>
      </c>
      <c r="AF8" s="30">
        <v>5700000</v>
      </c>
      <c r="AG8" s="30">
        <v>2300</v>
      </c>
      <c r="AH8" s="31">
        <v>0.31168831168831168</v>
      </c>
      <c r="AJ8" t="s">
        <v>66</v>
      </c>
      <c r="AK8" s="3" cm="1">
        <f t="array" ref="AK8">INDEX(B8:B23,Control!$B$2)</f>
        <v>7600</v>
      </c>
      <c r="AL8" s="3" cm="1">
        <f t="array" ref="AL8">INDEX(C8:C23,Control!$B$2)</f>
        <v>5600</v>
      </c>
      <c r="AM8" s="39" cm="1">
        <f t="array" ref="AM8">INDEX(E8:E23,Control!$B$2)</f>
        <v>3100</v>
      </c>
      <c r="AN8" s="39">
        <f>E23</f>
        <v>2900</v>
      </c>
      <c r="AO8" s="38" cm="1">
        <f t="array" ref="AO8">INDEX(F8:F23,Control!$B$2)</f>
        <v>0.73684210526315785</v>
      </c>
      <c r="AP8" s="35">
        <f>F23</f>
        <v>0.765365025466893</v>
      </c>
    </row>
    <row r="9" spans="1:43" ht="15" x14ac:dyDescent="0.25">
      <c r="A9" t="s">
        <v>1</v>
      </c>
      <c r="B9" s="30">
        <v>8400</v>
      </c>
      <c r="C9" s="30">
        <v>6300</v>
      </c>
      <c r="D9" s="30">
        <v>18700000</v>
      </c>
      <c r="E9" s="30">
        <v>3000</v>
      </c>
      <c r="F9" s="31">
        <v>0.75</v>
      </c>
      <c r="H9" t="s">
        <v>1</v>
      </c>
      <c r="I9" s="30">
        <v>8400</v>
      </c>
      <c r="J9" s="30">
        <v>5700</v>
      </c>
      <c r="K9" s="30">
        <v>14600000</v>
      </c>
      <c r="L9" s="30">
        <v>2600</v>
      </c>
      <c r="M9" s="31">
        <f t="shared" si="0"/>
        <v>0.6785714285714286</v>
      </c>
      <c r="O9" t="s">
        <v>1</v>
      </c>
      <c r="P9" s="30">
        <v>8300</v>
      </c>
      <c r="Q9" s="30">
        <v>5300</v>
      </c>
      <c r="R9" s="30">
        <v>15400000</v>
      </c>
      <c r="S9" s="30">
        <v>2900</v>
      </c>
      <c r="T9" s="31">
        <f t="shared" si="1"/>
        <v>0.63855421686746983</v>
      </c>
      <c r="U9" s="31"/>
      <c r="V9" t="s">
        <v>1</v>
      </c>
      <c r="W9" s="30">
        <v>8400</v>
      </c>
      <c r="X9" s="30">
        <v>4600</v>
      </c>
      <c r="Y9" s="30">
        <v>13400000</v>
      </c>
      <c r="Z9" s="30">
        <v>2900</v>
      </c>
      <c r="AA9" s="31">
        <f t="shared" si="2"/>
        <v>0.54761904761904767</v>
      </c>
      <c r="AB9" s="31"/>
      <c r="AC9" t="s">
        <v>1</v>
      </c>
      <c r="AD9" s="30">
        <v>8300</v>
      </c>
      <c r="AE9" s="30">
        <v>2800</v>
      </c>
      <c r="AF9" s="30">
        <v>6500000</v>
      </c>
      <c r="AG9" s="30">
        <v>2300</v>
      </c>
      <c r="AH9" s="31">
        <v>0.33734939759036142</v>
      </c>
      <c r="AJ9" t="s">
        <v>67</v>
      </c>
      <c r="AK9" s="3" cm="1">
        <f t="array" ref="AK9">INDEX(I8:I23,Control!$B$2)</f>
        <v>7600</v>
      </c>
      <c r="AL9" s="3" cm="1">
        <f t="array" ref="AL9">INDEX(J8:J23,Control!$B$2)</f>
        <v>5000</v>
      </c>
      <c r="AM9" s="39" cm="1">
        <f t="array" ref="AM9">INDEX(L8:L23,Control!$B$2)</f>
        <v>2700</v>
      </c>
      <c r="AN9" s="39">
        <f>L23</f>
        <v>2500</v>
      </c>
      <c r="AO9" s="38" cm="1">
        <f t="array" ref="AO9">INDEX(M8:M23,Control!$B$2)</f>
        <v>0.65789473684210531</v>
      </c>
      <c r="AP9" s="35">
        <f>M23</f>
        <v>0.69325153374233128</v>
      </c>
    </row>
    <row r="10" spans="1:43" ht="15" x14ac:dyDescent="0.25">
      <c r="A10" t="s">
        <v>2</v>
      </c>
      <c r="B10" s="30">
        <v>6300</v>
      </c>
      <c r="C10" s="30">
        <v>5000</v>
      </c>
      <c r="D10" s="30">
        <v>16700000</v>
      </c>
      <c r="E10" s="30">
        <v>3300</v>
      </c>
      <c r="F10" s="31">
        <v>0.79365079365079361</v>
      </c>
      <c r="H10" t="s">
        <v>2</v>
      </c>
      <c r="I10" s="30">
        <v>6300</v>
      </c>
      <c r="J10" s="30">
        <v>4600</v>
      </c>
      <c r="K10" s="30">
        <v>13100000</v>
      </c>
      <c r="L10" s="30">
        <v>2900</v>
      </c>
      <c r="M10" s="31">
        <f t="shared" si="0"/>
        <v>0.73015873015873012</v>
      </c>
      <c r="O10" t="s">
        <v>2</v>
      </c>
      <c r="P10" s="30">
        <v>6300</v>
      </c>
      <c r="Q10" s="30">
        <v>4300</v>
      </c>
      <c r="R10" s="30">
        <v>14000000</v>
      </c>
      <c r="S10" s="30">
        <v>3200</v>
      </c>
      <c r="T10" s="31">
        <f t="shared" si="1"/>
        <v>0.68253968253968256</v>
      </c>
      <c r="U10" s="31"/>
      <c r="V10" t="s">
        <v>2</v>
      </c>
      <c r="W10" s="30">
        <v>6400</v>
      </c>
      <c r="X10" s="30">
        <v>3900</v>
      </c>
      <c r="Y10" s="30">
        <v>12600000</v>
      </c>
      <c r="Z10" s="30">
        <v>3200</v>
      </c>
      <c r="AA10" s="31">
        <f t="shared" si="2"/>
        <v>0.609375</v>
      </c>
      <c r="AB10" s="31"/>
      <c r="AC10" t="s">
        <v>2</v>
      </c>
      <c r="AD10" s="30">
        <v>6400</v>
      </c>
      <c r="AE10" s="30">
        <v>2700</v>
      </c>
      <c r="AF10" s="30">
        <v>6900000</v>
      </c>
      <c r="AG10" s="30">
        <v>2600</v>
      </c>
      <c r="AH10" s="31">
        <v>0.421875</v>
      </c>
      <c r="AJ10" t="s">
        <v>68</v>
      </c>
      <c r="AK10" s="3" cm="1">
        <f t="array" ref="AK10">INDEX(P8:P23,Control!$B$2)</f>
        <v>7500</v>
      </c>
      <c r="AL10" s="3" cm="1">
        <f t="array" ref="AL10">INDEX(Q8:Q23,Control!$B$2)</f>
        <v>4700</v>
      </c>
      <c r="AM10" s="39" cm="1">
        <f t="array" ref="AM10">INDEX(S8:S23,Control!$B$2)</f>
        <v>3000</v>
      </c>
      <c r="AN10" s="39">
        <f>S23</f>
        <v>2800</v>
      </c>
      <c r="AO10" s="38" cm="1">
        <f t="array" ref="AO10">INDEX(T8:T23,Control!$B$2)</f>
        <v>0.62666666666666671</v>
      </c>
      <c r="AP10" s="35">
        <f>T23</f>
        <v>0.65260631001371738</v>
      </c>
    </row>
    <row r="11" spans="1:43" ht="15" x14ac:dyDescent="0.25">
      <c r="A11" t="s">
        <v>3</v>
      </c>
      <c r="B11" s="30">
        <v>6200</v>
      </c>
      <c r="C11" s="30">
        <v>4700</v>
      </c>
      <c r="D11" s="30">
        <v>13400000</v>
      </c>
      <c r="E11" s="30">
        <v>2900</v>
      </c>
      <c r="F11" s="31">
        <v>0.75806451612903225</v>
      </c>
      <c r="H11" t="s">
        <v>3</v>
      </c>
      <c r="I11" s="30">
        <v>6200</v>
      </c>
      <c r="J11" s="30">
        <v>4100</v>
      </c>
      <c r="K11" s="30">
        <v>10500000</v>
      </c>
      <c r="L11" s="30">
        <v>2500</v>
      </c>
      <c r="M11" s="31">
        <f t="shared" si="0"/>
        <v>0.66129032258064513</v>
      </c>
      <c r="O11" t="s">
        <v>3</v>
      </c>
      <c r="P11" s="30">
        <v>6200</v>
      </c>
      <c r="Q11" s="30">
        <v>3900</v>
      </c>
      <c r="R11" s="30">
        <v>11200000</v>
      </c>
      <c r="S11" s="30">
        <v>2800</v>
      </c>
      <c r="T11" s="31">
        <f t="shared" si="1"/>
        <v>0.62903225806451613</v>
      </c>
      <c r="U11" s="31"/>
      <c r="V11" t="s">
        <v>3</v>
      </c>
      <c r="W11" s="30">
        <v>6300</v>
      </c>
      <c r="X11" s="30">
        <v>3400</v>
      </c>
      <c r="Y11" s="30">
        <v>9600000</v>
      </c>
      <c r="Z11" s="30">
        <v>2800</v>
      </c>
      <c r="AA11" s="31">
        <f t="shared" si="2"/>
        <v>0.53968253968253965</v>
      </c>
      <c r="AB11" s="31"/>
      <c r="AC11" t="s">
        <v>3</v>
      </c>
      <c r="AD11" s="30">
        <v>6300</v>
      </c>
      <c r="AE11" s="30">
        <v>1900</v>
      </c>
      <c r="AF11" s="30">
        <v>4300000</v>
      </c>
      <c r="AG11" s="30">
        <v>2200</v>
      </c>
      <c r="AH11" s="31">
        <v>0.30158730158730157</v>
      </c>
      <c r="AJ11" t="s">
        <v>806</v>
      </c>
      <c r="AK11" s="3" cm="1">
        <f t="array" ref="AK11">INDEX(W8:W23,Control!$B$2)</f>
        <v>7700</v>
      </c>
      <c r="AL11" s="3" cm="1">
        <f t="array" ref="AL11">INDEX(X8:X23,Control!$B$2)</f>
        <v>4100</v>
      </c>
      <c r="AM11" s="39" cm="1">
        <f t="array" ref="AM11">INDEX(Z8:Z23,Control!$B$2)</f>
        <v>3000</v>
      </c>
      <c r="AN11" s="39" cm="1">
        <f t="array" ref="AN11">INDEX(Z8:Z23,Control!$B$2)</f>
        <v>3000</v>
      </c>
      <c r="AO11" s="38" cm="1">
        <f t="array" ref="AO11">INDEX(AA8:AA23,Control!$B$2)</f>
        <v>0.53246753246753242</v>
      </c>
      <c r="AP11" s="35">
        <f>AA23</f>
        <v>0.5824477202605417</v>
      </c>
      <c r="AQ11" s="35"/>
    </row>
    <row r="12" spans="1:43" ht="15" x14ac:dyDescent="0.25">
      <c r="A12" t="s">
        <v>7</v>
      </c>
      <c r="B12" s="30">
        <v>6200</v>
      </c>
      <c r="C12" s="30">
        <v>4700</v>
      </c>
      <c r="D12" s="30">
        <v>13600000</v>
      </c>
      <c r="E12" s="30">
        <v>2900</v>
      </c>
      <c r="F12" s="31">
        <v>0.75806451612903225</v>
      </c>
      <c r="H12" t="s">
        <v>7</v>
      </c>
      <c r="I12" s="30">
        <v>6200</v>
      </c>
      <c r="J12" s="30">
        <v>4200</v>
      </c>
      <c r="K12" s="30">
        <v>10500000</v>
      </c>
      <c r="L12" s="30">
        <v>2500</v>
      </c>
      <c r="M12" s="31">
        <f t="shared" si="0"/>
        <v>0.67741935483870963</v>
      </c>
      <c r="O12" t="s">
        <v>7</v>
      </c>
      <c r="P12" s="30">
        <v>6200</v>
      </c>
      <c r="Q12" s="30">
        <v>4000</v>
      </c>
      <c r="R12" s="30">
        <v>11300000</v>
      </c>
      <c r="S12" s="30">
        <v>2800</v>
      </c>
      <c r="T12" s="31">
        <f t="shared" si="1"/>
        <v>0.64516129032258063</v>
      </c>
      <c r="U12" s="31"/>
      <c r="V12" t="s">
        <v>62</v>
      </c>
      <c r="W12" s="30">
        <v>6200</v>
      </c>
      <c r="X12" s="30">
        <v>3500</v>
      </c>
      <c r="Y12" s="30">
        <v>9900000</v>
      </c>
      <c r="Z12" s="30">
        <v>2900</v>
      </c>
      <c r="AA12" s="31">
        <f t="shared" si="2"/>
        <v>0.56451612903225812</v>
      </c>
      <c r="AB12" s="31"/>
      <c r="AC12" t="s">
        <v>62</v>
      </c>
      <c r="AD12" s="30">
        <v>6200</v>
      </c>
      <c r="AE12" s="30">
        <v>2100</v>
      </c>
      <c r="AF12" s="30">
        <v>4800000</v>
      </c>
      <c r="AG12" s="30">
        <v>2300</v>
      </c>
      <c r="AH12" s="31">
        <v>0.33870967741935482</v>
      </c>
      <c r="AJ12" t="s">
        <v>809</v>
      </c>
      <c r="AK12" s="3" cm="1">
        <f t="array" ref="AK12">INDEX(AD8:AD23,Control!$B$2)</f>
        <v>7700</v>
      </c>
      <c r="AL12" s="3" cm="1">
        <f t="array" ref="AL12">INDEX(AE8:AE23,Control!$B$2)</f>
        <v>2400</v>
      </c>
      <c r="AM12" s="39" cm="1">
        <f t="array" ref="AM12">INDEX(AG8:AG23,Control!$B$2)</f>
        <v>2300</v>
      </c>
      <c r="AN12" s="39">
        <f>AG23</f>
        <v>2300</v>
      </c>
      <c r="AO12" s="38" cm="1">
        <f t="array" ref="AO12">INDEX(AH8:AH23,Control!$B$2)</f>
        <v>0.31168831168831168</v>
      </c>
      <c r="AP12" s="35">
        <f>AH23</f>
        <v>0.2574418604651163</v>
      </c>
    </row>
    <row r="13" spans="1:43" ht="15" x14ac:dyDescent="0.25">
      <c r="A13" t="s">
        <v>4</v>
      </c>
      <c r="B13" s="30">
        <v>6600</v>
      </c>
      <c r="C13" s="30">
        <v>5100</v>
      </c>
      <c r="D13" s="30">
        <v>16500000</v>
      </c>
      <c r="E13" s="30">
        <v>3200</v>
      </c>
      <c r="F13" s="31">
        <v>0.77272727272727271</v>
      </c>
      <c r="H13" t="s">
        <v>4</v>
      </c>
      <c r="I13" s="30">
        <v>6600</v>
      </c>
      <c r="J13" s="30">
        <v>4600</v>
      </c>
      <c r="K13" s="30">
        <v>12900000</v>
      </c>
      <c r="L13" s="30">
        <v>2800</v>
      </c>
      <c r="M13" s="31">
        <f t="shared" si="0"/>
        <v>0.69696969696969702</v>
      </c>
      <c r="O13" t="s">
        <v>4</v>
      </c>
      <c r="P13" s="30">
        <v>6500</v>
      </c>
      <c r="Q13" s="30">
        <v>4400</v>
      </c>
      <c r="R13" s="30">
        <v>14100000</v>
      </c>
      <c r="S13" s="30">
        <v>3200</v>
      </c>
      <c r="T13" s="31">
        <f t="shared" si="1"/>
        <v>0.67692307692307696</v>
      </c>
      <c r="U13" s="31"/>
      <c r="V13" t="s">
        <v>4</v>
      </c>
      <c r="W13" s="30">
        <v>6600</v>
      </c>
      <c r="X13" s="30">
        <v>4000</v>
      </c>
      <c r="Y13" s="30">
        <v>12800000</v>
      </c>
      <c r="Z13" s="30">
        <v>3200</v>
      </c>
      <c r="AA13" s="31">
        <f t="shared" si="2"/>
        <v>0.60606060606060608</v>
      </c>
      <c r="AB13" s="31"/>
      <c r="AC13" t="s">
        <v>4</v>
      </c>
      <c r="AD13" s="30">
        <v>6500</v>
      </c>
      <c r="AE13" s="30">
        <v>2700</v>
      </c>
      <c r="AF13" s="30">
        <v>6700000</v>
      </c>
      <c r="AG13" s="30">
        <v>2500</v>
      </c>
      <c r="AH13" s="31">
        <v>0.41538461538461541</v>
      </c>
    </row>
    <row r="14" spans="1:43" ht="15" x14ac:dyDescent="0.25">
      <c r="A14" t="s">
        <v>5</v>
      </c>
      <c r="B14" s="30">
        <v>10400</v>
      </c>
      <c r="C14" s="30">
        <v>7800</v>
      </c>
      <c r="D14" s="30">
        <v>24900000</v>
      </c>
      <c r="E14" s="30">
        <v>3200</v>
      </c>
      <c r="F14" s="31">
        <v>0.75</v>
      </c>
      <c r="H14" t="s">
        <v>5</v>
      </c>
      <c r="I14" s="30">
        <v>10300</v>
      </c>
      <c r="J14" s="30">
        <v>7000</v>
      </c>
      <c r="K14" s="30">
        <v>19300000</v>
      </c>
      <c r="L14" s="30">
        <v>2700</v>
      </c>
      <c r="M14" s="31">
        <f t="shared" si="0"/>
        <v>0.67961165048543692</v>
      </c>
      <c r="O14" t="s">
        <v>5</v>
      </c>
      <c r="P14" s="30">
        <v>10300</v>
      </c>
      <c r="Q14" s="30">
        <v>6600</v>
      </c>
      <c r="R14" s="30">
        <v>20400000</v>
      </c>
      <c r="S14" s="30">
        <v>3100</v>
      </c>
      <c r="T14" s="31">
        <f t="shared" si="1"/>
        <v>0.64077669902912626</v>
      </c>
      <c r="U14" s="31"/>
      <c r="V14" t="s">
        <v>5</v>
      </c>
      <c r="W14" s="30">
        <v>10500</v>
      </c>
      <c r="X14" s="30">
        <v>5800</v>
      </c>
      <c r="Y14" s="30">
        <v>18100000</v>
      </c>
      <c r="Z14" s="30">
        <v>3100</v>
      </c>
      <c r="AA14" s="31">
        <f t="shared" si="2"/>
        <v>0.55238095238095242</v>
      </c>
      <c r="AB14" s="31"/>
      <c r="AC14" t="s">
        <v>5</v>
      </c>
      <c r="AD14" s="30">
        <v>10500</v>
      </c>
      <c r="AE14" s="30">
        <v>3500</v>
      </c>
      <c r="AF14" s="30">
        <v>8600000</v>
      </c>
      <c r="AG14" s="30">
        <v>2400</v>
      </c>
      <c r="AH14" s="31">
        <v>0.33333333333333331</v>
      </c>
    </row>
    <row r="15" spans="1:43" ht="15" x14ac:dyDescent="0.25">
      <c r="A15" t="s">
        <v>6</v>
      </c>
      <c r="B15" s="30">
        <v>6800</v>
      </c>
      <c r="C15" s="30">
        <v>5000</v>
      </c>
      <c r="D15" s="30">
        <v>16600000</v>
      </c>
      <c r="E15" s="30">
        <v>3300</v>
      </c>
      <c r="F15" s="31">
        <v>0.73529411764705888</v>
      </c>
      <c r="H15" t="s">
        <v>6</v>
      </c>
      <c r="I15" s="30">
        <v>6800</v>
      </c>
      <c r="J15" s="30">
        <v>4400</v>
      </c>
      <c r="K15" s="30">
        <v>12600000</v>
      </c>
      <c r="L15" s="30">
        <v>2800</v>
      </c>
      <c r="M15" s="31">
        <f t="shared" si="0"/>
        <v>0.6470588235294118</v>
      </c>
      <c r="O15" t="s">
        <v>6</v>
      </c>
      <c r="P15" s="30">
        <v>6800</v>
      </c>
      <c r="Q15" s="30">
        <v>4100</v>
      </c>
      <c r="R15" s="30">
        <v>13300000</v>
      </c>
      <c r="S15" s="30">
        <v>3200</v>
      </c>
      <c r="T15" s="31">
        <f t="shared" si="1"/>
        <v>0.6029411764705882</v>
      </c>
      <c r="U15" s="31"/>
      <c r="V15" t="s">
        <v>6</v>
      </c>
      <c r="W15" s="30">
        <v>6900</v>
      </c>
      <c r="X15" s="30">
        <v>3600</v>
      </c>
      <c r="Y15" s="30">
        <v>11500000</v>
      </c>
      <c r="Z15" s="30">
        <v>3200</v>
      </c>
      <c r="AA15" s="31">
        <f t="shared" si="2"/>
        <v>0.52173913043478259</v>
      </c>
      <c r="AB15" s="31"/>
      <c r="AC15" t="s">
        <v>6</v>
      </c>
      <c r="AD15" s="30">
        <v>6900</v>
      </c>
      <c r="AE15" s="30">
        <v>2200</v>
      </c>
      <c r="AF15" s="30">
        <v>5700000</v>
      </c>
      <c r="AG15" s="30">
        <v>2600</v>
      </c>
      <c r="AH15" s="31">
        <v>0.3188405797101449</v>
      </c>
    </row>
    <row r="16" spans="1:43" ht="15" x14ac:dyDescent="0.25">
      <c r="A16" t="s">
        <v>8</v>
      </c>
      <c r="B16" s="30">
        <v>8400</v>
      </c>
      <c r="C16" s="30">
        <v>6400</v>
      </c>
      <c r="D16" s="30">
        <v>20200000</v>
      </c>
      <c r="E16" s="30">
        <v>3200</v>
      </c>
      <c r="F16" s="31">
        <v>0.76190476190476186</v>
      </c>
      <c r="H16" t="s">
        <v>8</v>
      </c>
      <c r="I16" s="30">
        <v>8400</v>
      </c>
      <c r="J16" s="30">
        <v>5700</v>
      </c>
      <c r="K16" s="30">
        <v>15600000</v>
      </c>
      <c r="L16" s="30">
        <v>2700</v>
      </c>
      <c r="M16" s="31">
        <f t="shared" si="0"/>
        <v>0.6785714285714286</v>
      </c>
      <c r="O16" t="s">
        <v>8</v>
      </c>
      <c r="P16" s="30">
        <v>8400</v>
      </c>
      <c r="Q16" s="30">
        <v>5400</v>
      </c>
      <c r="R16" s="30">
        <v>16700000</v>
      </c>
      <c r="S16" s="30">
        <v>3100</v>
      </c>
      <c r="T16" s="31">
        <f t="shared" si="1"/>
        <v>0.6428571428571429</v>
      </c>
      <c r="U16" s="31"/>
      <c r="V16" t="s">
        <v>8</v>
      </c>
      <c r="W16" s="30">
        <v>8300</v>
      </c>
      <c r="X16" s="30">
        <v>4700</v>
      </c>
      <c r="Y16" s="30">
        <v>14600000</v>
      </c>
      <c r="Z16" s="30">
        <v>3100</v>
      </c>
      <c r="AA16" s="31">
        <f t="shared" si="2"/>
        <v>0.5662650602409639</v>
      </c>
      <c r="AB16" s="31"/>
      <c r="AC16" t="s">
        <v>8</v>
      </c>
      <c r="AD16" s="30">
        <v>8300</v>
      </c>
      <c r="AE16" s="30">
        <v>2900</v>
      </c>
      <c r="AF16" s="30">
        <v>6900000</v>
      </c>
      <c r="AG16" s="30">
        <v>2400</v>
      </c>
      <c r="AH16" s="31">
        <v>0.3493975903614458</v>
      </c>
    </row>
    <row r="17" spans="1:34" ht="15" x14ac:dyDescent="0.25">
      <c r="A17" t="s">
        <v>9</v>
      </c>
      <c r="B17" s="30">
        <v>8700</v>
      </c>
      <c r="C17" s="30">
        <v>6800</v>
      </c>
      <c r="D17" s="30">
        <v>18900000</v>
      </c>
      <c r="E17" s="30">
        <v>2800</v>
      </c>
      <c r="F17" s="31">
        <v>0.7816091954022989</v>
      </c>
      <c r="H17" t="s">
        <v>9</v>
      </c>
      <c r="I17" s="30">
        <v>8700</v>
      </c>
      <c r="J17" s="30">
        <v>6200</v>
      </c>
      <c r="K17" s="30">
        <v>14900000</v>
      </c>
      <c r="L17" s="30">
        <v>2400</v>
      </c>
      <c r="M17" s="31">
        <f t="shared" si="0"/>
        <v>0.71264367816091956</v>
      </c>
      <c r="O17" t="s">
        <v>9</v>
      </c>
      <c r="P17" s="30">
        <v>8700</v>
      </c>
      <c r="Q17" s="30">
        <v>5900</v>
      </c>
      <c r="R17" s="30">
        <v>16000000</v>
      </c>
      <c r="S17" s="30">
        <v>2700</v>
      </c>
      <c r="T17" s="31">
        <f t="shared" si="1"/>
        <v>0.67816091954022983</v>
      </c>
      <c r="U17" s="31"/>
      <c r="V17" t="s">
        <v>9</v>
      </c>
      <c r="W17" s="30">
        <v>8700</v>
      </c>
      <c r="X17" s="30">
        <v>5200</v>
      </c>
      <c r="Y17" s="30">
        <v>14200000</v>
      </c>
      <c r="Z17" s="30">
        <v>2700</v>
      </c>
      <c r="AA17" s="31">
        <f t="shared" si="2"/>
        <v>0.5977011494252874</v>
      </c>
      <c r="AB17" s="31"/>
      <c r="AC17" t="s">
        <v>9</v>
      </c>
      <c r="AD17" s="30">
        <v>8700</v>
      </c>
      <c r="AE17" s="30">
        <v>3200</v>
      </c>
      <c r="AF17" s="30">
        <v>7000000</v>
      </c>
      <c r="AG17" s="30">
        <v>2200</v>
      </c>
      <c r="AH17" s="31">
        <v>0.36781609195402298</v>
      </c>
    </row>
    <row r="18" spans="1:34" ht="15" x14ac:dyDescent="0.25">
      <c r="A18" t="s">
        <v>46</v>
      </c>
      <c r="B18" s="30">
        <v>7200</v>
      </c>
      <c r="C18" s="30">
        <v>5400</v>
      </c>
      <c r="D18" s="30">
        <v>17500000</v>
      </c>
      <c r="E18" s="30">
        <v>3300</v>
      </c>
      <c r="F18" s="31">
        <v>0.75</v>
      </c>
      <c r="H18" t="s">
        <v>46</v>
      </c>
      <c r="I18" s="30">
        <v>7200</v>
      </c>
      <c r="J18" s="30">
        <v>4700</v>
      </c>
      <c r="K18" s="30">
        <v>13300000</v>
      </c>
      <c r="L18" s="30">
        <v>2800</v>
      </c>
      <c r="M18" s="31">
        <f t="shared" si="0"/>
        <v>0.65277777777777779</v>
      </c>
      <c r="O18" t="s">
        <v>46</v>
      </c>
      <c r="P18" s="30">
        <v>7200</v>
      </c>
      <c r="Q18" s="30">
        <v>4400</v>
      </c>
      <c r="R18" s="30">
        <v>13900000</v>
      </c>
      <c r="S18" s="30">
        <v>3100</v>
      </c>
      <c r="T18" s="31">
        <f t="shared" si="1"/>
        <v>0.61111111111111116</v>
      </c>
      <c r="U18" s="31"/>
      <c r="V18" t="s">
        <v>10</v>
      </c>
      <c r="W18" s="30">
        <v>7200</v>
      </c>
      <c r="X18" s="30">
        <v>3800</v>
      </c>
      <c r="Y18" s="30">
        <v>11800000</v>
      </c>
      <c r="Z18" s="30">
        <v>3100</v>
      </c>
      <c r="AA18" s="31">
        <f t="shared" si="2"/>
        <v>0.52777777777777779</v>
      </c>
      <c r="AB18" s="31"/>
      <c r="AC18" t="s">
        <v>10</v>
      </c>
      <c r="AD18" s="30">
        <v>7100</v>
      </c>
      <c r="AE18" s="30">
        <v>2300</v>
      </c>
      <c r="AF18" s="30">
        <v>5800000</v>
      </c>
      <c r="AG18" s="30">
        <v>2500</v>
      </c>
      <c r="AH18" s="31">
        <v>0.323943661971831</v>
      </c>
    </row>
    <row r="19" spans="1:34" ht="15" x14ac:dyDescent="0.25">
      <c r="A19" t="s">
        <v>11</v>
      </c>
      <c r="B19" s="30">
        <v>6900</v>
      </c>
      <c r="C19" s="30">
        <v>5200</v>
      </c>
      <c r="D19" s="30">
        <v>16100000</v>
      </c>
      <c r="E19" s="30">
        <v>3100</v>
      </c>
      <c r="F19" s="31">
        <v>0.75362318840579712</v>
      </c>
      <c r="H19" t="s">
        <v>11</v>
      </c>
      <c r="I19" s="30">
        <v>6900</v>
      </c>
      <c r="J19" s="30">
        <v>4500</v>
      </c>
      <c r="K19" s="30">
        <v>12300000</v>
      </c>
      <c r="L19" s="30">
        <v>2700</v>
      </c>
      <c r="M19" s="31">
        <f t="shared" si="0"/>
        <v>0.65217391304347827</v>
      </c>
      <c r="O19" t="s">
        <v>11</v>
      </c>
      <c r="P19" s="30">
        <v>6800</v>
      </c>
      <c r="Q19" s="30">
        <v>4200</v>
      </c>
      <c r="R19" s="30">
        <v>12600000</v>
      </c>
      <c r="S19" s="30">
        <v>3000</v>
      </c>
      <c r="T19" s="31">
        <f t="shared" si="1"/>
        <v>0.61764705882352944</v>
      </c>
      <c r="U19" s="31"/>
      <c r="V19" t="s">
        <v>11</v>
      </c>
      <c r="W19" s="30">
        <v>6900</v>
      </c>
      <c r="X19" s="30">
        <v>3600</v>
      </c>
      <c r="Y19" s="30">
        <v>10900000</v>
      </c>
      <c r="Z19" s="30">
        <v>3000</v>
      </c>
      <c r="AA19" s="31">
        <f t="shared" si="2"/>
        <v>0.52173913043478259</v>
      </c>
      <c r="AB19" s="31"/>
      <c r="AC19" t="s">
        <v>11</v>
      </c>
      <c r="AD19" s="30">
        <v>6900</v>
      </c>
      <c r="AE19" s="30">
        <v>2100</v>
      </c>
      <c r="AF19" s="30">
        <v>5200000</v>
      </c>
      <c r="AG19" s="30">
        <v>2500</v>
      </c>
      <c r="AH19" s="31">
        <v>0.30434782608695654</v>
      </c>
    </row>
    <row r="20" spans="1:34" ht="15" x14ac:dyDescent="0.25">
      <c r="A20" t="s">
        <v>41</v>
      </c>
      <c r="B20" s="32">
        <v>89700</v>
      </c>
      <c r="C20" s="32">
        <v>68000</v>
      </c>
      <c r="D20" s="32">
        <v>210500000</v>
      </c>
      <c r="E20" s="32">
        <v>3100</v>
      </c>
      <c r="F20" s="31">
        <v>0.75808249721293197</v>
      </c>
      <c r="H20" t="s">
        <v>41</v>
      </c>
      <c r="I20" s="32">
        <v>89500</v>
      </c>
      <c r="J20" s="32">
        <v>60700</v>
      </c>
      <c r="K20" s="32">
        <v>163100000</v>
      </c>
      <c r="L20" s="32">
        <v>2700</v>
      </c>
      <c r="M20" s="31">
        <f t="shared" si="0"/>
        <v>0.6782122905027933</v>
      </c>
      <c r="O20" t="s">
        <v>41</v>
      </c>
      <c r="P20" s="32">
        <v>89200</v>
      </c>
      <c r="Q20" s="32">
        <v>57300</v>
      </c>
      <c r="R20" s="32">
        <v>173200000</v>
      </c>
      <c r="S20" s="32">
        <v>3000</v>
      </c>
      <c r="T20" s="31">
        <f t="shared" si="1"/>
        <v>0.6423766816143498</v>
      </c>
      <c r="U20" s="31"/>
      <c r="V20" t="s">
        <v>41</v>
      </c>
      <c r="W20" s="32">
        <v>90100</v>
      </c>
      <c r="X20" s="32">
        <v>50400</v>
      </c>
      <c r="Y20" s="32">
        <v>151700000</v>
      </c>
      <c r="Z20" s="32">
        <v>3000</v>
      </c>
      <c r="AA20" s="31">
        <f t="shared" si="2"/>
        <v>0.55937846836847949</v>
      </c>
      <c r="AB20" s="31"/>
      <c r="AC20" t="s">
        <v>41</v>
      </c>
      <c r="AD20" s="32">
        <v>89800</v>
      </c>
      <c r="AE20" s="32">
        <v>30700</v>
      </c>
      <c r="AF20" s="32">
        <v>74000000</v>
      </c>
      <c r="AG20" s="32">
        <v>2400</v>
      </c>
      <c r="AH20" s="31">
        <v>0.34187082405345209</v>
      </c>
    </row>
    <row r="21" spans="1:34" ht="15" x14ac:dyDescent="0.25">
      <c r="A21" t="s">
        <v>24</v>
      </c>
      <c r="B21" s="30">
        <v>16400</v>
      </c>
      <c r="C21" s="30">
        <v>12900</v>
      </c>
      <c r="D21" s="30">
        <v>41900000</v>
      </c>
      <c r="E21" s="30">
        <v>3200</v>
      </c>
      <c r="F21" s="31">
        <v>0.78658536585365857</v>
      </c>
      <c r="G21" s="33"/>
      <c r="H21" t="s">
        <v>24</v>
      </c>
      <c r="I21" s="30">
        <v>16400</v>
      </c>
      <c r="J21" s="30">
        <v>11800</v>
      </c>
      <c r="K21" s="30">
        <v>33100000</v>
      </c>
      <c r="L21" s="30">
        <v>2800</v>
      </c>
      <c r="M21" s="31">
        <f t="shared" si="0"/>
        <v>0.71951219512195119</v>
      </c>
      <c r="O21" t="s">
        <v>24</v>
      </c>
      <c r="P21" s="30">
        <v>16300</v>
      </c>
      <c r="Q21" s="30">
        <v>11200</v>
      </c>
      <c r="R21" s="30">
        <v>35400000</v>
      </c>
      <c r="S21" s="30">
        <v>3200</v>
      </c>
      <c r="T21" s="31">
        <f t="shared" si="1"/>
        <v>0.68711656441717794</v>
      </c>
      <c r="U21" s="31"/>
      <c r="V21" t="s">
        <v>24</v>
      </c>
      <c r="W21" s="30">
        <v>16400</v>
      </c>
      <c r="X21" s="30">
        <v>10000</v>
      </c>
      <c r="Y21" s="30">
        <v>31400000</v>
      </c>
      <c r="Z21" s="30">
        <v>3100</v>
      </c>
      <c r="AA21" s="31">
        <f t="shared" si="2"/>
        <v>0.6097560975609756</v>
      </c>
      <c r="AB21" s="31"/>
      <c r="AC21" t="s">
        <v>24</v>
      </c>
      <c r="AD21" s="30">
        <v>16300</v>
      </c>
      <c r="AE21" s="30">
        <v>6600</v>
      </c>
      <c r="AF21" s="30">
        <v>16000000</v>
      </c>
      <c r="AG21" s="30">
        <v>2400</v>
      </c>
      <c r="AH21" s="31">
        <v>0.40490797546012269</v>
      </c>
    </row>
    <row r="22" spans="1:34" ht="15" x14ac:dyDescent="0.25">
      <c r="A22" t="s">
        <v>65</v>
      </c>
      <c r="B22" s="30">
        <v>502000</v>
      </c>
      <c r="C22" s="30">
        <v>379000</v>
      </c>
      <c r="D22" s="30">
        <v>1196000000</v>
      </c>
      <c r="E22" s="30">
        <v>3200</v>
      </c>
      <c r="F22" s="31">
        <v>0.7549800796812749</v>
      </c>
      <c r="H22" t="s">
        <v>65</v>
      </c>
      <c r="I22" s="30">
        <v>501000</v>
      </c>
      <c r="J22" s="30">
        <v>338000</v>
      </c>
      <c r="K22" s="30">
        <v>923000000</v>
      </c>
      <c r="L22" s="30">
        <v>2700</v>
      </c>
      <c r="M22" s="31">
        <f t="shared" ref="M22:M23" si="3">J22/I22</f>
        <v>0.67465069860279436</v>
      </c>
      <c r="O22" t="s">
        <v>65</v>
      </c>
      <c r="P22" s="30">
        <v>499000</v>
      </c>
      <c r="Q22" s="30">
        <v>316000</v>
      </c>
      <c r="R22" s="34">
        <v>969000000</v>
      </c>
      <c r="S22" s="30">
        <v>3100</v>
      </c>
      <c r="T22" s="31">
        <f t="shared" ref="T22:T23" si="4">Q22/P22</f>
        <v>0.63326653306613223</v>
      </c>
      <c r="U22" s="31"/>
      <c r="V22" t="s">
        <v>65</v>
      </c>
      <c r="W22" s="30">
        <v>501000</v>
      </c>
      <c r="X22" s="30">
        <v>275000</v>
      </c>
      <c r="Y22" s="34">
        <v>836000000</v>
      </c>
      <c r="Z22" s="30">
        <v>3000</v>
      </c>
      <c r="AA22" s="31">
        <f t="shared" si="2"/>
        <v>0.5489021956087824</v>
      </c>
      <c r="AB22" s="31"/>
      <c r="AC22" t="s">
        <v>65</v>
      </c>
      <c r="AD22" s="30">
        <v>499000</v>
      </c>
      <c r="AE22" s="30">
        <v>171000</v>
      </c>
      <c r="AF22" s="34">
        <v>415000000</v>
      </c>
      <c r="AG22" s="30">
        <v>2400</v>
      </c>
      <c r="AH22" s="31">
        <v>0.34268537074148298</v>
      </c>
    </row>
    <row r="23" spans="1:34" ht="15" x14ac:dyDescent="0.25">
      <c r="A23" t="s">
        <v>42</v>
      </c>
      <c r="B23" s="30">
        <v>2945000</v>
      </c>
      <c r="C23" s="30">
        <v>2254000</v>
      </c>
      <c r="D23" s="30">
        <v>6584000000</v>
      </c>
      <c r="E23" s="30">
        <v>2900</v>
      </c>
      <c r="F23" s="31">
        <v>0.765365025466893</v>
      </c>
      <c r="H23" t="s">
        <v>42</v>
      </c>
      <c r="I23" s="30">
        <v>2934000</v>
      </c>
      <c r="J23" s="30">
        <v>2034000</v>
      </c>
      <c r="K23" s="30">
        <v>5148000000</v>
      </c>
      <c r="L23" s="30">
        <v>2500</v>
      </c>
      <c r="M23" s="31">
        <f t="shared" si="3"/>
        <v>0.69325153374233128</v>
      </c>
      <c r="O23" t="s">
        <v>42</v>
      </c>
      <c r="P23" s="30">
        <v>2916000</v>
      </c>
      <c r="Q23" s="30">
        <v>1903000</v>
      </c>
      <c r="R23" s="34">
        <v>5414000000</v>
      </c>
      <c r="S23" s="30">
        <v>2800</v>
      </c>
      <c r="T23" s="31">
        <f t="shared" si="4"/>
        <v>0.65260631001371738</v>
      </c>
      <c r="U23" s="31"/>
      <c r="V23" t="s">
        <v>42</v>
      </c>
      <c r="W23" s="30">
        <v>2917000</v>
      </c>
      <c r="X23" s="30">
        <v>1699000</v>
      </c>
      <c r="Y23" s="34">
        <v>4810000</v>
      </c>
      <c r="Z23" s="30">
        <v>2800</v>
      </c>
      <c r="AA23" s="31">
        <f t="shared" si="2"/>
        <v>0.5824477202605417</v>
      </c>
      <c r="AB23" s="31"/>
      <c r="AC23" t="s">
        <v>42</v>
      </c>
      <c r="AD23" s="30">
        <v>4300000</v>
      </c>
      <c r="AE23" s="30">
        <v>1107000</v>
      </c>
      <c r="AF23" s="34">
        <v>2499000000</v>
      </c>
      <c r="AG23" s="30">
        <v>2300</v>
      </c>
      <c r="AH23" s="31">
        <v>0.2574418604651163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68D06-4489-42FF-97FD-000A3D790AFC}">
  <sheetPr codeName="Sheet8">
    <tabColor theme="4" tint="0.59999389629810485"/>
  </sheetPr>
  <dimension ref="A1:BB171"/>
  <sheetViews>
    <sheetView workbookViewId="0">
      <pane xSplit="1" ySplit="8" topLeftCell="B9"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26" width="9" style="14"/>
    <col min="27" max="27" width="9" style="15"/>
    <col min="28" max="28" width="9" style="14"/>
    <col min="29" max="35" width="8.625" style="14" customWidth="1"/>
    <col min="36" max="53" width="9" style="14"/>
    <col min="54" max="54" width="9" style="15"/>
    <col min="55" max="16384" width="9" style="14"/>
  </cols>
  <sheetData>
    <row r="1" spans="1:54" ht="66.75" x14ac:dyDescent="0.35">
      <c r="A1" s="46" t="s">
        <v>81</v>
      </c>
      <c r="AA1" s="136" t="s">
        <v>316</v>
      </c>
      <c r="AB1" s="127" t="s">
        <v>39</v>
      </c>
      <c r="BB1" s="136" t="s">
        <v>316</v>
      </c>
    </row>
    <row r="3" spans="1:54" x14ac:dyDescent="0.25">
      <c r="A3" s="14" t="s">
        <v>82</v>
      </c>
    </row>
    <row r="4" spans="1:54" x14ac:dyDescent="0.25">
      <c r="A4" s="79" t="s">
        <v>263</v>
      </c>
    </row>
    <row r="5" spans="1:54" x14ac:dyDescent="0.25">
      <c r="A5" s="114" t="s">
        <v>1072</v>
      </c>
    </row>
    <row r="6" spans="1:54" x14ac:dyDescent="0.25">
      <c r="A6" s="14" t="s">
        <v>44</v>
      </c>
    </row>
    <row r="8" spans="1:54" x14ac:dyDescent="0.25">
      <c r="B8" s="14">
        <v>2000</v>
      </c>
      <c r="C8" s="14">
        <v>2001</v>
      </c>
      <c r="D8" s="14">
        <v>2002</v>
      </c>
      <c r="E8" s="14">
        <v>2003</v>
      </c>
      <c r="F8" s="14">
        <v>2004</v>
      </c>
      <c r="G8" s="14">
        <v>2005</v>
      </c>
      <c r="H8" s="14">
        <v>2006</v>
      </c>
      <c r="I8" s="14">
        <v>2007</v>
      </c>
      <c r="J8" s="14">
        <v>2008</v>
      </c>
      <c r="K8" s="14">
        <v>2009</v>
      </c>
      <c r="L8" s="14">
        <v>2010</v>
      </c>
      <c r="M8" s="14">
        <v>2011</v>
      </c>
      <c r="N8" s="14">
        <v>2012</v>
      </c>
      <c r="O8" s="14">
        <v>2013</v>
      </c>
      <c r="P8" s="14">
        <v>2014</v>
      </c>
      <c r="Q8" s="14">
        <v>2015</v>
      </c>
      <c r="R8" s="14">
        <v>2016</v>
      </c>
      <c r="S8" s="14">
        <v>2017</v>
      </c>
      <c r="T8" s="14">
        <v>2018</v>
      </c>
      <c r="U8" s="14">
        <v>2019</v>
      </c>
      <c r="V8" s="14">
        <v>2020</v>
      </c>
      <c r="W8" s="14">
        <v>2021</v>
      </c>
      <c r="X8" s="14">
        <v>2022</v>
      </c>
      <c r="Y8" s="14">
        <v>2023</v>
      </c>
      <c r="Z8" s="14">
        <v>2024</v>
      </c>
      <c r="AC8" s="14">
        <v>2000</v>
      </c>
      <c r="AD8" s="14">
        <v>2001</v>
      </c>
      <c r="AE8" s="14">
        <v>2002</v>
      </c>
      <c r="AF8" s="14">
        <v>2003</v>
      </c>
      <c r="AG8" s="14">
        <v>2004</v>
      </c>
      <c r="AH8" s="14">
        <v>2005</v>
      </c>
      <c r="AI8" s="14">
        <v>2006</v>
      </c>
      <c r="AJ8" s="14">
        <v>2007</v>
      </c>
      <c r="AK8" s="14">
        <v>2008</v>
      </c>
      <c r="AL8" s="14">
        <v>2009</v>
      </c>
      <c r="AM8" s="14">
        <v>2010</v>
      </c>
      <c r="AN8" s="14">
        <v>2011</v>
      </c>
      <c r="AO8" s="14">
        <v>2012</v>
      </c>
      <c r="AP8" s="14">
        <v>2013</v>
      </c>
      <c r="AQ8" s="14">
        <v>2014</v>
      </c>
      <c r="AR8" s="14">
        <v>2015</v>
      </c>
      <c r="AS8" s="14">
        <v>2016</v>
      </c>
      <c r="AT8" s="14">
        <v>2017</v>
      </c>
      <c r="AU8" s="14">
        <v>2018</v>
      </c>
      <c r="AV8" s="14">
        <v>2019</v>
      </c>
      <c r="AW8" s="14">
        <v>2020</v>
      </c>
      <c r="AX8" s="14">
        <v>2021</v>
      </c>
      <c r="AY8" s="14">
        <v>2022</v>
      </c>
      <c r="AZ8" s="14">
        <v>2023</v>
      </c>
      <c r="BA8" s="14">
        <v>2024</v>
      </c>
    </row>
    <row r="9" spans="1:54" x14ac:dyDescent="0.25">
      <c r="A9" s="14" t="s">
        <v>0</v>
      </c>
      <c r="B9" s="14">
        <v>45</v>
      </c>
      <c r="C9" s="14">
        <v>48</v>
      </c>
      <c r="D9" s="14">
        <v>40</v>
      </c>
      <c r="E9" s="14">
        <v>57</v>
      </c>
      <c r="F9" s="14">
        <v>93</v>
      </c>
      <c r="G9" s="14">
        <v>130</v>
      </c>
      <c r="H9" s="14">
        <v>268</v>
      </c>
      <c r="I9" s="14">
        <v>253</v>
      </c>
      <c r="J9" s="14">
        <v>209</v>
      </c>
      <c r="K9" s="14">
        <v>318</v>
      </c>
      <c r="L9" s="14">
        <v>253</v>
      </c>
      <c r="M9" s="14">
        <v>266</v>
      </c>
      <c r="N9" s="14">
        <v>237</v>
      </c>
      <c r="O9" s="14">
        <v>192</v>
      </c>
      <c r="P9" s="14">
        <v>213</v>
      </c>
      <c r="Q9" s="14">
        <v>187</v>
      </c>
      <c r="R9" s="14">
        <v>182</v>
      </c>
      <c r="S9" s="14">
        <v>244</v>
      </c>
      <c r="T9" s="14">
        <v>261</v>
      </c>
      <c r="U9" s="14">
        <v>310</v>
      </c>
      <c r="V9" s="14">
        <v>256</v>
      </c>
      <c r="W9" s="14">
        <v>250</v>
      </c>
      <c r="X9" s="14">
        <v>241</v>
      </c>
      <c r="Y9" s="14">
        <v>243</v>
      </c>
      <c r="Z9" s="14">
        <v>259</v>
      </c>
      <c r="AB9" s="14" t="str" cm="1">
        <f t="array" ref="AB9">INDEX(A31:A46,Control!$B$2)</f>
        <v>Ashford</v>
      </c>
      <c r="AC9" s="44" cm="1">
        <f t="array" ref="AC9">INDEX(B31:B46,Control!$B$2)</f>
        <v>5.8138032608976511</v>
      </c>
      <c r="AD9" s="44" cm="1">
        <f t="array" ref="AD9">INDEX(C31:C46,Control!$B$2)</f>
        <v>6.1071810270242759</v>
      </c>
      <c r="AE9" s="44" cm="1">
        <f t="array" ref="AE9">INDEX(D31:D46,Control!$B$2)</f>
        <v>5.0332192470304005</v>
      </c>
      <c r="AF9" s="44" cm="1">
        <f t="array" ref="AF9">INDEX(E31:E46,Control!$B$2)</f>
        <v>7.0963484929596756</v>
      </c>
      <c r="AG9" s="44" cm="1">
        <f t="array" ref="AG9">INDEX(F31:F46,Control!$B$2)</f>
        <v>11.424079010404508</v>
      </c>
      <c r="AH9" s="44" cm="1">
        <f t="array" ref="AH9">INDEX(G31:G46,Control!$B$2)</f>
        <v>15.647945304412717</v>
      </c>
      <c r="AI9" s="44" cm="1">
        <f t="array" ref="AI9">INDEX(H31:H46,Control!$B$2)</f>
        <v>31.678486997635929</v>
      </c>
      <c r="AJ9" s="44" cm="1">
        <f t="array" ref="AJ9">INDEX(I31:I46,Control!$B$2)</f>
        <v>29.375224958491529</v>
      </c>
      <c r="AK9" s="44" cm="1">
        <f t="array" ref="AK9">INDEX(J31:J46,Control!$B$2)</f>
        <v>23.958822922517854</v>
      </c>
      <c r="AL9" s="44" cm="1">
        <f t="array" ref="AL9">INDEX(K31:K46,Control!$B$2)</f>
        <v>36.068734758691093</v>
      </c>
      <c r="AM9" s="44" cm="1">
        <f t="array" ref="AM9">INDEX(L31:L46,Control!$B$2)</f>
        <v>28.332101502833211</v>
      </c>
      <c r="AN9" s="44" cm="1">
        <f t="array" ref="AN9">INDEX(M31:M46,Control!$B$2)</f>
        <v>29.326806465127561</v>
      </c>
      <c r="AO9" s="44" cm="1">
        <f t="array" ref="AO9">INDEX(N31:N46,Control!$B$2)</f>
        <v>25.726195128305299</v>
      </c>
      <c r="AP9" s="44" cm="1">
        <f t="array" ref="AP9">INDEX(O31:O46,Control!$B$2)</f>
        <v>20.592904028486899</v>
      </c>
      <c r="AQ9" s="44" cm="1">
        <f t="array" ref="AQ9">INDEX(P31:P46,Control!$B$2)</f>
        <v>22.367370941319798</v>
      </c>
      <c r="AR9" s="44" cm="1">
        <f t="array" ref="AR9">INDEX(Q31:Q46,Control!$B$2)</f>
        <v>19.441094523225399</v>
      </c>
      <c r="AS9" s="44" cm="1">
        <f t="array" ref="AS9">INDEX(R31:R46,Control!$B$2)</f>
        <v>18.608265341594599</v>
      </c>
      <c r="AT9" s="44" cm="1">
        <f t="array" ref="AT9">INDEX(S31:S46,Control!$B$2)</f>
        <v>24.5900813286706</v>
      </c>
      <c r="AU9" s="44" cm="1">
        <f t="array" ref="AU9">INDEX(T31:T46,Control!$B$2)</f>
        <v>25.958526033119501</v>
      </c>
      <c r="AV9" s="44" cm="1">
        <f t="array" ref="AV9">INDEX(U31:U46,Control!$B$2)</f>
        <v>30.581341435744701</v>
      </c>
      <c r="AW9" s="44" cm="1">
        <f t="array" ref="AW9">INDEX(V31:V46,Control!$B$2)</f>
        <v>24.994630059948101</v>
      </c>
      <c r="AX9" s="44" cm="1">
        <f t="array" ref="AX9">INDEX(W31:W46,Control!$B$2)</f>
        <v>24.034532816751099</v>
      </c>
      <c r="AY9" s="44" cm="1">
        <f t="array" ref="AY9">INDEX(X31:X46,Control!$B$2)</f>
        <v>22.7734467280888</v>
      </c>
      <c r="AZ9" s="44" cm="1">
        <f t="array" ref="AZ9">INDEX(Y31:Y46,Control!$B$2)</f>
        <v>22.552204176334101</v>
      </c>
      <c r="BA9" s="44" cm="1">
        <f t="array" ref="BA9">INDEX(Z31:Z46,Control!$B$2)</f>
        <v>24.037122969837601</v>
      </c>
    </row>
    <row r="10" spans="1:54" x14ac:dyDescent="0.25">
      <c r="A10" s="14" t="s">
        <v>1</v>
      </c>
      <c r="B10" s="14">
        <v>69</v>
      </c>
      <c r="C10" s="14">
        <v>53</v>
      </c>
      <c r="D10" s="14">
        <v>58</v>
      </c>
      <c r="E10" s="14">
        <v>68</v>
      </c>
      <c r="F10" s="14">
        <v>108</v>
      </c>
      <c r="G10" s="14">
        <v>179</v>
      </c>
      <c r="H10" s="14">
        <v>273</v>
      </c>
      <c r="I10" s="14">
        <v>290</v>
      </c>
      <c r="J10" s="14">
        <v>269</v>
      </c>
      <c r="K10" s="14">
        <v>356</v>
      </c>
      <c r="L10" s="14">
        <v>321</v>
      </c>
      <c r="M10" s="14">
        <v>271</v>
      </c>
      <c r="N10" s="14">
        <v>264</v>
      </c>
      <c r="O10" s="14">
        <v>195</v>
      </c>
      <c r="P10" s="14">
        <v>205</v>
      </c>
      <c r="Q10" s="14">
        <v>138</v>
      </c>
      <c r="R10" s="14">
        <v>183</v>
      </c>
      <c r="S10" s="14">
        <v>210</v>
      </c>
      <c r="T10" s="14">
        <v>276</v>
      </c>
      <c r="U10" s="14">
        <v>276</v>
      </c>
      <c r="V10" s="14">
        <v>242</v>
      </c>
      <c r="W10" s="14">
        <v>260</v>
      </c>
      <c r="X10" s="14">
        <v>293</v>
      </c>
      <c r="Y10" s="14">
        <v>211</v>
      </c>
      <c r="Z10" s="14">
        <v>250</v>
      </c>
      <c r="AB10" s="14" t="s">
        <v>42</v>
      </c>
      <c r="AC10" s="44">
        <f t="shared" ref="AC10:BA10" si="0">B46</f>
        <v>6.2565349060385911</v>
      </c>
      <c r="AD10" s="44">
        <f t="shared" si="0"/>
        <v>6.5361434294488756</v>
      </c>
      <c r="AE10" s="44">
        <f t="shared" si="0"/>
        <v>6.7573161720535335</v>
      </c>
      <c r="AF10" s="44">
        <f t="shared" si="0"/>
        <v>8.0625010273943136</v>
      </c>
      <c r="AG10" s="44">
        <f t="shared" si="0"/>
        <v>10.603094085395382</v>
      </c>
      <c r="AH10" s="44">
        <f t="shared" si="0"/>
        <v>15.571306915958822</v>
      </c>
      <c r="AI10" s="44">
        <f t="shared" si="0"/>
        <v>24.582641446034899</v>
      </c>
      <c r="AJ10" s="44">
        <f t="shared" si="0"/>
        <v>24.389541205920438</v>
      </c>
      <c r="AK10" s="44">
        <f t="shared" si="0"/>
        <v>24.1860608040543</v>
      </c>
      <c r="AL10" s="44">
        <f t="shared" si="0"/>
        <v>30.197400035176553</v>
      </c>
      <c r="AM10" s="44">
        <f t="shared" si="0"/>
        <v>29.86894624198916</v>
      </c>
      <c r="AN10" s="44">
        <f t="shared" si="0"/>
        <v>26.529208226570926</v>
      </c>
      <c r="AO10" s="44">
        <f t="shared" si="0"/>
        <v>24.366289292245899</v>
      </c>
      <c r="AP10" s="44">
        <f t="shared" si="0"/>
        <v>22.318558781073399</v>
      </c>
      <c r="AQ10" s="44">
        <f t="shared" si="0"/>
        <v>21.372093691045301</v>
      </c>
      <c r="AR10" s="44">
        <f t="shared" si="0"/>
        <v>17.2966266059174</v>
      </c>
      <c r="AS10" s="44">
        <f t="shared" si="0"/>
        <v>19.3335186258786</v>
      </c>
      <c r="AT10" s="44">
        <f t="shared" si="0"/>
        <v>21.201377369757299</v>
      </c>
      <c r="AU10" s="44">
        <f t="shared" si="0"/>
        <v>24.481006843384399</v>
      </c>
      <c r="AV10" s="44">
        <f t="shared" si="0"/>
        <v>25.829011283729098</v>
      </c>
      <c r="AW10" s="44">
        <f t="shared" si="0"/>
        <v>23.5734892277897</v>
      </c>
      <c r="AX10" s="44">
        <f t="shared" si="0"/>
        <v>23.140286193433599</v>
      </c>
      <c r="AY10" s="44">
        <f t="shared" si="0"/>
        <v>24.73580183835</v>
      </c>
      <c r="AZ10" s="44">
        <f t="shared" si="0"/>
        <v>21.321607434106699</v>
      </c>
      <c r="BA10" s="44">
        <f t="shared" si="0"/>
        <v>24.3681141315956</v>
      </c>
    </row>
    <row r="11" spans="1:54" x14ac:dyDescent="0.25">
      <c r="A11" s="14" t="s">
        <v>2</v>
      </c>
      <c r="B11" s="14">
        <v>36</v>
      </c>
      <c r="C11" s="14">
        <v>37</v>
      </c>
      <c r="D11" s="14">
        <v>21</v>
      </c>
      <c r="E11" s="14">
        <v>41</v>
      </c>
      <c r="F11" s="14">
        <v>68</v>
      </c>
      <c r="G11" s="14">
        <v>119</v>
      </c>
      <c r="H11" s="14">
        <v>174</v>
      </c>
      <c r="I11" s="14">
        <v>192</v>
      </c>
      <c r="J11" s="14">
        <v>187</v>
      </c>
      <c r="K11" s="14">
        <v>249</v>
      </c>
      <c r="L11" s="14">
        <v>220</v>
      </c>
      <c r="M11" s="14">
        <v>146</v>
      </c>
      <c r="N11" s="14">
        <v>155</v>
      </c>
      <c r="O11" s="14">
        <v>155</v>
      </c>
      <c r="P11" s="14">
        <v>157</v>
      </c>
      <c r="Q11" s="14">
        <v>116</v>
      </c>
      <c r="R11" s="14">
        <v>145</v>
      </c>
      <c r="S11" s="14">
        <v>139</v>
      </c>
      <c r="T11" s="14">
        <v>163</v>
      </c>
      <c r="U11" s="14">
        <v>221</v>
      </c>
      <c r="V11" s="14">
        <v>188</v>
      </c>
      <c r="W11" s="14">
        <v>213</v>
      </c>
      <c r="X11" s="14">
        <v>210</v>
      </c>
      <c r="Y11" s="14">
        <v>197</v>
      </c>
      <c r="Z11" s="14">
        <v>218</v>
      </c>
    </row>
    <row r="12" spans="1:54" x14ac:dyDescent="0.25">
      <c r="A12" s="14" t="s">
        <v>3</v>
      </c>
      <c r="B12" s="14">
        <v>36</v>
      </c>
      <c r="C12" s="14">
        <v>53</v>
      </c>
      <c r="D12" s="14">
        <v>36</v>
      </c>
      <c r="E12" s="14">
        <v>68</v>
      </c>
      <c r="F12" s="14">
        <v>106</v>
      </c>
      <c r="G12" s="14">
        <v>145</v>
      </c>
      <c r="H12" s="14">
        <v>242</v>
      </c>
      <c r="I12" s="14">
        <v>238</v>
      </c>
      <c r="J12" s="14">
        <v>261</v>
      </c>
      <c r="K12" s="14">
        <v>351</v>
      </c>
      <c r="L12" s="14">
        <v>272</v>
      </c>
      <c r="M12" s="14">
        <v>288</v>
      </c>
      <c r="N12" s="14">
        <v>264</v>
      </c>
      <c r="O12" s="14">
        <v>190</v>
      </c>
      <c r="P12" s="14">
        <v>216</v>
      </c>
      <c r="Q12" s="14">
        <v>231</v>
      </c>
      <c r="R12" s="14">
        <v>202</v>
      </c>
      <c r="S12" s="14">
        <v>223</v>
      </c>
      <c r="T12" s="14">
        <v>296</v>
      </c>
      <c r="U12" s="14">
        <v>327</v>
      </c>
      <c r="V12" s="14">
        <v>345</v>
      </c>
      <c r="W12" s="14">
        <v>270</v>
      </c>
      <c r="X12" s="14">
        <v>276</v>
      </c>
      <c r="Y12" s="14">
        <v>212</v>
      </c>
      <c r="Z12" s="14">
        <v>268</v>
      </c>
    </row>
    <row r="13" spans="1:54" x14ac:dyDescent="0.25">
      <c r="A13" s="172" t="s">
        <v>7</v>
      </c>
      <c r="B13" s="14">
        <v>52</v>
      </c>
      <c r="C13" s="14">
        <v>53</v>
      </c>
      <c r="D13" s="14">
        <v>54</v>
      </c>
      <c r="E13" s="14">
        <v>59</v>
      </c>
      <c r="F13" s="14">
        <v>94</v>
      </c>
      <c r="G13" s="14">
        <v>117</v>
      </c>
      <c r="H13" s="14">
        <v>226</v>
      </c>
      <c r="I13" s="14">
        <v>257</v>
      </c>
      <c r="J13" s="14">
        <v>191</v>
      </c>
      <c r="K13" s="14">
        <v>282</v>
      </c>
      <c r="L13" s="14">
        <v>284</v>
      </c>
      <c r="M13" s="14">
        <v>283</v>
      </c>
      <c r="N13" s="14">
        <v>229</v>
      </c>
      <c r="O13" s="14">
        <v>259</v>
      </c>
      <c r="P13" s="14">
        <v>181</v>
      </c>
      <c r="Q13" s="14">
        <v>190</v>
      </c>
      <c r="R13" s="14">
        <v>193</v>
      </c>
      <c r="S13" s="14">
        <v>203</v>
      </c>
      <c r="T13" s="14">
        <v>237</v>
      </c>
      <c r="U13" s="14">
        <v>228</v>
      </c>
      <c r="V13" s="14">
        <v>224</v>
      </c>
      <c r="W13" s="14">
        <v>207</v>
      </c>
      <c r="X13" s="14">
        <v>244</v>
      </c>
      <c r="Y13" s="14">
        <v>201</v>
      </c>
      <c r="Z13" s="14">
        <v>216</v>
      </c>
    </row>
    <row r="14" spans="1:54" x14ac:dyDescent="0.25">
      <c r="A14" s="14" t="s">
        <v>4</v>
      </c>
      <c r="B14" s="14">
        <v>39</v>
      </c>
      <c r="C14" s="14">
        <v>32</v>
      </c>
      <c r="D14" s="14">
        <v>30</v>
      </c>
      <c r="E14" s="14">
        <v>49</v>
      </c>
      <c r="F14" s="14">
        <v>69</v>
      </c>
      <c r="G14" s="14">
        <v>113</v>
      </c>
      <c r="H14" s="14">
        <v>198</v>
      </c>
      <c r="I14" s="14">
        <v>174</v>
      </c>
      <c r="J14" s="14">
        <v>168</v>
      </c>
      <c r="K14" s="14">
        <v>186</v>
      </c>
      <c r="L14" s="14">
        <v>212</v>
      </c>
      <c r="M14" s="14">
        <v>186</v>
      </c>
      <c r="N14" s="14">
        <v>144</v>
      </c>
      <c r="O14" s="14">
        <v>182</v>
      </c>
      <c r="P14" s="14">
        <v>158</v>
      </c>
      <c r="Q14" s="14">
        <v>151</v>
      </c>
      <c r="R14" s="14">
        <v>152</v>
      </c>
      <c r="S14" s="14">
        <v>170</v>
      </c>
      <c r="T14" s="14">
        <v>209</v>
      </c>
      <c r="U14" s="14">
        <v>205</v>
      </c>
      <c r="V14" s="14">
        <v>207</v>
      </c>
      <c r="W14" s="14">
        <v>193</v>
      </c>
      <c r="X14" s="14">
        <v>216</v>
      </c>
      <c r="Y14" s="14">
        <v>196</v>
      </c>
      <c r="Z14" s="14">
        <v>227</v>
      </c>
    </row>
    <row r="15" spans="1:54" x14ac:dyDescent="0.25">
      <c r="A15" s="14" t="s">
        <v>5</v>
      </c>
      <c r="B15" s="14">
        <v>46</v>
      </c>
      <c r="C15" s="14">
        <v>60</v>
      </c>
      <c r="D15" s="14">
        <v>72</v>
      </c>
      <c r="E15" s="14">
        <v>62</v>
      </c>
      <c r="F15" s="14">
        <v>117</v>
      </c>
      <c r="G15" s="14">
        <v>181</v>
      </c>
      <c r="H15" s="14">
        <v>294</v>
      </c>
      <c r="I15" s="14">
        <v>276</v>
      </c>
      <c r="J15" s="14">
        <v>218</v>
      </c>
      <c r="K15" s="14">
        <v>335</v>
      </c>
      <c r="L15" s="14">
        <v>389</v>
      </c>
      <c r="M15" s="14">
        <v>352</v>
      </c>
      <c r="N15" s="14">
        <v>281</v>
      </c>
      <c r="O15" s="14">
        <v>251</v>
      </c>
      <c r="P15" s="14">
        <v>253</v>
      </c>
      <c r="Q15" s="14">
        <v>227</v>
      </c>
      <c r="R15" s="14">
        <v>225</v>
      </c>
      <c r="S15" s="14">
        <v>288</v>
      </c>
      <c r="T15" s="14">
        <v>292</v>
      </c>
      <c r="U15" s="14">
        <v>316</v>
      </c>
      <c r="V15" s="14">
        <v>310</v>
      </c>
      <c r="W15" s="14">
        <v>296</v>
      </c>
      <c r="X15" s="14">
        <v>313</v>
      </c>
      <c r="Y15" s="14">
        <v>267</v>
      </c>
      <c r="Z15" s="14">
        <v>340</v>
      </c>
    </row>
    <row r="16" spans="1:54" x14ac:dyDescent="0.25">
      <c r="A16" s="14" t="s">
        <v>6</v>
      </c>
      <c r="B16" s="14">
        <v>33</v>
      </c>
      <c r="C16" s="14">
        <v>49</v>
      </c>
      <c r="D16" s="14">
        <v>47</v>
      </c>
      <c r="E16" s="14">
        <v>60</v>
      </c>
      <c r="F16" s="14">
        <v>100</v>
      </c>
      <c r="G16" s="14">
        <v>119</v>
      </c>
      <c r="H16" s="14">
        <v>207</v>
      </c>
      <c r="I16" s="14">
        <v>190</v>
      </c>
      <c r="J16" s="14">
        <v>190</v>
      </c>
      <c r="K16" s="14">
        <v>237</v>
      </c>
      <c r="L16" s="14">
        <v>218</v>
      </c>
      <c r="M16" s="14">
        <v>208</v>
      </c>
      <c r="N16" s="14">
        <v>162</v>
      </c>
      <c r="O16" s="14">
        <v>128</v>
      </c>
      <c r="P16" s="14">
        <v>142</v>
      </c>
      <c r="Q16" s="14">
        <v>107</v>
      </c>
      <c r="R16" s="14">
        <v>133</v>
      </c>
      <c r="S16" s="14">
        <v>149</v>
      </c>
      <c r="T16" s="14">
        <v>163</v>
      </c>
      <c r="U16" s="14">
        <v>167</v>
      </c>
      <c r="V16" s="14">
        <v>180</v>
      </c>
      <c r="W16" s="14">
        <v>168</v>
      </c>
      <c r="X16" s="14">
        <v>172</v>
      </c>
      <c r="Y16" s="14">
        <v>154</v>
      </c>
      <c r="Z16" s="14">
        <v>174</v>
      </c>
    </row>
    <row r="17" spans="1:36" x14ac:dyDescent="0.25">
      <c r="A17" s="14" t="s">
        <v>8</v>
      </c>
      <c r="B17" s="14">
        <v>48</v>
      </c>
      <c r="C17" s="14">
        <v>59</v>
      </c>
      <c r="D17" s="14">
        <v>60</v>
      </c>
      <c r="E17" s="14">
        <v>62</v>
      </c>
      <c r="F17" s="14">
        <v>86</v>
      </c>
      <c r="G17" s="14">
        <v>147</v>
      </c>
      <c r="H17" s="14">
        <v>261</v>
      </c>
      <c r="I17" s="14">
        <v>324</v>
      </c>
      <c r="J17" s="14">
        <v>298</v>
      </c>
      <c r="K17" s="14">
        <v>344</v>
      </c>
      <c r="L17" s="14">
        <v>393</v>
      </c>
      <c r="M17" s="14">
        <v>333</v>
      </c>
      <c r="N17" s="14">
        <v>321</v>
      </c>
      <c r="O17" s="14">
        <v>288</v>
      </c>
      <c r="P17" s="14">
        <v>286</v>
      </c>
      <c r="Q17" s="14">
        <v>230</v>
      </c>
      <c r="R17" s="14">
        <v>283</v>
      </c>
      <c r="S17" s="14">
        <v>299</v>
      </c>
      <c r="T17" s="14">
        <v>359</v>
      </c>
      <c r="U17" s="14">
        <v>426</v>
      </c>
      <c r="V17" s="14">
        <v>352</v>
      </c>
      <c r="W17" s="14">
        <v>373</v>
      </c>
      <c r="X17" s="14">
        <v>380</v>
      </c>
      <c r="Y17" s="14">
        <v>322</v>
      </c>
      <c r="Z17" s="14">
        <v>410</v>
      </c>
    </row>
    <row r="18" spans="1:36" x14ac:dyDescent="0.25">
      <c r="A18" s="14" t="s">
        <v>9</v>
      </c>
      <c r="B18" s="14">
        <v>91</v>
      </c>
      <c r="C18" s="14">
        <v>83</v>
      </c>
      <c r="D18" s="14">
        <v>70</v>
      </c>
      <c r="E18" s="14">
        <v>100</v>
      </c>
      <c r="F18" s="14">
        <v>129</v>
      </c>
      <c r="G18" s="14">
        <v>204</v>
      </c>
      <c r="H18" s="14">
        <v>390</v>
      </c>
      <c r="I18" s="14">
        <v>374</v>
      </c>
      <c r="J18" s="14">
        <v>357</v>
      </c>
      <c r="K18" s="14">
        <v>467</v>
      </c>
      <c r="L18" s="14">
        <v>486</v>
      </c>
      <c r="M18" s="14">
        <v>391</v>
      </c>
      <c r="N18" s="14">
        <v>295</v>
      </c>
      <c r="O18" s="14">
        <v>287</v>
      </c>
      <c r="P18" s="14">
        <v>286</v>
      </c>
      <c r="Q18" s="14">
        <v>266</v>
      </c>
      <c r="R18" s="14">
        <v>334</v>
      </c>
      <c r="S18" s="14">
        <v>369</v>
      </c>
      <c r="T18" s="14">
        <v>412</v>
      </c>
      <c r="U18" s="14">
        <v>477</v>
      </c>
      <c r="V18" s="14">
        <v>381</v>
      </c>
      <c r="W18" s="14">
        <v>381</v>
      </c>
      <c r="X18" s="14">
        <v>383</v>
      </c>
      <c r="Y18" s="14">
        <v>381</v>
      </c>
      <c r="Z18" s="14">
        <v>348</v>
      </c>
    </row>
    <row r="19" spans="1:36" x14ac:dyDescent="0.25">
      <c r="A19" s="14" t="s">
        <v>10</v>
      </c>
      <c r="B19" s="14">
        <v>42</v>
      </c>
      <c r="C19" s="14">
        <v>58</v>
      </c>
      <c r="D19" s="14">
        <v>72</v>
      </c>
      <c r="E19" s="14">
        <v>59</v>
      </c>
      <c r="F19" s="14">
        <v>90</v>
      </c>
      <c r="G19" s="14">
        <v>163</v>
      </c>
      <c r="H19" s="14">
        <v>250</v>
      </c>
      <c r="I19" s="14">
        <v>308</v>
      </c>
      <c r="J19" s="14">
        <v>215</v>
      </c>
      <c r="K19" s="14">
        <v>312</v>
      </c>
      <c r="L19" s="14">
        <v>251</v>
      </c>
      <c r="M19" s="14">
        <v>205</v>
      </c>
      <c r="N19" s="14">
        <v>218</v>
      </c>
      <c r="O19" s="14">
        <v>214</v>
      </c>
      <c r="P19" s="14">
        <v>184</v>
      </c>
      <c r="Q19" s="14">
        <v>166</v>
      </c>
      <c r="R19" s="14">
        <v>159</v>
      </c>
      <c r="S19" s="14">
        <v>174</v>
      </c>
      <c r="T19" s="14">
        <v>267</v>
      </c>
      <c r="U19" s="14">
        <v>231</v>
      </c>
      <c r="V19" s="14">
        <v>213</v>
      </c>
      <c r="W19" s="14">
        <v>232</v>
      </c>
      <c r="X19" s="14">
        <v>257</v>
      </c>
      <c r="Y19" s="14">
        <v>220</v>
      </c>
      <c r="Z19" s="14">
        <v>261</v>
      </c>
    </row>
    <row r="20" spans="1:36" x14ac:dyDescent="0.25">
      <c r="A20" s="14" t="s">
        <v>11</v>
      </c>
      <c r="B20" s="14">
        <v>57</v>
      </c>
      <c r="C20" s="14">
        <v>58</v>
      </c>
      <c r="D20" s="14">
        <v>71</v>
      </c>
      <c r="E20" s="14">
        <v>79</v>
      </c>
      <c r="F20" s="14">
        <v>111</v>
      </c>
      <c r="G20" s="14">
        <v>155</v>
      </c>
      <c r="H20" s="14">
        <v>229</v>
      </c>
      <c r="I20" s="14">
        <v>234</v>
      </c>
      <c r="J20" s="14">
        <v>164</v>
      </c>
      <c r="K20" s="14">
        <v>238</v>
      </c>
      <c r="L20" s="14">
        <v>255</v>
      </c>
      <c r="M20" s="14">
        <v>217</v>
      </c>
      <c r="N20" s="14">
        <v>211</v>
      </c>
      <c r="O20" s="14">
        <v>150</v>
      </c>
      <c r="P20" s="14">
        <v>167</v>
      </c>
      <c r="Q20" s="14">
        <v>137</v>
      </c>
      <c r="R20" s="14">
        <v>157</v>
      </c>
      <c r="S20" s="14">
        <v>176</v>
      </c>
      <c r="T20" s="14">
        <v>182</v>
      </c>
      <c r="U20" s="14">
        <v>200</v>
      </c>
      <c r="V20" s="14">
        <v>160</v>
      </c>
      <c r="W20" s="14">
        <v>156</v>
      </c>
      <c r="X20" s="14">
        <v>193</v>
      </c>
      <c r="Y20" s="14">
        <v>164</v>
      </c>
      <c r="Z20" s="14">
        <v>152</v>
      </c>
    </row>
    <row r="21" spans="1:36" x14ac:dyDescent="0.25">
      <c r="A21" s="14" t="s">
        <v>41</v>
      </c>
      <c r="B21" s="14">
        <v>594</v>
      </c>
      <c r="C21" s="14">
        <v>643</v>
      </c>
      <c r="D21" s="14">
        <v>631</v>
      </c>
      <c r="E21" s="14">
        <v>764</v>
      </c>
      <c r="F21" s="14">
        <v>1171</v>
      </c>
      <c r="G21" s="14">
        <v>1772</v>
      </c>
      <c r="H21" s="14">
        <v>3012</v>
      </c>
      <c r="I21" s="14">
        <v>3110</v>
      </c>
      <c r="J21" s="14">
        <v>2727</v>
      </c>
      <c r="K21" s="14">
        <v>3675</v>
      </c>
      <c r="L21" s="14">
        <v>3554</v>
      </c>
      <c r="M21" s="14">
        <v>3146</v>
      </c>
      <c r="N21" s="14">
        <v>2781</v>
      </c>
      <c r="O21" s="14">
        <v>2491</v>
      </c>
      <c r="P21" s="14">
        <v>2448</v>
      </c>
      <c r="Q21" s="14">
        <v>2146</v>
      </c>
      <c r="R21" s="14">
        <v>2348</v>
      </c>
      <c r="S21" s="14">
        <v>2644</v>
      </c>
      <c r="T21" s="14">
        <v>3117</v>
      </c>
      <c r="U21" s="14">
        <v>3384</v>
      </c>
      <c r="V21" s="14">
        <v>3058</v>
      </c>
      <c r="W21" s="14">
        <v>2999</v>
      </c>
      <c r="X21" s="14">
        <v>3178</v>
      </c>
      <c r="Y21" s="14">
        <v>2768</v>
      </c>
      <c r="Z21" s="14">
        <v>3123</v>
      </c>
    </row>
    <row r="22" spans="1:36" x14ac:dyDescent="0.25">
      <c r="A22" s="14" t="s">
        <v>24</v>
      </c>
      <c r="B22" s="14">
        <v>103</v>
      </c>
      <c r="C22" s="14">
        <v>99</v>
      </c>
      <c r="D22" s="14">
        <v>105</v>
      </c>
      <c r="E22" s="14">
        <v>118</v>
      </c>
      <c r="F22" s="14">
        <v>154</v>
      </c>
      <c r="G22" s="14">
        <v>304</v>
      </c>
      <c r="H22" s="14">
        <v>520</v>
      </c>
      <c r="I22" s="14">
        <v>533</v>
      </c>
      <c r="J22" s="14">
        <v>525</v>
      </c>
      <c r="K22" s="14">
        <v>657</v>
      </c>
      <c r="L22" s="14">
        <v>606</v>
      </c>
      <c r="M22" s="14">
        <v>511</v>
      </c>
      <c r="N22" s="14">
        <v>511</v>
      </c>
      <c r="O22" s="14">
        <v>505</v>
      </c>
      <c r="P22" s="14">
        <v>508</v>
      </c>
      <c r="Q22" s="14">
        <v>372</v>
      </c>
      <c r="R22" s="14">
        <v>442</v>
      </c>
      <c r="S22" s="14">
        <v>493</v>
      </c>
      <c r="T22" s="14">
        <v>638</v>
      </c>
      <c r="U22" s="14">
        <v>689</v>
      </c>
      <c r="V22" s="14">
        <v>687</v>
      </c>
      <c r="W22" s="14">
        <v>697</v>
      </c>
      <c r="X22" s="14">
        <v>714</v>
      </c>
      <c r="Y22" s="14">
        <v>621</v>
      </c>
      <c r="Z22" s="14">
        <v>719</v>
      </c>
    </row>
    <row r="23" spans="1:36" x14ac:dyDescent="0.25">
      <c r="A23" s="14" t="s">
        <v>26</v>
      </c>
      <c r="B23" s="14">
        <v>3573</v>
      </c>
      <c r="C23" s="14">
        <v>3621</v>
      </c>
      <c r="D23" s="14">
        <v>3841</v>
      </c>
      <c r="E23" s="14">
        <v>5279</v>
      </c>
      <c r="F23" s="14">
        <v>7285</v>
      </c>
      <c r="G23" s="14">
        <v>10840</v>
      </c>
      <c r="H23" s="14">
        <v>17117</v>
      </c>
      <c r="I23" s="14">
        <v>16854</v>
      </c>
      <c r="J23" s="14">
        <v>15404</v>
      </c>
      <c r="K23" s="14">
        <v>19184</v>
      </c>
      <c r="L23" s="14">
        <v>18357</v>
      </c>
      <c r="M23" s="14">
        <v>16435</v>
      </c>
      <c r="N23" s="14">
        <v>14499</v>
      </c>
      <c r="O23" s="14">
        <v>13234</v>
      </c>
      <c r="P23" s="14">
        <v>12499</v>
      </c>
      <c r="Q23" s="14">
        <v>10452</v>
      </c>
      <c r="R23" s="14">
        <v>12137</v>
      </c>
      <c r="S23" s="14">
        <v>13641</v>
      </c>
      <c r="T23" s="14">
        <v>16047</v>
      </c>
      <c r="U23" s="14">
        <v>17390</v>
      </c>
      <c r="V23" s="14">
        <v>16279</v>
      </c>
      <c r="W23" s="14">
        <v>15931</v>
      </c>
      <c r="X23" s="14">
        <v>16848</v>
      </c>
      <c r="Y23" s="14">
        <v>14549</v>
      </c>
      <c r="Z23" s="14">
        <v>16173</v>
      </c>
    </row>
    <row r="24" spans="1:36" x14ac:dyDescent="0.25">
      <c r="A24" s="14" t="s">
        <v>42</v>
      </c>
      <c r="B24" s="14">
        <v>23810</v>
      </c>
      <c r="C24" s="14">
        <v>25036</v>
      </c>
      <c r="D24" s="14">
        <v>26052</v>
      </c>
      <c r="E24" s="14">
        <v>31292</v>
      </c>
      <c r="F24" s="14">
        <v>41444</v>
      </c>
      <c r="G24" s="14">
        <v>61498</v>
      </c>
      <c r="H24" s="14">
        <v>97975</v>
      </c>
      <c r="I24" s="14">
        <v>98115</v>
      </c>
      <c r="J24" s="14">
        <v>98228</v>
      </c>
      <c r="K24" s="14">
        <v>123703</v>
      </c>
      <c r="L24" s="14">
        <v>123547</v>
      </c>
      <c r="M24" s="14">
        <v>110803</v>
      </c>
      <c r="N24" s="14">
        <v>102510</v>
      </c>
      <c r="O24" s="14">
        <v>94540</v>
      </c>
      <c r="P24" s="14">
        <v>98144</v>
      </c>
      <c r="Q24" s="14">
        <v>80031</v>
      </c>
      <c r="R24" s="14">
        <v>90503</v>
      </c>
      <c r="S24" s="14">
        <v>99109</v>
      </c>
      <c r="T24" s="14">
        <v>114999</v>
      </c>
      <c r="U24" s="14">
        <v>122144</v>
      </c>
      <c r="V24" s="14">
        <v>111567</v>
      </c>
      <c r="W24" s="14">
        <v>110043</v>
      </c>
      <c r="X24" s="14">
        <v>118752</v>
      </c>
      <c r="Y24" s="14">
        <v>97422</v>
      </c>
      <c r="Z24" s="14">
        <v>111342</v>
      </c>
    </row>
    <row r="25" spans="1:36" x14ac:dyDescent="0.25">
      <c r="AG25" s="14" t="str">
        <f ca="1">"Individual Insolvencies by insolvency procedure in "&amp;AG27</f>
        <v>Individual Insolvencies by insolvency procedure in 2024</v>
      </c>
    </row>
    <row r="26" spans="1:36" x14ac:dyDescent="0.25">
      <c r="AG26" s="14" t="str">
        <f ca="1">"Individual Insolvencies by insolvency procedure in "&amp;AG28&amp;" in "&amp;AG27</f>
        <v>Individual Insolvencies by insolvency procedure in Ashford in 2024</v>
      </c>
    </row>
    <row r="27" spans="1:36" x14ac:dyDescent="0.25">
      <c r="AG27" s="14">
        <f ca="1">OFFSET(AA8,0,-1)</f>
        <v>2024</v>
      </c>
      <c r="AH27" s="14" t="s">
        <v>872</v>
      </c>
      <c r="AI27" s="14" t="s">
        <v>858</v>
      </c>
      <c r="AJ27" s="14" t="s">
        <v>863</v>
      </c>
    </row>
    <row r="28" spans="1:36" x14ac:dyDescent="0.25">
      <c r="A28" s="14" t="s">
        <v>83</v>
      </c>
      <c r="AG28" s="14" t="str" cm="1">
        <f t="array" ref="AG28">INDEX(AG31:AG46,Control!$B$2)</f>
        <v>Ashford</v>
      </c>
      <c r="AH28" s="14" cm="1">
        <f t="array" aca="1" ref="AH28" ca="1">INDEX(AH31:AH46,Control!$B$2)</f>
        <v>19</v>
      </c>
      <c r="AI28" s="14" cm="1">
        <f t="array" aca="1" ref="AI28" ca="1">INDEX(AI31:AI46,Control!$B$2)</f>
        <v>97</v>
      </c>
      <c r="AJ28" s="14" cm="1">
        <f t="array" aca="1" ref="AJ28" ca="1">INDEX(AJ31:AJ46,Control!$B$2)</f>
        <v>143</v>
      </c>
    </row>
    <row r="30" spans="1:36" x14ac:dyDescent="0.25">
      <c r="B30" s="14">
        <v>2000</v>
      </c>
      <c r="C30" s="14">
        <v>2001</v>
      </c>
      <c r="D30" s="14">
        <v>2002</v>
      </c>
      <c r="E30" s="14">
        <v>2003</v>
      </c>
      <c r="F30" s="14">
        <v>2004</v>
      </c>
      <c r="G30" s="14">
        <v>2005</v>
      </c>
      <c r="H30" s="14">
        <v>2006</v>
      </c>
      <c r="I30" s="14">
        <v>2007</v>
      </c>
      <c r="J30" s="14">
        <v>2008</v>
      </c>
      <c r="K30" s="14">
        <v>2009</v>
      </c>
      <c r="L30" s="14">
        <v>2010</v>
      </c>
      <c r="M30" s="14">
        <v>2011</v>
      </c>
      <c r="N30" s="14">
        <v>2012</v>
      </c>
      <c r="O30" s="14">
        <v>2013</v>
      </c>
      <c r="P30" s="14">
        <v>2014</v>
      </c>
      <c r="Q30" s="14">
        <v>2015</v>
      </c>
      <c r="R30" s="14">
        <v>2016</v>
      </c>
      <c r="S30" s="14">
        <v>2017</v>
      </c>
      <c r="T30" s="14">
        <v>2018</v>
      </c>
      <c r="U30" s="14">
        <v>2019</v>
      </c>
      <c r="V30" s="14">
        <v>2020</v>
      </c>
      <c r="W30" s="14">
        <v>2021</v>
      </c>
      <c r="X30" s="14">
        <v>2022</v>
      </c>
      <c r="Y30" s="14">
        <v>2023</v>
      </c>
      <c r="Z30" s="14">
        <v>2024</v>
      </c>
      <c r="AC30" s="14">
        <f ca="1">OFFSET(AA30,0,-2)</f>
        <v>2023</v>
      </c>
      <c r="AD30" s="14">
        <f ca="1">OFFSET(AA30,0,-1)</f>
        <v>2024</v>
      </c>
      <c r="AH30" s="14" t="s">
        <v>872</v>
      </c>
      <c r="AI30" s="14" t="s">
        <v>858</v>
      </c>
      <c r="AJ30" s="14" t="s">
        <v>863</v>
      </c>
    </row>
    <row r="31" spans="1:36" x14ac:dyDescent="0.25">
      <c r="A31" s="14" t="s">
        <v>0</v>
      </c>
      <c r="B31" s="44">
        <v>5.8138032608976511</v>
      </c>
      <c r="C31" s="44">
        <v>6.1071810270242759</v>
      </c>
      <c r="D31" s="44">
        <v>5.0332192470304005</v>
      </c>
      <c r="E31" s="44">
        <v>7.0963484929596756</v>
      </c>
      <c r="F31" s="44">
        <v>11.424079010404508</v>
      </c>
      <c r="G31" s="44">
        <v>15.647945304412717</v>
      </c>
      <c r="H31" s="44">
        <v>31.678486997635929</v>
      </c>
      <c r="I31" s="44">
        <v>29.375224958491529</v>
      </c>
      <c r="J31" s="44">
        <v>23.958822922517854</v>
      </c>
      <c r="K31" s="44">
        <v>36.068734758691093</v>
      </c>
      <c r="L31" s="44">
        <v>28.332101502833211</v>
      </c>
      <c r="M31" s="44">
        <v>29.326806465127561</v>
      </c>
      <c r="N31" s="44">
        <v>25.726195128305299</v>
      </c>
      <c r="O31" s="44">
        <v>20.592904028486899</v>
      </c>
      <c r="P31" s="44">
        <v>22.367370941319798</v>
      </c>
      <c r="Q31" s="44">
        <v>19.441094523225399</v>
      </c>
      <c r="R31" s="44">
        <v>18.608265341594599</v>
      </c>
      <c r="S31" s="44">
        <v>24.5900813286706</v>
      </c>
      <c r="T31" s="44">
        <v>25.958526033119501</v>
      </c>
      <c r="U31" s="44">
        <v>30.581341435744701</v>
      </c>
      <c r="V31" s="44">
        <v>24.994630059948101</v>
      </c>
      <c r="W31" s="44">
        <v>24.034532816751099</v>
      </c>
      <c r="X31" s="44">
        <v>22.7734467280888</v>
      </c>
      <c r="Y31" s="44">
        <v>22.552204176334101</v>
      </c>
      <c r="Z31" s="44">
        <v>24.037122969837601</v>
      </c>
      <c r="AB31" s="14" t="s">
        <v>0</v>
      </c>
      <c r="AC31" s="44">
        <f t="shared" ref="AC31:AC46" ca="1" si="1">OFFSET(AA31,0,-2)</f>
        <v>22.552204176334101</v>
      </c>
      <c r="AD31" s="44">
        <f t="shared" ref="AD31:AD46" ca="1" si="2">OFFSET(AA31,0,-1)</f>
        <v>24.037122969837601</v>
      </c>
      <c r="AG31" s="14" t="s">
        <v>0</v>
      </c>
      <c r="AH31" s="14">
        <f ca="1">OFFSET(Bankruptcies!P9,0,-1)</f>
        <v>19</v>
      </c>
      <c r="AI31" s="14">
        <f ca="1">OFFSET('Debt relief orders'!P9,0,-1)</f>
        <v>97</v>
      </c>
      <c r="AJ31" s="14">
        <f ca="1">OFFSET(IVAs!P9,0,-1)</f>
        <v>143</v>
      </c>
    </row>
    <row r="32" spans="1:36" x14ac:dyDescent="0.25">
      <c r="A32" s="14" t="s">
        <v>1</v>
      </c>
      <c r="B32" s="44">
        <v>6.4699428957213989</v>
      </c>
      <c r="C32" s="44">
        <v>4.9511887523938531</v>
      </c>
      <c r="D32" s="44">
        <v>5.3574232641486779</v>
      </c>
      <c r="E32" s="44">
        <v>6.1597550591517658</v>
      </c>
      <c r="F32" s="44">
        <v>9.6159839021306528</v>
      </c>
      <c r="G32" s="44">
        <v>15.745399528517645</v>
      </c>
      <c r="H32" s="44">
        <v>23.691130145010543</v>
      </c>
      <c r="I32" s="44">
        <v>24.838123950803386</v>
      </c>
      <c r="J32" s="44">
        <v>22.950260216705058</v>
      </c>
      <c r="K32" s="44">
        <v>30.293489452589842</v>
      </c>
      <c r="L32" s="44">
        <v>26.769854308612224</v>
      </c>
      <c r="M32" s="44">
        <v>22.258544077666713</v>
      </c>
      <c r="N32" s="44">
        <v>21.249366141066801</v>
      </c>
      <c r="O32" s="44">
        <v>15.475576366017201</v>
      </c>
      <c r="P32" s="44">
        <v>16.199258785134599</v>
      </c>
      <c r="Q32" s="44">
        <v>10.8106414313916</v>
      </c>
      <c r="R32" s="44">
        <v>14.1919873435392</v>
      </c>
      <c r="S32" s="44">
        <v>16.2105831950288</v>
      </c>
      <c r="T32" s="44">
        <v>21.380266633615001</v>
      </c>
      <c r="U32" s="44">
        <v>21.4107845190719</v>
      </c>
      <c r="V32" s="44">
        <v>18.755618935424899</v>
      </c>
      <c r="W32" s="44">
        <v>20.233935422616899</v>
      </c>
      <c r="X32" s="44">
        <v>22.646117697979602</v>
      </c>
      <c r="Y32" s="44">
        <v>16.189920815173998</v>
      </c>
      <c r="Z32" s="44">
        <v>19.182370634092401</v>
      </c>
      <c r="AB32" s="14" t="s">
        <v>1</v>
      </c>
      <c r="AC32" s="44">
        <f t="shared" ca="1" si="1"/>
        <v>16.189920815173998</v>
      </c>
      <c r="AD32" s="44">
        <f t="shared" ca="1" si="2"/>
        <v>19.182370634092401</v>
      </c>
      <c r="AG32" s="14" t="s">
        <v>1</v>
      </c>
      <c r="AH32" s="14">
        <f ca="1">OFFSET(Bankruptcies!P10,0,-1)</f>
        <v>15</v>
      </c>
      <c r="AI32" s="14">
        <f ca="1">OFFSET('Debt relief orders'!P10,0,-1)</f>
        <v>71</v>
      </c>
      <c r="AJ32" s="14">
        <f ca="1">OFFSET(IVAs!P10,0,-1)</f>
        <v>164</v>
      </c>
    </row>
    <row r="33" spans="1:36" x14ac:dyDescent="0.25">
      <c r="A33" s="14" t="s">
        <v>2</v>
      </c>
      <c r="B33" s="44">
        <v>5.5104852288382054</v>
      </c>
      <c r="C33" s="44">
        <v>5.6384389143719238</v>
      </c>
      <c r="D33" s="44">
        <v>3.1886786722949374</v>
      </c>
      <c r="E33" s="44">
        <v>6.1887726607194073</v>
      </c>
      <c r="F33" s="44">
        <v>10.120854914568078</v>
      </c>
      <c r="G33" s="44">
        <v>17.300786531555762</v>
      </c>
      <c r="H33" s="44">
        <v>24.896621785974904</v>
      </c>
      <c r="I33" s="44">
        <v>27.081922816519974</v>
      </c>
      <c r="J33" s="44">
        <v>25.861949742072003</v>
      </c>
      <c r="K33" s="44">
        <v>33.945904678809029</v>
      </c>
      <c r="L33" s="44">
        <v>29.648796528395462</v>
      </c>
      <c r="M33" s="44">
        <v>19.446442366605396</v>
      </c>
      <c r="N33" s="44">
        <v>20.413538785723699</v>
      </c>
      <c r="O33" s="44">
        <v>20.103500603105001</v>
      </c>
      <c r="P33" s="44">
        <v>19.8492970567412</v>
      </c>
      <c r="Q33" s="44">
        <v>14.447807296142701</v>
      </c>
      <c r="R33" s="44">
        <v>17.807142506263201</v>
      </c>
      <c r="S33" s="44">
        <v>16.752033745104001</v>
      </c>
      <c r="T33" s="44">
        <v>19.3107370067173</v>
      </c>
      <c r="U33" s="44">
        <v>25.597368451533001</v>
      </c>
      <c r="V33" s="44">
        <v>21.565568505093101</v>
      </c>
      <c r="W33" s="44">
        <v>24.213625564131998</v>
      </c>
      <c r="X33" s="44">
        <v>23.592854735423</v>
      </c>
      <c r="Y33" s="44">
        <v>21.846167494677101</v>
      </c>
      <c r="Z33" s="44">
        <v>24.174946770759401</v>
      </c>
      <c r="AB33" s="14" t="s">
        <v>2</v>
      </c>
      <c r="AC33" s="44">
        <f t="shared" ca="1" si="1"/>
        <v>21.846167494677101</v>
      </c>
      <c r="AD33" s="44">
        <f t="shared" ca="1" si="2"/>
        <v>24.174946770759401</v>
      </c>
      <c r="AG33" s="14" t="s">
        <v>2</v>
      </c>
      <c r="AH33" s="14">
        <f ca="1">OFFSET(Bankruptcies!P11,0,-1)</f>
        <v>15</v>
      </c>
      <c r="AI33" s="14">
        <f ca="1">OFFSET('Debt relief orders'!P11,0,-1)</f>
        <v>46</v>
      </c>
      <c r="AJ33" s="14">
        <f ca="1">OFFSET(IVAs!P11,0,-1)</f>
        <v>157</v>
      </c>
    </row>
    <row r="34" spans="1:36" x14ac:dyDescent="0.25">
      <c r="A34" s="14" t="s">
        <v>3</v>
      </c>
      <c r="B34" s="44">
        <v>4.4693292281716719</v>
      </c>
      <c r="C34" s="44">
        <v>6.5568903019880986</v>
      </c>
      <c r="D34" s="44">
        <v>4.436174538822689</v>
      </c>
      <c r="E34" s="44">
        <v>8.2888417562592949</v>
      </c>
      <c r="F34" s="44">
        <v>12.754181205631092</v>
      </c>
      <c r="G34" s="44">
        <v>17.302896146824022</v>
      </c>
      <c r="H34" s="44">
        <v>28.64345994058257</v>
      </c>
      <c r="I34" s="44">
        <v>27.803413511524397</v>
      </c>
      <c r="J34" s="44">
        <v>30.170271301251894</v>
      </c>
      <c r="K34" s="44">
        <v>40.388930441286462</v>
      </c>
      <c r="L34" s="44">
        <v>30.92877285545347</v>
      </c>
      <c r="M34" s="44">
        <v>32.521059644526744</v>
      </c>
      <c r="N34" s="44">
        <v>29.717012989936698</v>
      </c>
      <c r="O34" s="44">
        <v>21.232846095391402</v>
      </c>
      <c r="P34" s="44">
        <v>24.055863059772101</v>
      </c>
      <c r="Q34" s="44">
        <v>25.700362697759299</v>
      </c>
      <c r="R34" s="44">
        <v>22.247431082524798</v>
      </c>
      <c r="S34" s="44">
        <v>24.313922173642801</v>
      </c>
      <c r="T34" s="44">
        <v>32.029085872576204</v>
      </c>
      <c r="U34" s="44">
        <v>35.139753054579501</v>
      </c>
      <c r="V34" s="44">
        <v>36.952144295445798</v>
      </c>
      <c r="W34" s="44">
        <v>28.8</v>
      </c>
      <c r="X34" s="44">
        <v>29.2372881355932</v>
      </c>
      <c r="Y34" s="44">
        <v>22.269609336428701</v>
      </c>
      <c r="Z34" s="44">
        <v>28.152147651711701</v>
      </c>
      <c r="AB34" s="14" t="s">
        <v>3</v>
      </c>
      <c r="AC34" s="44">
        <f t="shared" ca="1" si="1"/>
        <v>22.269609336428701</v>
      </c>
      <c r="AD34" s="44">
        <f t="shared" ca="1" si="2"/>
        <v>28.152147651711701</v>
      </c>
      <c r="AG34" s="14" t="s">
        <v>3</v>
      </c>
      <c r="AH34" s="14">
        <f ca="1">OFFSET(Bankruptcies!P12,0,-1)</f>
        <v>22</v>
      </c>
      <c r="AI34" s="14">
        <f ca="1">OFFSET('Debt relief orders'!P12,0,-1)</f>
        <v>79</v>
      </c>
      <c r="AJ34" s="14">
        <f ca="1">OFFSET(IVAs!P12,0,-1)</f>
        <v>167</v>
      </c>
    </row>
    <row r="35" spans="1:36" x14ac:dyDescent="0.25">
      <c r="A35" s="172" t="s">
        <v>7</v>
      </c>
      <c r="B35" s="44">
        <v>6.9289911655362637</v>
      </c>
      <c r="C35" s="44">
        <v>7.0435637774765434</v>
      </c>
      <c r="D35" s="44">
        <v>7.1153744795235339</v>
      </c>
      <c r="E35" s="44">
        <v>7.6655233343727263</v>
      </c>
      <c r="F35" s="44">
        <v>12.050355100889675</v>
      </c>
      <c r="G35" s="44">
        <v>14.718277081000842</v>
      </c>
      <c r="H35" s="44">
        <v>28.077324454604181</v>
      </c>
      <c r="I35" s="44">
        <v>31.3820304295797</v>
      </c>
      <c r="J35" s="44">
        <v>23.036472404477035</v>
      </c>
      <c r="K35" s="44">
        <v>33.61985717521668</v>
      </c>
      <c r="L35" s="44">
        <v>33.402333458788107</v>
      </c>
      <c r="M35" s="44">
        <v>32.802466560029671</v>
      </c>
      <c r="N35" s="44">
        <v>26.362443303478901</v>
      </c>
      <c r="O35" s="44">
        <v>29.703538046906399</v>
      </c>
      <c r="P35" s="44">
        <v>20.814885518129699</v>
      </c>
      <c r="Q35" s="44">
        <v>21.765777324642301</v>
      </c>
      <c r="R35" s="44">
        <v>21.894746395307902</v>
      </c>
      <c r="S35" s="44">
        <v>22.9791376597503</v>
      </c>
      <c r="T35" s="44">
        <v>26.6256235114367</v>
      </c>
      <c r="U35" s="44">
        <v>25.603018461123799</v>
      </c>
      <c r="V35" s="44">
        <v>25.1360601470011</v>
      </c>
      <c r="W35" s="44">
        <v>23.092884714072198</v>
      </c>
      <c r="X35" s="44">
        <v>27.189356035702801</v>
      </c>
      <c r="Y35" s="44">
        <v>22.284307856049999</v>
      </c>
      <c r="Z35" s="44">
        <v>23.947315905008999</v>
      </c>
      <c r="AB35" s="172" t="s">
        <v>7</v>
      </c>
      <c r="AC35" s="44">
        <f t="shared" ca="1" si="1"/>
        <v>22.284307856049999</v>
      </c>
      <c r="AD35" s="44">
        <f t="shared" ca="1" si="2"/>
        <v>23.947315905008999</v>
      </c>
      <c r="AG35" s="14" t="s">
        <v>7</v>
      </c>
      <c r="AH35" s="14">
        <f ca="1">OFFSET(Bankruptcies!P13,0,-1)</f>
        <v>21</v>
      </c>
      <c r="AI35" s="14">
        <f ca="1">OFFSET('Debt relief orders'!P13,0,-1)</f>
        <v>66</v>
      </c>
      <c r="AJ35" s="14">
        <f ca="1">OFFSET(IVAs!P13,0,-1)</f>
        <v>129</v>
      </c>
    </row>
    <row r="36" spans="1:36" x14ac:dyDescent="0.25">
      <c r="A36" s="14" t="s">
        <v>4</v>
      </c>
      <c r="B36" s="44">
        <v>5.414260328742782</v>
      </c>
      <c r="C36" s="44">
        <v>4.4090495742511502</v>
      </c>
      <c r="D36" s="44">
        <v>4.1412440297065238</v>
      </c>
      <c r="E36" s="44">
        <v>6.7447590469242522</v>
      </c>
      <c r="F36" s="44">
        <v>9.4517958412098295</v>
      </c>
      <c r="G36" s="44">
        <v>15.2896923118556</v>
      </c>
      <c r="H36" s="44">
        <v>26.538353281775656</v>
      </c>
      <c r="I36" s="44">
        <v>23.072027156041159</v>
      </c>
      <c r="J36" s="44">
        <v>22.02672050976124</v>
      </c>
      <c r="K36" s="44">
        <v>24.165887121920797</v>
      </c>
      <c r="L36" s="44">
        <v>27.30762294870804</v>
      </c>
      <c r="M36" s="44">
        <v>23.802515900336562</v>
      </c>
      <c r="N36" s="44">
        <v>18.279215009266501</v>
      </c>
      <c r="O36" s="44">
        <v>22.895385699189902</v>
      </c>
      <c r="P36" s="44">
        <v>19.461962948364199</v>
      </c>
      <c r="Q36" s="44">
        <v>18.4391447167576</v>
      </c>
      <c r="R36" s="44">
        <v>18.474178689062601</v>
      </c>
      <c r="S36" s="44">
        <v>20.7097347935727</v>
      </c>
      <c r="T36" s="44">
        <v>25.437550205691199</v>
      </c>
      <c r="U36" s="44">
        <v>24.8298248588939</v>
      </c>
      <c r="V36" s="44">
        <v>25.1742128497939</v>
      </c>
      <c r="W36" s="44">
        <v>23.5466357591655</v>
      </c>
      <c r="X36" s="44">
        <v>26.484544551663301</v>
      </c>
      <c r="Y36" s="44">
        <v>23.972602739726</v>
      </c>
      <c r="Z36" s="44">
        <v>27.7641878669276</v>
      </c>
      <c r="AB36" s="14" t="s">
        <v>4</v>
      </c>
      <c r="AC36" s="44">
        <f t="shared" ca="1" si="1"/>
        <v>23.972602739726</v>
      </c>
      <c r="AD36" s="44">
        <f t="shared" ca="1" si="2"/>
        <v>27.7641878669276</v>
      </c>
      <c r="AG36" s="14" t="s">
        <v>4</v>
      </c>
      <c r="AH36" s="14">
        <f ca="1">OFFSET(Bankruptcies!P14,0,-1)</f>
        <v>10</v>
      </c>
      <c r="AI36" s="14">
        <f ca="1">OFFSET('Debt relief orders'!P14,0,-1)</f>
        <v>83</v>
      </c>
      <c r="AJ36" s="14">
        <f ca="1">OFFSET(IVAs!P14,0,-1)</f>
        <v>134</v>
      </c>
    </row>
    <row r="37" spans="1:36" x14ac:dyDescent="0.25">
      <c r="A37" s="14" t="s">
        <v>5</v>
      </c>
      <c r="B37" s="44">
        <v>4.2713217883838617</v>
      </c>
      <c r="C37" s="44">
        <v>5.5402173611944709</v>
      </c>
      <c r="D37" s="44">
        <v>6.5931650855280024</v>
      </c>
      <c r="E37" s="44">
        <v>5.6369273290965456</v>
      </c>
      <c r="F37" s="44">
        <v>10.560901196902135</v>
      </c>
      <c r="G37" s="44">
        <v>16.198897401016684</v>
      </c>
      <c r="H37" s="44">
        <v>25.952473429610535</v>
      </c>
      <c r="I37" s="44">
        <v>23.92904517907769</v>
      </c>
      <c r="J37" s="44">
        <v>18.61609010870772</v>
      </c>
      <c r="K37" s="44">
        <v>28.206013353652892</v>
      </c>
      <c r="L37" s="44">
        <v>32.270106599195316</v>
      </c>
      <c r="M37" s="44">
        <v>28.853405029673105</v>
      </c>
      <c r="N37" s="44">
        <v>22.799373625749499</v>
      </c>
      <c r="O37" s="44">
        <v>20.1337975069385</v>
      </c>
      <c r="P37" s="44">
        <v>19.900262714930701</v>
      </c>
      <c r="Q37" s="44">
        <v>17.572923762928099</v>
      </c>
      <c r="R37" s="44">
        <v>17.207228565529</v>
      </c>
      <c r="S37" s="44">
        <v>21.745203597019099</v>
      </c>
      <c r="T37" s="44">
        <v>21.8317757009346</v>
      </c>
      <c r="U37" s="44">
        <v>23.335844152007901</v>
      </c>
      <c r="V37" s="44">
        <v>22.738441903280901</v>
      </c>
      <c r="W37" s="44">
        <v>21.291747289977799</v>
      </c>
      <c r="X37" s="44">
        <v>22.1547434509021</v>
      </c>
      <c r="Y37" s="44">
        <v>18.562936698300099</v>
      </c>
      <c r="Z37" s="44">
        <v>23.638196544651901</v>
      </c>
      <c r="AB37" s="14" t="s">
        <v>5</v>
      </c>
      <c r="AC37" s="44">
        <f t="shared" ca="1" si="1"/>
        <v>18.562936698300099</v>
      </c>
      <c r="AD37" s="44">
        <f t="shared" ca="1" si="2"/>
        <v>23.638196544651901</v>
      </c>
      <c r="AG37" s="14" t="s">
        <v>5</v>
      </c>
      <c r="AH37" s="14">
        <f ca="1">OFFSET(Bankruptcies!P15,0,-1)</f>
        <v>23</v>
      </c>
      <c r="AI37" s="14">
        <f ca="1">OFFSET('Debt relief orders'!P15,0,-1)</f>
        <v>116</v>
      </c>
      <c r="AJ37" s="14">
        <f ca="1">OFFSET(IVAs!P15,0,-1)</f>
        <v>201</v>
      </c>
    </row>
    <row r="38" spans="1:36" x14ac:dyDescent="0.25">
      <c r="A38" s="14" t="s">
        <v>6</v>
      </c>
      <c r="B38" s="44">
        <v>3.9096283483597332</v>
      </c>
      <c r="C38" s="44">
        <v>5.8149194218308677</v>
      </c>
      <c r="D38" s="44">
        <v>5.5813511619898124</v>
      </c>
      <c r="E38" s="44">
        <v>7.1171844418348105</v>
      </c>
      <c r="F38" s="44">
        <v>11.767059294211784</v>
      </c>
      <c r="G38" s="44">
        <v>13.83399209486166</v>
      </c>
      <c r="H38" s="44">
        <v>23.818838745311027</v>
      </c>
      <c r="I38" s="44">
        <v>21.714533880387204</v>
      </c>
      <c r="J38" s="44">
        <v>21.639844648694211</v>
      </c>
      <c r="K38" s="44">
        <v>26.833023866672704</v>
      </c>
      <c r="L38" s="44">
        <v>24.50512022122053</v>
      </c>
      <c r="M38" s="44">
        <v>23.169291777129235</v>
      </c>
      <c r="N38" s="44">
        <v>17.879215963270401</v>
      </c>
      <c r="O38" s="44">
        <v>14.0515736664727</v>
      </c>
      <c r="P38" s="44">
        <v>15.525403715163501</v>
      </c>
      <c r="Q38" s="44">
        <v>11.688368434851</v>
      </c>
      <c r="R38" s="44">
        <v>14.486912762643399</v>
      </c>
      <c r="S38" s="44">
        <v>16.1799997828188</v>
      </c>
      <c r="T38" s="44">
        <v>17.623145785581499</v>
      </c>
      <c r="U38" s="44">
        <v>18.002091260901</v>
      </c>
      <c r="V38" s="44">
        <v>19.310404016564</v>
      </c>
      <c r="W38" s="44">
        <v>17.881852048962202</v>
      </c>
      <c r="X38" s="44">
        <v>18.286589125858502</v>
      </c>
      <c r="Y38" s="44">
        <v>16.335709436524098</v>
      </c>
      <c r="Z38" s="44">
        <v>18.4572301425662</v>
      </c>
      <c r="AB38" s="14" t="s">
        <v>6</v>
      </c>
      <c r="AC38" s="44">
        <f t="shared" ca="1" si="1"/>
        <v>16.335709436524098</v>
      </c>
      <c r="AD38" s="44">
        <f t="shared" ca="1" si="2"/>
        <v>18.4572301425662</v>
      </c>
      <c r="AG38" s="14" t="s">
        <v>6</v>
      </c>
      <c r="AH38" s="14">
        <f ca="1">OFFSET(Bankruptcies!P16,0,-1)</f>
        <v>17</v>
      </c>
      <c r="AI38" s="14">
        <f ca="1">OFFSET('Debt relief orders'!P16,0,-1)</f>
        <v>38</v>
      </c>
      <c r="AJ38" s="14">
        <f ca="1">OFFSET(IVAs!P16,0,-1)</f>
        <v>119</v>
      </c>
    </row>
    <row r="39" spans="1:36" x14ac:dyDescent="0.25">
      <c r="A39" s="14" t="s">
        <v>8</v>
      </c>
      <c r="B39" s="44">
        <v>5.2066949419128097</v>
      </c>
      <c r="C39" s="44">
        <v>6.3221285213720089</v>
      </c>
      <c r="D39" s="44">
        <v>6.3688182657707859</v>
      </c>
      <c r="E39" s="44">
        <v>6.5044062106588338</v>
      </c>
      <c r="F39" s="44">
        <v>8.9683292836807702</v>
      </c>
      <c r="G39" s="44">
        <v>15.205428441391865</v>
      </c>
      <c r="H39" s="44">
        <v>26.717166547241273</v>
      </c>
      <c r="I39" s="44">
        <v>32.56837851693254</v>
      </c>
      <c r="J39" s="44">
        <v>29.429192178550267</v>
      </c>
      <c r="K39" s="44">
        <v>33.590797683797327</v>
      </c>
      <c r="L39" s="44">
        <v>37.748897789816439</v>
      </c>
      <c r="M39" s="44">
        <v>31.614324231952303</v>
      </c>
      <c r="N39" s="44">
        <v>30.1541525368003</v>
      </c>
      <c r="O39" s="44">
        <v>26.749888542131099</v>
      </c>
      <c r="P39" s="44">
        <v>26.103226395290498</v>
      </c>
      <c r="Q39" s="44">
        <v>20.680663579553102</v>
      </c>
      <c r="R39" s="44">
        <v>24.985211932866601</v>
      </c>
      <c r="S39" s="44">
        <v>26.0645948655363</v>
      </c>
      <c r="T39" s="44">
        <v>30.934675272078699</v>
      </c>
      <c r="U39" s="44">
        <v>36.354636922998203</v>
      </c>
      <c r="V39" s="44">
        <v>29.928409883177199</v>
      </c>
      <c r="W39" s="44">
        <v>31.350070180452001</v>
      </c>
      <c r="X39" s="44">
        <v>31.4994570488325</v>
      </c>
      <c r="Y39" s="44">
        <v>26.534816646065099</v>
      </c>
      <c r="Z39" s="44">
        <v>33.786567779151198</v>
      </c>
      <c r="AB39" s="14" t="s">
        <v>8</v>
      </c>
      <c r="AC39" s="44">
        <f t="shared" ca="1" si="1"/>
        <v>26.534816646065099</v>
      </c>
      <c r="AD39" s="44">
        <f t="shared" ca="1" si="2"/>
        <v>33.786567779151198</v>
      </c>
      <c r="AG39" s="14" t="s">
        <v>8</v>
      </c>
      <c r="AH39" s="14">
        <f ca="1">OFFSET(Bankruptcies!P17,0,-1)</f>
        <v>29</v>
      </c>
      <c r="AI39" s="14">
        <f ca="1">OFFSET('Debt relief orders'!P17,0,-1)</f>
        <v>127</v>
      </c>
      <c r="AJ39" s="14">
        <f ca="1">OFFSET(IVAs!P17,0,-1)</f>
        <v>254</v>
      </c>
    </row>
    <row r="40" spans="1:36" x14ac:dyDescent="0.25">
      <c r="A40" s="14" t="s">
        <v>9</v>
      </c>
      <c r="B40" s="44">
        <v>9.3152760290309047</v>
      </c>
      <c r="C40" s="44">
        <v>8.4762206268318341</v>
      </c>
      <c r="D40" s="44">
        <v>7.0877462991838955</v>
      </c>
      <c r="E40" s="44">
        <v>10.076480486895539</v>
      </c>
      <c r="F40" s="44">
        <v>12.894326496341607</v>
      </c>
      <c r="G40" s="44">
        <v>20.259399765626551</v>
      </c>
      <c r="H40" s="44">
        <v>38.572996924050756</v>
      </c>
      <c r="I40" s="44">
        <v>36.67385761914101</v>
      </c>
      <c r="J40" s="44">
        <v>34.696912266378988</v>
      </c>
      <c r="K40" s="44">
        <v>45.159169148648125</v>
      </c>
      <c r="L40" s="44">
        <v>46.50851220609205</v>
      </c>
      <c r="M40" s="44">
        <v>37.151408617986604</v>
      </c>
      <c r="N40" s="44">
        <v>27.749296861037202</v>
      </c>
      <c r="O40" s="44">
        <v>26.7758849103428</v>
      </c>
      <c r="P40" s="44">
        <v>26.161727039882901</v>
      </c>
      <c r="Q40" s="44">
        <v>24.090929674410201</v>
      </c>
      <c r="R40" s="44">
        <v>30.024361083393998</v>
      </c>
      <c r="S40" s="44">
        <v>33.038760106368699</v>
      </c>
      <c r="T40" s="44">
        <v>36.792612900633202</v>
      </c>
      <c r="U40" s="44">
        <v>42.567241963982902</v>
      </c>
      <c r="V40" s="44">
        <v>34.120523360468603</v>
      </c>
      <c r="W40" s="44">
        <v>33.8916711885213</v>
      </c>
      <c r="X40" s="44">
        <v>34.085346860677298</v>
      </c>
      <c r="Y40" s="44">
        <v>34.002373919019</v>
      </c>
      <c r="Z40" s="44">
        <v>31.057286414222101</v>
      </c>
      <c r="AB40" s="14" t="s">
        <v>9</v>
      </c>
      <c r="AC40" s="44">
        <f t="shared" ca="1" si="1"/>
        <v>34.002373919019</v>
      </c>
      <c r="AD40" s="44">
        <f t="shared" ca="1" si="2"/>
        <v>31.057286414222101</v>
      </c>
      <c r="AG40" s="14" t="s">
        <v>9</v>
      </c>
      <c r="AH40" s="14">
        <f ca="1">OFFSET(Bankruptcies!P18,0,-1)</f>
        <v>23</v>
      </c>
      <c r="AI40" s="14">
        <f ca="1">OFFSET('Debt relief orders'!P18,0,-1)</f>
        <v>98</v>
      </c>
      <c r="AJ40" s="14">
        <f ca="1">OFFSET(IVAs!P18,0,-1)</f>
        <v>227</v>
      </c>
    </row>
    <row r="41" spans="1:36" x14ac:dyDescent="0.25">
      <c r="A41" s="14" t="s">
        <v>10</v>
      </c>
      <c r="B41" s="44">
        <v>5.1810275704681432</v>
      </c>
      <c r="C41" s="44">
        <v>7.1000122414004148</v>
      </c>
      <c r="D41" s="44">
        <v>8.7388185602796398</v>
      </c>
      <c r="E41" s="44">
        <v>7.1101470233791275</v>
      </c>
      <c r="F41" s="44">
        <v>10.759115361625822</v>
      </c>
      <c r="G41" s="44">
        <v>19.260082003048524</v>
      </c>
      <c r="H41" s="44">
        <v>28.967706800458849</v>
      </c>
      <c r="I41" s="44">
        <v>35.026668031342048</v>
      </c>
      <c r="J41" s="44">
        <v>24.145366335744121</v>
      </c>
      <c r="K41" s="44">
        <v>34.549581972205303</v>
      </c>
      <c r="L41" s="44">
        <v>27.408030225269986</v>
      </c>
      <c r="M41" s="44">
        <v>22.165756609179866</v>
      </c>
      <c r="N41" s="44">
        <v>23.325736419178501</v>
      </c>
      <c r="O41" s="44">
        <v>22.6387948544347</v>
      </c>
      <c r="P41" s="44">
        <v>19.2008682131714</v>
      </c>
      <c r="Q41" s="44">
        <v>17.1492918168952</v>
      </c>
      <c r="R41" s="44">
        <v>16.210595000203899</v>
      </c>
      <c r="S41" s="44">
        <v>17.513663677265502</v>
      </c>
      <c r="T41" s="44">
        <v>26.567957252455301</v>
      </c>
      <c r="U41" s="44">
        <v>22.7637789844004</v>
      </c>
      <c r="V41" s="44">
        <v>20.908180693798201</v>
      </c>
      <c r="W41" s="44">
        <v>22.645634858659999</v>
      </c>
      <c r="X41" s="44">
        <v>24.859740762236399</v>
      </c>
      <c r="Y41" s="44">
        <v>21.023862083464699</v>
      </c>
      <c r="Z41" s="44">
        <v>24.941945471746799</v>
      </c>
      <c r="AB41" s="14" t="s">
        <v>10</v>
      </c>
      <c r="AC41" s="44">
        <f t="shared" ca="1" si="1"/>
        <v>21.023862083464699</v>
      </c>
      <c r="AD41" s="44">
        <f t="shared" ca="1" si="2"/>
        <v>24.941945471746799</v>
      </c>
      <c r="AG41" s="14" t="s">
        <v>10</v>
      </c>
      <c r="AH41" s="14">
        <f ca="1">OFFSET(Bankruptcies!P19,0,-1)</f>
        <v>21</v>
      </c>
      <c r="AI41" s="14">
        <f ca="1">OFFSET('Debt relief orders'!P19,0,-1)</f>
        <v>86</v>
      </c>
      <c r="AJ41" s="14">
        <f ca="1">OFFSET(IVAs!P19,0,-1)</f>
        <v>154</v>
      </c>
    </row>
    <row r="42" spans="1:36" x14ac:dyDescent="0.25">
      <c r="A42" s="14" t="s">
        <v>11</v>
      </c>
      <c r="B42" s="44">
        <v>7.168548934778781</v>
      </c>
      <c r="C42" s="44">
        <v>7.2742779024995921</v>
      </c>
      <c r="D42" s="44">
        <v>8.9109780739736681</v>
      </c>
      <c r="E42" s="44">
        <v>9.9047141424272827</v>
      </c>
      <c r="F42" s="44">
        <v>13.846268991841928</v>
      </c>
      <c r="G42" s="44">
        <v>19.189580676711277</v>
      </c>
      <c r="H42" s="44">
        <v>28.039671850128567</v>
      </c>
      <c r="I42" s="44">
        <v>28.096295851593926</v>
      </c>
      <c r="J42" s="44">
        <v>19.24634143479128</v>
      </c>
      <c r="K42" s="44">
        <v>27.47950583073548</v>
      </c>
      <c r="L42" s="44">
        <v>29.115239258760258</v>
      </c>
      <c r="M42" s="44">
        <v>24.551677320812356</v>
      </c>
      <c r="N42" s="44">
        <v>23.719325067167301</v>
      </c>
      <c r="O42" s="44">
        <v>16.783780154858299</v>
      </c>
      <c r="P42" s="44">
        <v>18.779448311536399</v>
      </c>
      <c r="Q42" s="44">
        <v>15.469388676859101</v>
      </c>
      <c r="R42" s="44">
        <v>17.629752734296002</v>
      </c>
      <c r="S42" s="44">
        <v>19.6474620167673</v>
      </c>
      <c r="T42" s="44">
        <v>20.434743555196299</v>
      </c>
      <c r="U42" s="44">
        <v>22.391903087843399</v>
      </c>
      <c r="V42" s="44">
        <v>17.873699967603901</v>
      </c>
      <c r="W42" s="44">
        <v>17.369616532311898</v>
      </c>
      <c r="X42" s="44">
        <v>21.450402889691599</v>
      </c>
      <c r="Y42" s="44">
        <v>18.149824588585499</v>
      </c>
      <c r="Z42" s="44">
        <v>16.821788643079302</v>
      </c>
      <c r="AB42" s="14" t="s">
        <v>11</v>
      </c>
      <c r="AC42" s="44">
        <f t="shared" ca="1" si="1"/>
        <v>18.149824588585499</v>
      </c>
      <c r="AD42" s="44">
        <f t="shared" ca="1" si="2"/>
        <v>16.821788643079302</v>
      </c>
      <c r="AG42" s="14" t="s">
        <v>11</v>
      </c>
      <c r="AH42" s="14">
        <f ca="1">OFFSET(Bankruptcies!P20,0,-1)</f>
        <v>11</v>
      </c>
      <c r="AI42" s="14">
        <f ca="1">OFFSET('Debt relief orders'!P20,0,-1)</f>
        <v>60</v>
      </c>
      <c r="AJ42" s="14">
        <f ca="1">OFFSET(IVAs!P20,0,-1)</f>
        <v>81</v>
      </c>
    </row>
    <row r="43" spans="1:36" x14ac:dyDescent="0.25">
      <c r="A43" s="14" t="s">
        <v>41</v>
      </c>
      <c r="B43" s="44">
        <v>5.8260083211876426</v>
      </c>
      <c r="C43" s="44">
        <v>6.2722589594293119</v>
      </c>
      <c r="D43" s="44">
        <v>6.1171388464491523</v>
      </c>
      <c r="E43" s="44">
        <v>7.3446425447071464</v>
      </c>
      <c r="F43" s="44">
        <v>11.146563507807354</v>
      </c>
      <c r="G43" s="44">
        <v>16.665491053584443</v>
      </c>
      <c r="H43" s="44">
        <v>27.985542661228138</v>
      </c>
      <c r="I43" s="44">
        <v>28.474351567600028</v>
      </c>
      <c r="J43" s="44">
        <v>24.661949514900268</v>
      </c>
      <c r="K43" s="44">
        <v>32.911970553861444</v>
      </c>
      <c r="L43" s="44">
        <v>31.415547071609591</v>
      </c>
      <c r="M43" s="44">
        <v>27.506660266515581</v>
      </c>
      <c r="N43" s="44">
        <v>24.0610480961404</v>
      </c>
      <c r="O43" s="44">
        <v>21.344927516362201</v>
      </c>
      <c r="P43" s="44">
        <v>20.727441761222899</v>
      </c>
      <c r="Q43" s="44">
        <v>18.019924359981999</v>
      </c>
      <c r="R43" s="44">
        <v>19.507866705106402</v>
      </c>
      <c r="S43" s="44">
        <v>21.783620431124501</v>
      </c>
      <c r="T43" s="44">
        <v>25.518474491349799</v>
      </c>
      <c r="U43" s="44">
        <v>27.523450646890598</v>
      </c>
      <c r="V43" s="44">
        <v>24.790299842648899</v>
      </c>
      <c r="W43" s="44">
        <v>24.1375785638342</v>
      </c>
      <c r="X43" s="44">
        <v>25.3913162976617</v>
      </c>
      <c r="Y43" s="44">
        <v>21.934846848331802</v>
      </c>
      <c r="Z43" s="44">
        <v>24.748022654385899</v>
      </c>
      <c r="AB43" s="14" t="s">
        <v>41</v>
      </c>
      <c r="AC43" s="44">
        <f t="shared" ca="1" si="1"/>
        <v>21.934846848331802</v>
      </c>
      <c r="AD43" s="44">
        <f t="shared" ca="1" si="2"/>
        <v>24.748022654385899</v>
      </c>
      <c r="AG43" s="14" t="s">
        <v>41</v>
      </c>
      <c r="AH43" s="14">
        <f ca="1">OFFSET(Bankruptcies!P21,0,-1)</f>
        <v>226</v>
      </c>
      <c r="AI43" s="14">
        <f ca="1">OFFSET('Debt relief orders'!P21,0,-1)</f>
        <v>967</v>
      </c>
      <c r="AJ43" s="14">
        <f ca="1">OFFSET(IVAs!P21,0,-1)</f>
        <v>1930</v>
      </c>
    </row>
    <row r="44" spans="1:36" x14ac:dyDescent="0.25">
      <c r="A44" s="14" t="s">
        <v>24</v>
      </c>
      <c r="B44" s="44">
        <v>5.5490607002591368</v>
      </c>
      <c r="C44" s="44">
        <v>5.3024825259098574</v>
      </c>
      <c r="D44" s="44">
        <v>5.5985369156860338</v>
      </c>
      <c r="E44" s="44">
        <v>6.2529807641354465</v>
      </c>
      <c r="F44" s="44">
        <v>8.1451314328026658</v>
      </c>
      <c r="G44" s="44">
        <v>15.990910429860921</v>
      </c>
      <c r="H44" s="44">
        <v>27.107758553279773</v>
      </c>
      <c r="I44" s="44">
        <v>27.432794799606775</v>
      </c>
      <c r="J44" s="44">
        <v>26.695412965326472</v>
      </c>
      <c r="K44" s="44">
        <v>32.991202346041057</v>
      </c>
      <c r="L44" s="44">
        <v>30.020657779363027</v>
      </c>
      <c r="M44" s="44">
        <v>25.057986436322803</v>
      </c>
      <c r="N44" s="44">
        <v>24.719188088350499</v>
      </c>
      <c r="O44" s="44">
        <v>24.177255187337799</v>
      </c>
      <c r="P44" s="44">
        <v>23.985570884916498</v>
      </c>
      <c r="Q44" s="44">
        <v>17.430173880041</v>
      </c>
      <c r="R44" s="44">
        <v>20.589166930630299</v>
      </c>
      <c r="S44" s="44">
        <v>22.861541600586101</v>
      </c>
      <c r="T44" s="44">
        <v>29.586622023947498</v>
      </c>
      <c r="U44" s="44">
        <v>31.871588491072298</v>
      </c>
      <c r="V44" s="44">
        <v>31.707350843914</v>
      </c>
      <c r="W44" s="44">
        <v>32.2556759808595</v>
      </c>
      <c r="X44" s="44">
        <v>32.799235603248697</v>
      </c>
      <c r="Y44" s="44">
        <v>28.212781616715102</v>
      </c>
      <c r="Z44" s="44">
        <v>32.665040229336803</v>
      </c>
      <c r="AB44" s="14" t="s">
        <v>24</v>
      </c>
      <c r="AC44" s="44">
        <f t="shared" ca="1" si="1"/>
        <v>28.212781616715102</v>
      </c>
      <c r="AD44" s="44">
        <f t="shared" ca="1" si="2"/>
        <v>32.665040229336803</v>
      </c>
      <c r="AG44" s="14" t="s">
        <v>24</v>
      </c>
      <c r="AH44" s="14">
        <f ca="1">OFFSET(Bankruptcies!P22,0,-1)</f>
        <v>40</v>
      </c>
      <c r="AI44" s="14">
        <f ca="1">OFFSET('Debt relief orders'!P22,0,-1)</f>
        <v>248</v>
      </c>
      <c r="AJ44" s="14">
        <f ca="1">OFFSET(IVAs!P22,0,-1)</f>
        <v>431</v>
      </c>
    </row>
    <row r="45" spans="1:36" x14ac:dyDescent="0.25">
      <c r="A45" s="14" t="s">
        <v>26</v>
      </c>
      <c r="B45" s="44">
        <v>5.7649972215714476</v>
      </c>
      <c r="C45" s="44">
        <v>5.8111981676350117</v>
      </c>
      <c r="D45" s="44">
        <v>6.1400425247100348</v>
      </c>
      <c r="E45" s="44">
        <v>8.3833717988073353</v>
      </c>
      <c r="F45" s="44">
        <v>11.495424552775123</v>
      </c>
      <c r="G45" s="44">
        <v>16.929291938611637</v>
      </c>
      <c r="H45" s="44">
        <v>26.470261665425912</v>
      </c>
      <c r="I45" s="44">
        <v>25.784484606338353</v>
      </c>
      <c r="J45" s="44">
        <v>23.329828709622998</v>
      </c>
      <c r="K45" s="44">
        <v>28.806210513275797</v>
      </c>
      <c r="L45" s="44">
        <v>27.266274172138022</v>
      </c>
      <c r="M45" s="44">
        <v>24.197635271921936</v>
      </c>
      <c r="N45" s="44">
        <v>21.170580208814702</v>
      </c>
      <c r="O45" s="44">
        <v>19.172413513349799</v>
      </c>
      <c r="P45" s="44">
        <v>17.852500835563902</v>
      </c>
      <c r="Q45" s="44">
        <v>14.790261860652301</v>
      </c>
      <c r="R45" s="44">
        <v>17.000901942882201</v>
      </c>
      <c r="S45" s="44">
        <v>18.979302806629999</v>
      </c>
      <c r="T45" s="44">
        <v>22.2026611647272</v>
      </c>
      <c r="U45" s="44">
        <v>23.933200634126599</v>
      </c>
      <c r="V45" s="44">
        <v>22.3166855437943</v>
      </c>
      <c r="W45" s="44">
        <v>21.644989295709699</v>
      </c>
      <c r="X45" s="44">
        <v>22.6998575734839</v>
      </c>
      <c r="Y45" s="44">
        <v>19.415376834328701</v>
      </c>
      <c r="Z45" s="44">
        <v>21.5825754032304</v>
      </c>
      <c r="AB45" s="14" t="s">
        <v>26</v>
      </c>
      <c r="AC45" s="44">
        <f t="shared" ca="1" si="1"/>
        <v>19.415376834328701</v>
      </c>
      <c r="AD45" s="44">
        <f t="shared" ca="1" si="2"/>
        <v>21.5825754032304</v>
      </c>
      <c r="AG45" s="14" t="s">
        <v>26</v>
      </c>
      <c r="AH45" s="14">
        <f ca="1">OFFSET(Bankruptcies!P23,0,-1)</f>
        <v>1242</v>
      </c>
      <c r="AI45" s="14">
        <f ca="1">OFFSET('Debt relief orders'!P23,0,-1)</f>
        <v>5388</v>
      </c>
      <c r="AJ45" s="14">
        <f ca="1">OFFSET(IVAs!P23,0,-1)</f>
        <v>9543</v>
      </c>
    </row>
    <row r="46" spans="1:36" x14ac:dyDescent="0.25">
      <c r="A46" s="14" t="s">
        <v>42</v>
      </c>
      <c r="B46" s="44">
        <v>6.2565349060385911</v>
      </c>
      <c r="C46" s="44">
        <v>6.5361434294488756</v>
      </c>
      <c r="D46" s="44">
        <v>6.7573161720535335</v>
      </c>
      <c r="E46" s="44">
        <v>8.0625010273943136</v>
      </c>
      <c r="F46" s="44">
        <v>10.603094085395382</v>
      </c>
      <c r="G46" s="44">
        <v>15.571306915958822</v>
      </c>
      <c r="H46" s="44">
        <v>24.582641446034899</v>
      </c>
      <c r="I46" s="44">
        <v>24.389541205920438</v>
      </c>
      <c r="J46" s="44">
        <v>24.1860608040543</v>
      </c>
      <c r="K46" s="44">
        <v>30.197400035176553</v>
      </c>
      <c r="L46" s="44">
        <v>29.86894624198916</v>
      </c>
      <c r="M46" s="44">
        <v>26.529208226570926</v>
      </c>
      <c r="N46" s="44">
        <v>24.366289292245899</v>
      </c>
      <c r="O46" s="44">
        <v>22.318558781073399</v>
      </c>
      <c r="P46" s="44">
        <v>21.372093691045301</v>
      </c>
      <c r="Q46" s="44">
        <v>17.2966266059174</v>
      </c>
      <c r="R46" s="44">
        <v>19.3335186258786</v>
      </c>
      <c r="S46" s="44">
        <v>21.201377369757299</v>
      </c>
      <c r="T46" s="44">
        <v>24.481006843384399</v>
      </c>
      <c r="U46" s="44">
        <v>25.829011283729098</v>
      </c>
      <c r="V46" s="44">
        <v>23.5734892277897</v>
      </c>
      <c r="W46" s="44">
        <v>23.140286193433599</v>
      </c>
      <c r="X46" s="44">
        <v>24.73580183835</v>
      </c>
      <c r="Y46" s="44">
        <v>21.321607434106699</v>
      </c>
      <c r="Z46" s="44">
        <v>24.3681141315956</v>
      </c>
      <c r="AB46" s="14" t="s">
        <v>42</v>
      </c>
      <c r="AC46" s="44">
        <f t="shared" ca="1" si="1"/>
        <v>21.321607434106699</v>
      </c>
      <c r="AD46" s="44">
        <f t="shared" ca="1" si="2"/>
        <v>24.3681141315956</v>
      </c>
      <c r="AG46" s="14" t="s">
        <v>42</v>
      </c>
      <c r="AH46" s="14">
        <f ca="1">OFFSET(Bankruptcies!P24,0,-1)</f>
        <v>7192</v>
      </c>
      <c r="AI46" s="14">
        <f ca="1">OFFSET('Debt relief orders'!P24,0,-1)</f>
        <v>40819</v>
      </c>
      <c r="AJ46" s="14">
        <f ca="1">OFFSET(IVAs!P24,0,-1)</f>
        <v>63331</v>
      </c>
    </row>
    <row r="49" spans="1:35" x14ac:dyDescent="0.25">
      <c r="A49" s="174" t="s">
        <v>865</v>
      </c>
    </row>
    <row r="50" spans="1:35" x14ac:dyDescent="0.25">
      <c r="A50" s="174" t="s">
        <v>44</v>
      </c>
      <c r="AB50" s="174" t="str">
        <f>"Number of Personal Insolvencies by age group, "&amp;AB51</f>
        <v>Number of Personal Insolvencies by age group, 2024</v>
      </c>
    </row>
    <row r="51" spans="1:35" x14ac:dyDescent="0.25">
      <c r="A51" s="14">
        <v>2024</v>
      </c>
      <c r="B51" s="14" t="s">
        <v>53</v>
      </c>
      <c r="C51" s="14" t="s">
        <v>84</v>
      </c>
      <c r="D51" s="14" t="s">
        <v>85</v>
      </c>
      <c r="E51" s="14" t="s">
        <v>86</v>
      </c>
      <c r="F51" s="14" t="s">
        <v>87</v>
      </c>
      <c r="G51" s="14" t="s">
        <v>88</v>
      </c>
      <c r="H51" s="14" t="s">
        <v>89</v>
      </c>
      <c r="AB51" s="14">
        <f>A51</f>
        <v>2024</v>
      </c>
      <c r="AC51" s="14" t="s">
        <v>53</v>
      </c>
      <c r="AD51" s="14" t="s">
        <v>84</v>
      </c>
      <c r="AE51" s="14" t="s">
        <v>85</v>
      </c>
      <c r="AF51" s="14" t="s">
        <v>86</v>
      </c>
      <c r="AG51" s="14" t="s">
        <v>87</v>
      </c>
      <c r="AH51" s="14" t="s">
        <v>88</v>
      </c>
    </row>
    <row r="52" spans="1:35" x14ac:dyDescent="0.25">
      <c r="A52" s="14" t="s">
        <v>0</v>
      </c>
      <c r="B52" s="175">
        <v>12</v>
      </c>
      <c r="C52" s="175">
        <v>70</v>
      </c>
      <c r="D52" s="175">
        <v>94</v>
      </c>
      <c r="E52" s="175">
        <v>48</v>
      </c>
      <c r="F52" s="175">
        <v>29</v>
      </c>
      <c r="G52" s="175">
        <v>6</v>
      </c>
      <c r="H52" s="175">
        <v>259</v>
      </c>
      <c r="AB52" s="14" t="s">
        <v>0</v>
      </c>
      <c r="AC52" s="176">
        <f>B52</f>
        <v>12</v>
      </c>
      <c r="AD52" s="176">
        <f t="shared" ref="AD52:AH63" si="3">C52</f>
        <v>70</v>
      </c>
      <c r="AE52" s="176">
        <f t="shared" si="3"/>
        <v>94</v>
      </c>
      <c r="AF52" s="176">
        <f t="shared" si="3"/>
        <v>48</v>
      </c>
      <c r="AG52" s="176">
        <f t="shared" si="3"/>
        <v>29</v>
      </c>
      <c r="AH52" s="176">
        <f t="shared" si="3"/>
        <v>6</v>
      </c>
      <c r="AI52" s="175"/>
    </row>
    <row r="53" spans="1:35" x14ac:dyDescent="0.25">
      <c r="A53" s="14" t="s">
        <v>1</v>
      </c>
      <c r="B53" s="175">
        <v>12</v>
      </c>
      <c r="C53" s="175">
        <v>59</v>
      </c>
      <c r="D53" s="175">
        <v>86</v>
      </c>
      <c r="E53" s="175">
        <v>47</v>
      </c>
      <c r="F53" s="175">
        <v>34</v>
      </c>
      <c r="G53" s="175">
        <v>11</v>
      </c>
      <c r="H53" s="175">
        <v>250</v>
      </c>
      <c r="AB53" s="14" t="s">
        <v>1</v>
      </c>
      <c r="AC53" s="176">
        <f t="shared" ref="AC53:AC63" si="4">B53</f>
        <v>12</v>
      </c>
      <c r="AD53" s="176">
        <f t="shared" si="3"/>
        <v>59</v>
      </c>
      <c r="AE53" s="176">
        <f t="shared" si="3"/>
        <v>86</v>
      </c>
      <c r="AF53" s="176">
        <f t="shared" si="3"/>
        <v>47</v>
      </c>
      <c r="AG53" s="176">
        <f t="shared" si="3"/>
        <v>34</v>
      </c>
      <c r="AH53" s="176">
        <f t="shared" si="3"/>
        <v>11</v>
      </c>
      <c r="AI53" s="175"/>
    </row>
    <row r="54" spans="1:35" x14ac:dyDescent="0.25">
      <c r="A54" s="14" t="s">
        <v>2</v>
      </c>
      <c r="B54" s="175">
        <v>8</v>
      </c>
      <c r="C54" s="175">
        <v>62</v>
      </c>
      <c r="D54" s="175">
        <v>61</v>
      </c>
      <c r="E54" s="175">
        <v>58</v>
      </c>
      <c r="F54" s="175">
        <v>23</v>
      </c>
      <c r="G54" s="175">
        <v>6</v>
      </c>
      <c r="H54" s="175">
        <v>218</v>
      </c>
      <c r="AB54" s="14" t="s">
        <v>2</v>
      </c>
      <c r="AC54" s="176">
        <f t="shared" si="4"/>
        <v>8</v>
      </c>
      <c r="AD54" s="176">
        <f t="shared" si="3"/>
        <v>62</v>
      </c>
      <c r="AE54" s="176">
        <f t="shared" si="3"/>
        <v>61</v>
      </c>
      <c r="AF54" s="176">
        <f t="shared" si="3"/>
        <v>58</v>
      </c>
      <c r="AG54" s="176">
        <f t="shared" si="3"/>
        <v>23</v>
      </c>
      <c r="AH54" s="176">
        <f t="shared" si="3"/>
        <v>6</v>
      </c>
      <c r="AI54" s="175"/>
    </row>
    <row r="55" spans="1:35" x14ac:dyDescent="0.25">
      <c r="A55" s="14" t="s">
        <v>3</v>
      </c>
      <c r="B55" s="175">
        <v>16</v>
      </c>
      <c r="C55" s="175">
        <v>83</v>
      </c>
      <c r="D55" s="175">
        <v>88</v>
      </c>
      <c r="E55" s="175">
        <v>40</v>
      </c>
      <c r="F55" s="175">
        <v>34</v>
      </c>
      <c r="G55" s="175">
        <v>7</v>
      </c>
      <c r="H55" s="175">
        <v>268</v>
      </c>
      <c r="AB55" s="14" t="s">
        <v>3</v>
      </c>
      <c r="AC55" s="176">
        <f t="shared" si="4"/>
        <v>16</v>
      </c>
      <c r="AD55" s="176">
        <f t="shared" si="3"/>
        <v>83</v>
      </c>
      <c r="AE55" s="176">
        <f t="shared" si="3"/>
        <v>88</v>
      </c>
      <c r="AF55" s="176">
        <f t="shared" si="3"/>
        <v>40</v>
      </c>
      <c r="AG55" s="176">
        <f t="shared" si="3"/>
        <v>34</v>
      </c>
      <c r="AH55" s="176">
        <f t="shared" si="3"/>
        <v>7</v>
      </c>
      <c r="AI55" s="175"/>
    </row>
    <row r="56" spans="1:35" x14ac:dyDescent="0.25">
      <c r="A56" s="172" t="s">
        <v>7</v>
      </c>
      <c r="B56" s="175">
        <v>7</v>
      </c>
      <c r="C56" s="175">
        <v>49</v>
      </c>
      <c r="D56" s="175">
        <v>67</v>
      </c>
      <c r="E56" s="175">
        <v>56</v>
      </c>
      <c r="F56" s="175">
        <v>26</v>
      </c>
      <c r="G56" s="175">
        <v>11</v>
      </c>
      <c r="H56" s="175">
        <v>216</v>
      </c>
      <c r="AB56" s="172" t="s">
        <v>7</v>
      </c>
      <c r="AC56" s="176">
        <f t="shared" si="4"/>
        <v>7</v>
      </c>
      <c r="AD56" s="176">
        <f t="shared" si="3"/>
        <v>49</v>
      </c>
      <c r="AE56" s="176">
        <f t="shared" si="3"/>
        <v>67</v>
      </c>
      <c r="AF56" s="176">
        <f t="shared" si="3"/>
        <v>56</v>
      </c>
      <c r="AG56" s="176">
        <f t="shared" si="3"/>
        <v>26</v>
      </c>
      <c r="AH56" s="176">
        <f t="shared" si="3"/>
        <v>11</v>
      </c>
      <c r="AI56" s="175"/>
    </row>
    <row r="57" spans="1:35" x14ac:dyDescent="0.25">
      <c r="A57" s="14" t="s">
        <v>4</v>
      </c>
      <c r="B57" s="175">
        <v>5</v>
      </c>
      <c r="C57" s="175">
        <v>60</v>
      </c>
      <c r="D57" s="175">
        <v>81</v>
      </c>
      <c r="E57" s="175">
        <v>49</v>
      </c>
      <c r="F57" s="175">
        <v>25</v>
      </c>
      <c r="G57" s="175">
        <v>6</v>
      </c>
      <c r="H57" s="175">
        <v>227</v>
      </c>
      <c r="AB57" s="14" t="s">
        <v>4</v>
      </c>
      <c r="AC57" s="176">
        <f t="shared" si="4"/>
        <v>5</v>
      </c>
      <c r="AD57" s="176">
        <f t="shared" si="3"/>
        <v>60</v>
      </c>
      <c r="AE57" s="176">
        <f t="shared" si="3"/>
        <v>81</v>
      </c>
      <c r="AF57" s="176">
        <f t="shared" si="3"/>
        <v>49</v>
      </c>
      <c r="AG57" s="176">
        <f t="shared" si="3"/>
        <v>25</v>
      </c>
      <c r="AH57" s="176">
        <f t="shared" si="3"/>
        <v>6</v>
      </c>
      <c r="AI57" s="175"/>
    </row>
    <row r="58" spans="1:35" x14ac:dyDescent="0.25">
      <c r="A58" s="14" t="s">
        <v>5</v>
      </c>
      <c r="B58" s="175">
        <v>20</v>
      </c>
      <c r="C58" s="175">
        <v>82</v>
      </c>
      <c r="D58" s="175">
        <v>111</v>
      </c>
      <c r="E58" s="175">
        <v>82</v>
      </c>
      <c r="F58" s="175">
        <v>33</v>
      </c>
      <c r="G58" s="175">
        <v>12</v>
      </c>
      <c r="H58" s="175">
        <v>340</v>
      </c>
      <c r="AB58" s="14" t="s">
        <v>5</v>
      </c>
      <c r="AC58" s="176">
        <f t="shared" si="4"/>
        <v>20</v>
      </c>
      <c r="AD58" s="176">
        <f t="shared" si="3"/>
        <v>82</v>
      </c>
      <c r="AE58" s="176">
        <f t="shared" si="3"/>
        <v>111</v>
      </c>
      <c r="AF58" s="176">
        <f t="shared" si="3"/>
        <v>82</v>
      </c>
      <c r="AG58" s="176">
        <f t="shared" si="3"/>
        <v>33</v>
      </c>
      <c r="AH58" s="176">
        <f t="shared" si="3"/>
        <v>12</v>
      </c>
      <c r="AI58" s="175"/>
    </row>
    <row r="59" spans="1:35" x14ac:dyDescent="0.25">
      <c r="A59" s="14" t="s">
        <v>6</v>
      </c>
      <c r="B59" s="175">
        <v>9</v>
      </c>
      <c r="C59" s="175">
        <v>48</v>
      </c>
      <c r="D59" s="175">
        <v>55</v>
      </c>
      <c r="E59" s="175">
        <v>37</v>
      </c>
      <c r="F59" s="175">
        <v>18</v>
      </c>
      <c r="G59" s="175">
        <v>6</v>
      </c>
      <c r="H59" s="175">
        <v>174</v>
      </c>
      <c r="AB59" s="14" t="s">
        <v>6</v>
      </c>
      <c r="AC59" s="176">
        <f t="shared" si="4"/>
        <v>9</v>
      </c>
      <c r="AD59" s="176">
        <f t="shared" si="3"/>
        <v>48</v>
      </c>
      <c r="AE59" s="176">
        <f t="shared" si="3"/>
        <v>55</v>
      </c>
      <c r="AF59" s="176">
        <f t="shared" si="3"/>
        <v>37</v>
      </c>
      <c r="AG59" s="176">
        <f t="shared" si="3"/>
        <v>18</v>
      </c>
      <c r="AH59" s="176">
        <f t="shared" si="3"/>
        <v>6</v>
      </c>
      <c r="AI59" s="175"/>
    </row>
    <row r="60" spans="1:35" x14ac:dyDescent="0.25">
      <c r="A60" s="14" t="s">
        <v>8</v>
      </c>
      <c r="B60" s="175">
        <v>27</v>
      </c>
      <c r="C60" s="175">
        <v>134</v>
      </c>
      <c r="D60" s="175">
        <v>128</v>
      </c>
      <c r="E60" s="175">
        <v>73</v>
      </c>
      <c r="F60" s="175">
        <v>38</v>
      </c>
      <c r="G60" s="175">
        <v>8</v>
      </c>
      <c r="H60" s="175">
        <v>410</v>
      </c>
      <c r="AB60" s="14" t="s">
        <v>8</v>
      </c>
      <c r="AC60" s="176">
        <f t="shared" si="4"/>
        <v>27</v>
      </c>
      <c r="AD60" s="176">
        <f t="shared" si="3"/>
        <v>134</v>
      </c>
      <c r="AE60" s="176">
        <f t="shared" si="3"/>
        <v>128</v>
      </c>
      <c r="AF60" s="176">
        <f t="shared" si="3"/>
        <v>73</v>
      </c>
      <c r="AG60" s="176">
        <f t="shared" si="3"/>
        <v>38</v>
      </c>
      <c r="AH60" s="176">
        <f t="shared" si="3"/>
        <v>8</v>
      </c>
      <c r="AI60" s="175"/>
    </row>
    <row r="61" spans="1:35" x14ac:dyDescent="0.25">
      <c r="A61" s="14" t="s">
        <v>9</v>
      </c>
      <c r="B61" s="175">
        <v>15</v>
      </c>
      <c r="C61" s="175">
        <v>98</v>
      </c>
      <c r="D61" s="175">
        <v>111</v>
      </c>
      <c r="E61" s="175">
        <v>73</v>
      </c>
      <c r="F61" s="175">
        <v>37</v>
      </c>
      <c r="G61" s="175">
        <v>13</v>
      </c>
      <c r="H61" s="175">
        <v>348</v>
      </c>
      <c r="AB61" s="14" t="s">
        <v>9</v>
      </c>
      <c r="AC61" s="176">
        <f t="shared" si="4"/>
        <v>15</v>
      </c>
      <c r="AD61" s="176">
        <f t="shared" si="3"/>
        <v>98</v>
      </c>
      <c r="AE61" s="176">
        <f t="shared" si="3"/>
        <v>111</v>
      </c>
      <c r="AF61" s="176">
        <f t="shared" si="3"/>
        <v>73</v>
      </c>
      <c r="AG61" s="176">
        <f t="shared" si="3"/>
        <v>37</v>
      </c>
      <c r="AH61" s="176">
        <f t="shared" si="3"/>
        <v>13</v>
      </c>
      <c r="AI61" s="175"/>
    </row>
    <row r="62" spans="1:35" x14ac:dyDescent="0.25">
      <c r="A62" s="14" t="s">
        <v>10</v>
      </c>
      <c r="B62" s="175">
        <v>14</v>
      </c>
      <c r="C62" s="175">
        <v>56</v>
      </c>
      <c r="D62" s="175">
        <v>79</v>
      </c>
      <c r="E62" s="175">
        <v>60</v>
      </c>
      <c r="F62" s="175">
        <v>37</v>
      </c>
      <c r="G62" s="175">
        <v>14</v>
      </c>
      <c r="H62" s="175">
        <v>261</v>
      </c>
      <c r="AB62" s="14" t="s">
        <v>10</v>
      </c>
      <c r="AC62" s="176">
        <f t="shared" si="4"/>
        <v>14</v>
      </c>
      <c r="AD62" s="176">
        <f t="shared" si="3"/>
        <v>56</v>
      </c>
      <c r="AE62" s="176">
        <f t="shared" si="3"/>
        <v>79</v>
      </c>
      <c r="AF62" s="176">
        <f t="shared" si="3"/>
        <v>60</v>
      </c>
      <c r="AG62" s="176">
        <f t="shared" si="3"/>
        <v>37</v>
      </c>
      <c r="AH62" s="176">
        <f t="shared" si="3"/>
        <v>14</v>
      </c>
      <c r="AI62" s="175"/>
    </row>
    <row r="63" spans="1:35" x14ac:dyDescent="0.25">
      <c r="A63" s="14" t="s">
        <v>11</v>
      </c>
      <c r="B63" s="175">
        <v>8</v>
      </c>
      <c r="C63" s="175">
        <v>40</v>
      </c>
      <c r="D63" s="175">
        <v>35</v>
      </c>
      <c r="E63" s="175">
        <v>43</v>
      </c>
      <c r="F63" s="175">
        <v>18</v>
      </c>
      <c r="G63" s="175">
        <v>8</v>
      </c>
      <c r="H63" s="175">
        <v>152</v>
      </c>
      <c r="AB63" s="14" t="s">
        <v>11</v>
      </c>
      <c r="AC63" s="176">
        <f t="shared" si="4"/>
        <v>8</v>
      </c>
      <c r="AD63" s="176">
        <f t="shared" si="3"/>
        <v>40</v>
      </c>
      <c r="AE63" s="176">
        <f t="shared" si="3"/>
        <v>35</v>
      </c>
      <c r="AF63" s="176">
        <f t="shared" si="3"/>
        <v>43</v>
      </c>
      <c r="AG63" s="176">
        <f t="shared" si="3"/>
        <v>18</v>
      </c>
      <c r="AH63" s="176">
        <f t="shared" si="3"/>
        <v>8</v>
      </c>
      <c r="AI63" s="175"/>
    </row>
    <row r="64" spans="1:35" x14ac:dyDescent="0.25">
      <c r="A64" s="14" t="s">
        <v>41</v>
      </c>
      <c r="B64" s="175">
        <v>153</v>
      </c>
      <c r="C64" s="175">
        <v>841</v>
      </c>
      <c r="D64" s="175">
        <v>996</v>
      </c>
      <c r="E64" s="175">
        <v>666</v>
      </c>
      <c r="F64" s="175">
        <v>352</v>
      </c>
      <c r="G64" s="175">
        <v>108</v>
      </c>
      <c r="H64" s="175">
        <v>3123</v>
      </c>
      <c r="AB64" s="14" t="s">
        <v>24</v>
      </c>
      <c r="AC64" s="176">
        <f>B65</f>
        <v>50</v>
      </c>
      <c r="AD64" s="176">
        <f t="shared" ref="AD64:AH64" si="5">C65</f>
        <v>196</v>
      </c>
      <c r="AE64" s="176">
        <f t="shared" si="5"/>
        <v>246</v>
      </c>
      <c r="AF64" s="176">
        <f t="shared" si="5"/>
        <v>134</v>
      </c>
      <c r="AG64" s="176">
        <f t="shared" si="5"/>
        <v>74</v>
      </c>
      <c r="AH64" s="176">
        <f t="shared" si="5"/>
        <v>17</v>
      </c>
      <c r="AI64" s="175"/>
    </row>
    <row r="65" spans="1:35" x14ac:dyDescent="0.25">
      <c r="A65" s="14" t="s">
        <v>24</v>
      </c>
      <c r="B65" s="175">
        <v>50</v>
      </c>
      <c r="C65" s="175">
        <v>196</v>
      </c>
      <c r="D65" s="175">
        <v>246</v>
      </c>
      <c r="E65" s="175">
        <v>134</v>
      </c>
      <c r="F65" s="175">
        <v>74</v>
      </c>
      <c r="G65" s="175">
        <v>17</v>
      </c>
      <c r="H65" s="175">
        <v>719</v>
      </c>
    </row>
    <row r="66" spans="1:35" x14ac:dyDescent="0.25">
      <c r="A66" s="14" t="s">
        <v>26</v>
      </c>
      <c r="B66" s="175">
        <v>758</v>
      </c>
      <c r="C66" s="175">
        <v>4298</v>
      </c>
      <c r="D66" s="175">
        <v>5071</v>
      </c>
      <c r="E66" s="175">
        <v>3461</v>
      </c>
      <c r="F66" s="175">
        <v>1917</v>
      </c>
      <c r="G66" s="175">
        <v>619</v>
      </c>
      <c r="H66" s="175">
        <v>16173</v>
      </c>
      <c r="AC66" s="175"/>
      <c r="AD66" s="175"/>
      <c r="AE66" s="175"/>
      <c r="AF66" s="175"/>
      <c r="AG66" s="175"/>
      <c r="AH66" s="175"/>
      <c r="AI66" s="175"/>
    </row>
    <row r="67" spans="1:35" x14ac:dyDescent="0.25">
      <c r="A67" s="14" t="s">
        <v>42</v>
      </c>
      <c r="B67" s="175">
        <v>5681</v>
      </c>
      <c r="C67" s="175">
        <v>29886</v>
      </c>
      <c r="D67" s="175">
        <v>35005</v>
      </c>
      <c r="E67" s="175">
        <v>23479</v>
      </c>
      <c r="F67" s="175">
        <v>12977</v>
      </c>
      <c r="G67" s="175">
        <v>4090</v>
      </c>
      <c r="H67" s="175">
        <v>111342</v>
      </c>
      <c r="AC67" s="175"/>
      <c r="AD67" s="175"/>
      <c r="AE67" s="175"/>
      <c r="AF67" s="175"/>
      <c r="AG67" s="175"/>
      <c r="AH67" s="175"/>
      <c r="AI67" s="175"/>
    </row>
    <row r="68" spans="1:35" x14ac:dyDescent="0.25">
      <c r="AB68" s="14" t="str" cm="1">
        <f t="array" ref="AB68">INDEX(AB76:AB91,Control!$B$2)</f>
        <v>Ashford</v>
      </c>
      <c r="AC68" s="14" t="s">
        <v>53</v>
      </c>
      <c r="AD68" s="14" t="s">
        <v>84</v>
      </c>
      <c r="AE68" s="14" t="s">
        <v>85</v>
      </c>
      <c r="AF68" s="14" t="s">
        <v>86</v>
      </c>
      <c r="AG68" s="14" t="s">
        <v>87</v>
      </c>
      <c r="AH68" s="14" t="s">
        <v>88</v>
      </c>
    </row>
    <row r="69" spans="1:35" x14ac:dyDescent="0.25">
      <c r="AB69" s="14">
        <f>AB75</f>
        <v>2020</v>
      </c>
      <c r="AC69" s="44" cm="1">
        <f t="array" ref="AC69">INDEX(AC76:AC91,Control!$B$2)</f>
        <v>24.041213500000001</v>
      </c>
      <c r="AD69" s="44" cm="1">
        <f t="array" ref="AD69">INDEX(AD76:AD91,Control!$B$2)</f>
        <v>51.464766400000002</v>
      </c>
      <c r="AE69" s="44" cm="1">
        <f t="array" ref="AE69">INDEX(AE76:AE91,Control!$B$2)</f>
        <v>41.045718600000001</v>
      </c>
      <c r="AF69" s="44" cm="1">
        <f t="array" ref="AF69">INDEX(AF76:AF91,Control!$B$2)</f>
        <v>30.3611377</v>
      </c>
      <c r="AG69" s="44" cm="1">
        <f t="array" ref="AG69">INDEX(AG76:AG91,Control!$B$2)</f>
        <v>15.043023</v>
      </c>
      <c r="AH69" s="44" cm="1">
        <f t="array" ref="AH69">INDEX(AH76:AH91,Control!$B$2)</f>
        <v>3.4920265399999999</v>
      </c>
    </row>
    <row r="70" spans="1:35" x14ac:dyDescent="0.25">
      <c r="AB70" s="14">
        <f>AB95</f>
        <v>2021</v>
      </c>
      <c r="AC70" s="44" cm="1">
        <f t="array" ref="AC70">INDEX(AC96:AC111,Control!$B$2)</f>
        <v>19.461934745277599</v>
      </c>
      <c r="AD70" s="44" cm="1">
        <f t="array" ref="AD70">INDEX(AD96:AD111,Control!$B$2)</f>
        <v>47.505938242280301</v>
      </c>
      <c r="AE70" s="44" cm="1">
        <f t="array" ref="AE70">INDEX(AE96:AE111,Control!$B$2)</f>
        <v>48.623389744885102</v>
      </c>
      <c r="AF70" s="44" cm="1">
        <f t="array" ref="AF70">INDEX(AF96:AF111,Control!$B$2)</f>
        <v>29.2958346649622</v>
      </c>
      <c r="AG70" s="44" cm="1">
        <f t="array" ref="AG70">INDEX(AG96:AG111,Control!$B$2)</f>
        <v>13.839581202238399</v>
      </c>
      <c r="AH70" s="44" cm="1">
        <f t="array" ref="AH70">INDEX(AH96:AH111,Control!$B$2)</f>
        <v>3.1040235905792901</v>
      </c>
    </row>
    <row r="71" spans="1:35" x14ac:dyDescent="0.25">
      <c r="A71" s="174" t="s">
        <v>865</v>
      </c>
      <c r="AB71" s="14">
        <f>AB115</f>
        <v>2022</v>
      </c>
      <c r="AC71" s="44" cm="1">
        <f t="array" ref="AC71">INDEX(AC116:AC131,Control!$B$2)</f>
        <v>14.121225287855699</v>
      </c>
      <c r="AD71" s="44" cm="1">
        <f t="array" ref="AD71">INDEX(AD116:AD131,Control!$B$2)</f>
        <v>48.505898556799799</v>
      </c>
      <c r="AE71" s="44" cm="1">
        <f t="array" ref="AE71">INDEX(AE116:AE131,Control!$B$2)</f>
        <v>44.020985346439097</v>
      </c>
      <c r="AF71" s="44" cm="1">
        <f t="array" ref="AF71">INDEX(AF116:AF131,Control!$B$2)</f>
        <v>20.642077244825899</v>
      </c>
      <c r="AG71" s="44" cm="1">
        <f t="array" ref="AG71">INDEX(AG116:AG131,Control!$B$2)</f>
        <v>13.577331759149899</v>
      </c>
      <c r="AH71" s="44" cm="1">
        <f t="array" ref="AH71">INDEX(AH116:AH131,Control!$B$2)</f>
        <v>4.9728406395838096</v>
      </c>
    </row>
    <row r="72" spans="1:35" x14ac:dyDescent="0.25">
      <c r="A72" s="14" t="s">
        <v>83</v>
      </c>
      <c r="AB72" s="14">
        <f>AB134</f>
        <v>2023</v>
      </c>
      <c r="AC72" s="44" cm="1">
        <f t="array" ref="AC72">INDEX(AC135:AC150,Control!$B$2)</f>
        <v>14.682629320081301</v>
      </c>
      <c r="AD72" s="44" cm="1">
        <f t="array" ref="AD72">INDEX(AD135:AD150,Control!$B$2)</f>
        <v>34.4768143423548</v>
      </c>
      <c r="AE72" s="44" cm="1">
        <f t="array" ref="AE72">INDEX(AE135:AE150,Control!$B$2)</f>
        <v>44.798407167745097</v>
      </c>
      <c r="AF72" s="44" cm="1">
        <f t="array" ref="AF72">INDEX(AF135:AF150,Control!$B$2)</f>
        <v>27.4509803921569</v>
      </c>
      <c r="AG72" s="44" cm="1">
        <f t="array" ref="AG72">INDEX(AG135:AG150,Control!$B$2)</f>
        <v>16.2760416666667</v>
      </c>
      <c r="AH72" s="44" cm="1">
        <f t="array" ref="AH72">INDEX(AH135:AH150,Control!$B$2)</f>
        <v>3.68595650571323</v>
      </c>
    </row>
    <row r="73" spans="1:35" x14ac:dyDescent="0.25">
      <c r="AB73" s="14">
        <f>AB155</f>
        <v>2024</v>
      </c>
      <c r="AC73" s="44" cm="1">
        <f t="array" ref="AC73">INDEX(AC156:AC171,Control!$B$2)</f>
        <v>13.553196295459699</v>
      </c>
      <c r="AD73" s="44" cm="1">
        <f t="array" ref="AD73">INDEX(AD156:AD171,Control!$B$2)</f>
        <v>40.2229500660806</v>
      </c>
      <c r="AE73" s="44" cm="1">
        <f t="array" ref="AE73">INDEX(AE156:AE171,Control!$B$2)</f>
        <v>51.988274984790699</v>
      </c>
      <c r="AF73" s="44" cm="1">
        <f t="array" ref="AF73">INDEX(AF156:AF171,Control!$B$2)</f>
        <v>26.890756302521002</v>
      </c>
      <c r="AG73" s="44" cm="1">
        <f t="array" ref="AG73">INDEX(AG156:AG171,Control!$B$2)</f>
        <v>15.7335069444444</v>
      </c>
      <c r="AH73" s="44" cm="1">
        <f t="array" ref="AH73">INDEX(AH156:AH171,Control!$B$2)</f>
        <v>2.21157390342794</v>
      </c>
    </row>
    <row r="75" spans="1:35" x14ac:dyDescent="0.25">
      <c r="A75" s="14">
        <v>2020</v>
      </c>
      <c r="B75" s="14" t="s">
        <v>53</v>
      </c>
      <c r="C75" s="14" t="s">
        <v>84</v>
      </c>
      <c r="D75" s="14" t="s">
        <v>85</v>
      </c>
      <c r="E75" s="14" t="s">
        <v>86</v>
      </c>
      <c r="F75" s="14" t="s">
        <v>87</v>
      </c>
      <c r="G75" s="14" t="s">
        <v>88</v>
      </c>
      <c r="H75" s="14" t="s">
        <v>89</v>
      </c>
      <c r="AB75" s="14">
        <f>A75</f>
        <v>2020</v>
      </c>
      <c r="AC75" s="14" t="s">
        <v>53</v>
      </c>
      <c r="AD75" s="14" t="s">
        <v>84</v>
      </c>
      <c r="AE75" s="14" t="s">
        <v>85</v>
      </c>
      <c r="AF75" s="14" t="s">
        <v>86</v>
      </c>
      <c r="AG75" s="14" t="s">
        <v>87</v>
      </c>
      <c r="AH75" s="14" t="s">
        <v>88</v>
      </c>
      <c r="AI75" s="14" t="s">
        <v>89</v>
      </c>
    </row>
    <row r="76" spans="1:35" x14ac:dyDescent="0.25">
      <c r="A76" s="14" t="s">
        <v>0</v>
      </c>
      <c r="B76" s="44">
        <v>24.041213500000001</v>
      </c>
      <c r="C76" s="44">
        <v>51.464766400000002</v>
      </c>
      <c r="D76" s="44">
        <v>41.045718600000001</v>
      </c>
      <c r="E76" s="44">
        <v>30.3611377</v>
      </c>
      <c r="F76" s="44">
        <v>15.043023</v>
      </c>
      <c r="G76" s="44">
        <v>3.4920265399999999</v>
      </c>
      <c r="H76" s="44">
        <v>25.274300499999999</v>
      </c>
      <c r="AB76" s="14" t="s">
        <v>0</v>
      </c>
      <c r="AC76" s="44">
        <f t="shared" ref="AC76:AC91" si="6">B76</f>
        <v>24.041213500000001</v>
      </c>
      <c r="AD76" s="44">
        <f t="shared" ref="AD76:AD91" si="7">C76</f>
        <v>51.464766400000002</v>
      </c>
      <c r="AE76" s="44">
        <f t="shared" ref="AE76:AE91" si="8">D76</f>
        <v>41.045718600000001</v>
      </c>
      <c r="AF76" s="44">
        <f t="shared" ref="AF76:AF91" si="9">E76</f>
        <v>30.3611377</v>
      </c>
      <c r="AG76" s="44">
        <f t="shared" ref="AG76:AG91" si="10">F76</f>
        <v>15.043023</v>
      </c>
      <c r="AH76" s="44">
        <f t="shared" ref="AH76:AH91" si="11">G76</f>
        <v>3.4920265399999999</v>
      </c>
      <c r="AI76" s="44">
        <f t="shared" ref="AI76:AI91" si="12">H76</f>
        <v>25.274300499999999</v>
      </c>
    </row>
    <row r="77" spans="1:35" x14ac:dyDescent="0.25">
      <c r="A77" s="14" t="s">
        <v>1</v>
      </c>
      <c r="B77" s="44">
        <v>5.0609257599999999</v>
      </c>
      <c r="C77" s="44">
        <v>31.910650199999999</v>
      </c>
      <c r="D77" s="44">
        <v>45.756550099999998</v>
      </c>
      <c r="E77" s="44">
        <v>23.006955600000001</v>
      </c>
      <c r="F77" s="44">
        <v>14.5213152</v>
      </c>
      <c r="G77" s="44">
        <v>3.4657039699999999</v>
      </c>
      <c r="H77" s="44">
        <v>17.689929200000002</v>
      </c>
      <c r="AB77" s="14" t="s">
        <v>1</v>
      </c>
      <c r="AC77" s="44">
        <f t="shared" si="6"/>
        <v>5.0609257599999999</v>
      </c>
      <c r="AD77" s="44">
        <f t="shared" si="7"/>
        <v>31.910650199999999</v>
      </c>
      <c r="AE77" s="44">
        <f t="shared" si="8"/>
        <v>45.756550099999998</v>
      </c>
      <c r="AF77" s="44">
        <f t="shared" si="9"/>
        <v>23.006955600000001</v>
      </c>
      <c r="AG77" s="44">
        <f t="shared" si="10"/>
        <v>14.5213152</v>
      </c>
      <c r="AH77" s="44">
        <f t="shared" si="11"/>
        <v>3.4657039699999999</v>
      </c>
      <c r="AI77" s="44">
        <f t="shared" si="12"/>
        <v>17.689929200000002</v>
      </c>
    </row>
    <row r="78" spans="1:35" x14ac:dyDescent="0.25">
      <c r="A78" s="14" t="s">
        <v>2</v>
      </c>
      <c r="B78" s="44">
        <v>10.6397127</v>
      </c>
      <c r="C78" s="44">
        <v>35.2176817</v>
      </c>
      <c r="D78" s="44">
        <v>26.803663199999999</v>
      </c>
      <c r="E78" s="44">
        <v>31.666020400000001</v>
      </c>
      <c r="F78" s="44">
        <v>13.101867</v>
      </c>
      <c r="G78" s="44">
        <v>3.7819098599999998</v>
      </c>
      <c r="H78" s="44">
        <v>21.767879499999999</v>
      </c>
      <c r="AB78" s="14" t="s">
        <v>2</v>
      </c>
      <c r="AC78" s="44">
        <f t="shared" si="6"/>
        <v>10.6397127</v>
      </c>
      <c r="AD78" s="44">
        <f t="shared" si="7"/>
        <v>35.2176817</v>
      </c>
      <c r="AE78" s="44">
        <f t="shared" si="8"/>
        <v>26.803663199999999</v>
      </c>
      <c r="AF78" s="44">
        <f t="shared" si="9"/>
        <v>31.666020400000001</v>
      </c>
      <c r="AG78" s="44">
        <f t="shared" si="10"/>
        <v>13.101867</v>
      </c>
      <c r="AH78" s="44">
        <f t="shared" si="11"/>
        <v>3.7819098599999998</v>
      </c>
      <c r="AI78" s="44">
        <f t="shared" si="12"/>
        <v>21.767879499999999</v>
      </c>
    </row>
    <row r="79" spans="1:35" x14ac:dyDescent="0.25">
      <c r="A79" s="14" t="s">
        <v>3</v>
      </c>
      <c r="B79" s="44">
        <v>32.299741599999997</v>
      </c>
      <c r="C79" s="44">
        <v>79.015347199999994</v>
      </c>
      <c r="D79" s="44">
        <v>86.354442199999994</v>
      </c>
      <c r="E79" s="44">
        <v>37.662419200000002</v>
      </c>
      <c r="F79" s="44">
        <v>17.861258400000001</v>
      </c>
      <c r="G79" s="44">
        <v>4.6097656100000002</v>
      </c>
      <c r="H79" s="44">
        <v>36.222754199999997</v>
      </c>
      <c r="AB79" s="14" t="s">
        <v>3</v>
      </c>
      <c r="AC79" s="44">
        <f t="shared" si="6"/>
        <v>32.299741599999997</v>
      </c>
      <c r="AD79" s="44">
        <f t="shared" si="7"/>
        <v>79.015347199999994</v>
      </c>
      <c r="AE79" s="44">
        <f t="shared" si="8"/>
        <v>86.354442199999994</v>
      </c>
      <c r="AF79" s="44">
        <f t="shared" si="9"/>
        <v>37.662419200000002</v>
      </c>
      <c r="AG79" s="44">
        <f t="shared" si="10"/>
        <v>17.861258400000001</v>
      </c>
      <c r="AH79" s="44">
        <f t="shared" si="11"/>
        <v>4.6097656100000002</v>
      </c>
      <c r="AI79" s="44">
        <f t="shared" si="12"/>
        <v>36.222754199999997</v>
      </c>
    </row>
    <row r="80" spans="1:35" x14ac:dyDescent="0.25">
      <c r="A80" s="172" t="s">
        <v>7</v>
      </c>
      <c r="B80" s="44">
        <v>23.290861799999998</v>
      </c>
      <c r="C80" s="44">
        <v>53.200196400000003</v>
      </c>
      <c r="D80" s="44">
        <v>49.963735999999997</v>
      </c>
      <c r="E80" s="44">
        <v>27.392024500000002</v>
      </c>
      <c r="F80" s="44">
        <v>19.209319600000001</v>
      </c>
      <c r="G80" s="44">
        <v>3.18043678</v>
      </c>
      <c r="H80" s="44">
        <v>24.6578318</v>
      </c>
      <c r="AB80" s="172" t="s">
        <v>7</v>
      </c>
      <c r="AC80" s="44">
        <f t="shared" si="6"/>
        <v>23.290861799999998</v>
      </c>
      <c r="AD80" s="44">
        <f t="shared" si="7"/>
        <v>53.200196400000003</v>
      </c>
      <c r="AE80" s="44">
        <f t="shared" si="8"/>
        <v>49.963735999999997</v>
      </c>
      <c r="AF80" s="44">
        <f t="shared" si="9"/>
        <v>27.392024500000002</v>
      </c>
      <c r="AG80" s="44">
        <f t="shared" si="10"/>
        <v>19.209319600000001</v>
      </c>
      <c r="AH80" s="44">
        <f t="shared" si="11"/>
        <v>3.18043678</v>
      </c>
      <c r="AI80" s="44">
        <f t="shared" si="12"/>
        <v>24.6578318</v>
      </c>
    </row>
    <row r="81" spans="1:35" x14ac:dyDescent="0.25">
      <c r="A81" s="14" t="s">
        <v>4</v>
      </c>
      <c r="B81" s="44">
        <v>10.6340556</v>
      </c>
      <c r="C81" s="44">
        <v>40.953090099999997</v>
      </c>
      <c r="D81" s="44">
        <v>59.832756600000003</v>
      </c>
      <c r="E81" s="44">
        <v>24.146488699999999</v>
      </c>
      <c r="F81" s="44">
        <v>13.844023999999999</v>
      </c>
      <c r="G81" s="44">
        <v>2.6877385399999998</v>
      </c>
      <c r="H81" s="44">
        <v>25.326104300000001</v>
      </c>
      <c r="AB81" s="14" t="s">
        <v>4</v>
      </c>
      <c r="AC81" s="44">
        <f t="shared" si="6"/>
        <v>10.6340556</v>
      </c>
      <c r="AD81" s="44">
        <f t="shared" si="7"/>
        <v>40.953090099999997</v>
      </c>
      <c r="AE81" s="44">
        <f t="shared" si="8"/>
        <v>59.832756600000003</v>
      </c>
      <c r="AF81" s="44">
        <f t="shared" si="9"/>
        <v>24.146488699999999</v>
      </c>
      <c r="AG81" s="44">
        <f t="shared" si="10"/>
        <v>13.844023999999999</v>
      </c>
      <c r="AH81" s="44">
        <f t="shared" si="11"/>
        <v>2.6877385399999998</v>
      </c>
      <c r="AI81" s="44">
        <f t="shared" si="12"/>
        <v>25.326104300000001</v>
      </c>
    </row>
    <row r="82" spans="1:35" x14ac:dyDescent="0.25">
      <c r="A82" s="14" t="s">
        <v>5</v>
      </c>
      <c r="B82" s="44">
        <v>14.569763500000001</v>
      </c>
      <c r="C82" s="44">
        <v>51.932254100000002</v>
      </c>
      <c r="D82" s="44">
        <v>39.318479699999997</v>
      </c>
      <c r="E82" s="44">
        <v>24.296833199999998</v>
      </c>
      <c r="F82" s="44">
        <v>11.094161700000001</v>
      </c>
      <c r="G82" s="44">
        <v>3.8927983199999998</v>
      </c>
      <c r="H82" s="44">
        <v>23.1261154</v>
      </c>
      <c r="AB82" s="14" t="s">
        <v>5</v>
      </c>
      <c r="AC82" s="44">
        <f t="shared" si="6"/>
        <v>14.569763500000001</v>
      </c>
      <c r="AD82" s="44">
        <f t="shared" si="7"/>
        <v>51.932254100000002</v>
      </c>
      <c r="AE82" s="44">
        <f t="shared" si="8"/>
        <v>39.318479699999997</v>
      </c>
      <c r="AF82" s="44">
        <f t="shared" si="9"/>
        <v>24.296833199999998</v>
      </c>
      <c r="AG82" s="44">
        <f t="shared" si="10"/>
        <v>11.094161700000001</v>
      </c>
      <c r="AH82" s="44">
        <f t="shared" si="11"/>
        <v>3.8927983199999998</v>
      </c>
      <c r="AI82" s="44">
        <f t="shared" si="12"/>
        <v>23.1261154</v>
      </c>
    </row>
    <row r="83" spans="1:35" x14ac:dyDescent="0.25">
      <c r="A83" s="14" t="s">
        <v>6</v>
      </c>
      <c r="B83" s="44">
        <v>16.687526099999999</v>
      </c>
      <c r="C83" s="44">
        <v>38.718181100000002</v>
      </c>
      <c r="D83" s="44">
        <v>31.764939399999999</v>
      </c>
      <c r="E83" s="44">
        <v>25.737817400000001</v>
      </c>
      <c r="F83" s="44">
        <v>11.393847299999999</v>
      </c>
      <c r="G83" s="44">
        <v>3.8057542999999998</v>
      </c>
      <c r="H83" s="44">
        <v>19.255524000000001</v>
      </c>
      <c r="AB83" s="14" t="s">
        <v>6</v>
      </c>
      <c r="AC83" s="44">
        <f t="shared" si="6"/>
        <v>16.687526099999999</v>
      </c>
      <c r="AD83" s="44">
        <f t="shared" si="7"/>
        <v>38.718181100000002</v>
      </c>
      <c r="AE83" s="44">
        <f t="shared" si="8"/>
        <v>31.764939399999999</v>
      </c>
      <c r="AF83" s="44">
        <f t="shared" si="9"/>
        <v>25.737817400000001</v>
      </c>
      <c r="AG83" s="44">
        <f t="shared" si="10"/>
        <v>11.393847299999999</v>
      </c>
      <c r="AH83" s="44">
        <f t="shared" si="11"/>
        <v>3.8057542999999998</v>
      </c>
      <c r="AI83" s="44">
        <f t="shared" si="12"/>
        <v>19.255524000000001</v>
      </c>
    </row>
    <row r="84" spans="1:35" x14ac:dyDescent="0.25">
      <c r="A84" s="14" t="s">
        <v>8</v>
      </c>
      <c r="B84" s="44">
        <v>22.1946023</v>
      </c>
      <c r="C84" s="44">
        <v>66.798072700000006</v>
      </c>
      <c r="D84" s="44">
        <v>53.622236800000003</v>
      </c>
      <c r="E84" s="44">
        <v>31.831294100000001</v>
      </c>
      <c r="F84" s="44">
        <v>14.239943</v>
      </c>
      <c r="G84" s="44">
        <v>4.4658193099999997</v>
      </c>
      <c r="H84" s="44">
        <v>29.995800599999999</v>
      </c>
      <c r="AB84" s="14" t="s">
        <v>8</v>
      </c>
      <c r="AC84" s="44">
        <f t="shared" si="6"/>
        <v>22.1946023</v>
      </c>
      <c r="AD84" s="44">
        <f t="shared" si="7"/>
        <v>66.798072700000006</v>
      </c>
      <c r="AE84" s="44">
        <f t="shared" si="8"/>
        <v>53.622236800000003</v>
      </c>
      <c r="AF84" s="44">
        <f t="shared" si="9"/>
        <v>31.831294100000001</v>
      </c>
      <c r="AG84" s="44">
        <f t="shared" si="10"/>
        <v>14.239943</v>
      </c>
      <c r="AH84" s="44">
        <f t="shared" si="11"/>
        <v>4.4658193099999997</v>
      </c>
      <c r="AI84" s="44">
        <f t="shared" si="12"/>
        <v>29.995800599999999</v>
      </c>
    </row>
    <row r="85" spans="1:35" x14ac:dyDescent="0.25">
      <c r="A85" s="14" t="s">
        <v>9</v>
      </c>
      <c r="B85" s="44">
        <v>30.0954753</v>
      </c>
      <c r="C85" s="44">
        <v>88.501376699999994</v>
      </c>
      <c r="D85" s="44">
        <v>55.998970100000001</v>
      </c>
      <c r="E85" s="44">
        <v>44.485940200000002</v>
      </c>
      <c r="F85" s="44">
        <v>21.053739700000001</v>
      </c>
      <c r="G85" s="44">
        <v>2.93841091</v>
      </c>
      <c r="H85" s="44">
        <v>34.209465799999997</v>
      </c>
      <c r="AB85" s="14" t="s">
        <v>9</v>
      </c>
      <c r="AC85" s="44">
        <f t="shared" si="6"/>
        <v>30.0954753</v>
      </c>
      <c r="AD85" s="44">
        <f t="shared" si="7"/>
        <v>88.501376699999994</v>
      </c>
      <c r="AE85" s="44">
        <f t="shared" si="8"/>
        <v>55.998970100000001</v>
      </c>
      <c r="AF85" s="44">
        <f t="shared" si="9"/>
        <v>44.485940200000002</v>
      </c>
      <c r="AG85" s="44">
        <f t="shared" si="10"/>
        <v>21.053739700000001</v>
      </c>
      <c r="AH85" s="44">
        <f t="shared" si="11"/>
        <v>2.93841091</v>
      </c>
      <c r="AI85" s="44">
        <f t="shared" si="12"/>
        <v>34.209465799999997</v>
      </c>
    </row>
    <row r="86" spans="1:35" x14ac:dyDescent="0.25">
      <c r="A86" s="14" t="s">
        <v>10</v>
      </c>
      <c r="B86" s="44">
        <v>14.7559591</v>
      </c>
      <c r="C86" s="44">
        <v>37.7799148</v>
      </c>
      <c r="D86" s="44">
        <v>39.859599000000003</v>
      </c>
      <c r="E86" s="44">
        <v>23.397762</v>
      </c>
      <c r="F86" s="44">
        <v>16.432889299999999</v>
      </c>
      <c r="G86" s="44">
        <v>1.1910906400000001</v>
      </c>
      <c r="H86" s="44">
        <v>20.771484300000001</v>
      </c>
      <c r="AB86" s="14" t="s">
        <v>10</v>
      </c>
      <c r="AC86" s="44">
        <f t="shared" si="6"/>
        <v>14.7559591</v>
      </c>
      <c r="AD86" s="44">
        <f t="shared" si="7"/>
        <v>37.7799148</v>
      </c>
      <c r="AE86" s="44">
        <f t="shared" si="8"/>
        <v>39.859599000000003</v>
      </c>
      <c r="AF86" s="44">
        <f t="shared" si="9"/>
        <v>23.397762</v>
      </c>
      <c r="AG86" s="44">
        <f t="shared" si="10"/>
        <v>16.432889299999999</v>
      </c>
      <c r="AH86" s="44">
        <f t="shared" si="11"/>
        <v>1.1910906400000001</v>
      </c>
      <c r="AI86" s="44">
        <f t="shared" si="12"/>
        <v>20.771484300000001</v>
      </c>
    </row>
    <row r="87" spans="1:35" x14ac:dyDescent="0.25">
      <c r="A87" s="14" t="s">
        <v>11</v>
      </c>
      <c r="B87" s="44">
        <v>7.2759022099999999</v>
      </c>
      <c r="C87" s="44">
        <v>32.5243933</v>
      </c>
      <c r="D87" s="44">
        <v>32.840722499999998</v>
      </c>
      <c r="E87" s="44">
        <v>18.964022499999999</v>
      </c>
      <c r="F87" s="44">
        <v>13.771394799999999</v>
      </c>
      <c r="G87" s="44">
        <v>3.4173430200000001</v>
      </c>
      <c r="H87" s="44">
        <v>17.426915900000001</v>
      </c>
      <c r="AB87" s="14" t="s">
        <v>11</v>
      </c>
      <c r="AC87" s="44">
        <f t="shared" si="6"/>
        <v>7.2759022099999999</v>
      </c>
      <c r="AD87" s="44">
        <f t="shared" si="7"/>
        <v>32.5243933</v>
      </c>
      <c r="AE87" s="44">
        <f t="shared" si="8"/>
        <v>32.840722499999998</v>
      </c>
      <c r="AF87" s="44">
        <f t="shared" si="9"/>
        <v>18.964022499999999</v>
      </c>
      <c r="AG87" s="44">
        <f t="shared" si="10"/>
        <v>13.771394799999999</v>
      </c>
      <c r="AH87" s="44">
        <f t="shared" si="11"/>
        <v>3.4173430200000001</v>
      </c>
      <c r="AI87" s="44">
        <f t="shared" si="12"/>
        <v>17.426915900000001</v>
      </c>
    </row>
    <row r="88" spans="1:35" x14ac:dyDescent="0.25">
      <c r="A88" s="14" t="s">
        <v>41</v>
      </c>
      <c r="B88" s="44">
        <v>16.0908424</v>
      </c>
      <c r="C88" s="44">
        <v>50.434670799999999</v>
      </c>
      <c r="D88" s="44">
        <v>45.760053200000002</v>
      </c>
      <c r="E88" s="44">
        <v>28.391210699999998</v>
      </c>
      <c r="F88" s="44">
        <v>15.173161199999999</v>
      </c>
      <c r="G88" s="44">
        <v>3.4389280499999999</v>
      </c>
      <c r="H88" s="44">
        <v>24.603898999999998</v>
      </c>
      <c r="AB88" s="14" t="s">
        <v>41</v>
      </c>
      <c r="AC88" s="44">
        <f t="shared" si="6"/>
        <v>16.0908424</v>
      </c>
      <c r="AD88" s="44">
        <f t="shared" si="7"/>
        <v>50.434670799999999</v>
      </c>
      <c r="AE88" s="44">
        <f t="shared" si="8"/>
        <v>45.760053200000002</v>
      </c>
      <c r="AF88" s="44">
        <f t="shared" si="9"/>
        <v>28.391210699999998</v>
      </c>
      <c r="AG88" s="44">
        <f t="shared" si="10"/>
        <v>15.173161199999999</v>
      </c>
      <c r="AH88" s="44">
        <f t="shared" si="11"/>
        <v>3.4389280499999999</v>
      </c>
      <c r="AI88" s="44">
        <f t="shared" si="12"/>
        <v>24.603898999999998</v>
      </c>
    </row>
    <row r="89" spans="1:35" x14ac:dyDescent="0.25">
      <c r="A89" s="14" t="s">
        <v>24</v>
      </c>
      <c r="B89" s="44">
        <v>24.1238052</v>
      </c>
      <c r="C89" s="44">
        <v>55.159151899999998</v>
      </c>
      <c r="D89" s="44">
        <v>54.836042999999997</v>
      </c>
      <c r="E89" s="44">
        <v>37.120722999999998</v>
      </c>
      <c r="F89" s="44">
        <v>16.731401300000002</v>
      </c>
      <c r="G89" s="44">
        <v>4.8594084799999999</v>
      </c>
      <c r="H89" s="44">
        <v>32.100926100000002</v>
      </c>
      <c r="AB89" s="14" t="s">
        <v>24</v>
      </c>
      <c r="AC89" s="44">
        <f t="shared" si="6"/>
        <v>24.1238052</v>
      </c>
      <c r="AD89" s="44">
        <f t="shared" si="7"/>
        <v>55.159151899999998</v>
      </c>
      <c r="AE89" s="44">
        <f t="shared" si="8"/>
        <v>54.836042999999997</v>
      </c>
      <c r="AF89" s="44">
        <f t="shared" si="9"/>
        <v>37.120722999999998</v>
      </c>
      <c r="AG89" s="44">
        <f t="shared" si="10"/>
        <v>16.731401300000002</v>
      </c>
      <c r="AH89" s="44">
        <f t="shared" si="11"/>
        <v>4.8594084799999999</v>
      </c>
      <c r="AI89" s="44">
        <f t="shared" si="12"/>
        <v>32.100926100000002</v>
      </c>
    </row>
    <row r="90" spans="1:35" x14ac:dyDescent="0.25">
      <c r="A90" s="14" t="s">
        <v>26</v>
      </c>
      <c r="B90" s="44">
        <v>13.5319296</v>
      </c>
      <c r="C90" s="44">
        <v>43.969302200000001</v>
      </c>
      <c r="D90" s="44">
        <v>42.306194699999999</v>
      </c>
      <c r="E90" s="44">
        <v>26.547101300000001</v>
      </c>
      <c r="F90" s="44">
        <v>13.7020482</v>
      </c>
      <c r="G90" s="44">
        <v>3.3002134700000001</v>
      </c>
      <c r="H90" s="44">
        <v>22.519387600000002</v>
      </c>
      <c r="AB90" s="14" t="s">
        <v>26</v>
      </c>
      <c r="AC90" s="44">
        <f t="shared" si="6"/>
        <v>13.5319296</v>
      </c>
      <c r="AD90" s="44">
        <f t="shared" si="7"/>
        <v>43.969302200000001</v>
      </c>
      <c r="AE90" s="44">
        <f t="shared" si="8"/>
        <v>42.306194699999999</v>
      </c>
      <c r="AF90" s="44">
        <f t="shared" si="9"/>
        <v>26.547101300000001</v>
      </c>
      <c r="AG90" s="44">
        <f t="shared" si="10"/>
        <v>13.7020482</v>
      </c>
      <c r="AH90" s="44">
        <f t="shared" si="11"/>
        <v>3.3002134700000001</v>
      </c>
      <c r="AI90" s="44">
        <f t="shared" si="12"/>
        <v>22.519387600000002</v>
      </c>
    </row>
    <row r="91" spans="1:35" x14ac:dyDescent="0.25">
      <c r="A91" s="14" t="s">
        <v>42</v>
      </c>
      <c r="B91" s="44">
        <v>14.347324199999999</v>
      </c>
      <c r="C91" s="44">
        <v>41.914681700000003</v>
      </c>
      <c r="D91" s="44">
        <v>42.788756900000003</v>
      </c>
      <c r="E91" s="44">
        <v>28.9220507</v>
      </c>
      <c r="F91" s="44">
        <v>14.6437607</v>
      </c>
      <c r="G91" s="44">
        <v>3.4241145799999999</v>
      </c>
      <c r="H91" s="44">
        <v>23.6296544</v>
      </c>
      <c r="AB91" s="14" t="s">
        <v>42</v>
      </c>
      <c r="AC91" s="44">
        <f t="shared" si="6"/>
        <v>14.347324199999999</v>
      </c>
      <c r="AD91" s="44">
        <f t="shared" si="7"/>
        <v>41.914681700000003</v>
      </c>
      <c r="AE91" s="44">
        <f t="shared" si="8"/>
        <v>42.788756900000003</v>
      </c>
      <c r="AF91" s="44">
        <f t="shared" si="9"/>
        <v>28.9220507</v>
      </c>
      <c r="AG91" s="44">
        <f t="shared" si="10"/>
        <v>14.6437607</v>
      </c>
      <c r="AH91" s="44">
        <f t="shared" si="11"/>
        <v>3.4241145799999999</v>
      </c>
      <c r="AI91" s="44">
        <f t="shared" si="12"/>
        <v>23.6296544</v>
      </c>
    </row>
    <row r="95" spans="1:35" x14ac:dyDescent="0.25">
      <c r="A95" s="14">
        <v>2021</v>
      </c>
      <c r="B95" s="14" t="s">
        <v>53</v>
      </c>
      <c r="C95" s="14" t="s">
        <v>84</v>
      </c>
      <c r="D95" s="14" t="s">
        <v>85</v>
      </c>
      <c r="E95" s="14" t="s">
        <v>86</v>
      </c>
      <c r="F95" s="14" t="s">
        <v>87</v>
      </c>
      <c r="G95" s="14" t="s">
        <v>88</v>
      </c>
      <c r="H95" s="14" t="s">
        <v>89</v>
      </c>
      <c r="AB95" s="14">
        <f>A95</f>
        <v>2021</v>
      </c>
      <c r="AC95" s="14" t="s">
        <v>53</v>
      </c>
      <c r="AD95" s="14" t="s">
        <v>84</v>
      </c>
      <c r="AE95" s="14" t="s">
        <v>85</v>
      </c>
      <c r="AF95" s="14" t="s">
        <v>86</v>
      </c>
      <c r="AG95" s="14" t="s">
        <v>87</v>
      </c>
      <c r="AH95" s="14" t="s">
        <v>88</v>
      </c>
      <c r="AI95" s="14" t="s">
        <v>89</v>
      </c>
    </row>
    <row r="96" spans="1:35" x14ac:dyDescent="0.25">
      <c r="A96" s="14" t="s">
        <v>0</v>
      </c>
      <c r="B96" s="44">
        <v>19.461934745277599</v>
      </c>
      <c r="C96" s="44">
        <v>47.505938242280301</v>
      </c>
      <c r="D96" s="44">
        <v>48.623389744885102</v>
      </c>
      <c r="E96" s="44">
        <v>29.2958346649622</v>
      </c>
      <c r="F96" s="44">
        <v>13.839581202238399</v>
      </c>
      <c r="G96" s="44">
        <v>3.1040235905792901</v>
      </c>
      <c r="H96" s="44">
        <v>24.976955784841401</v>
      </c>
      <c r="AB96" s="14" t="s">
        <v>0</v>
      </c>
      <c r="AC96" s="44">
        <f t="shared" ref="AC96:AC111" si="13">B96</f>
        <v>19.461934745277599</v>
      </c>
      <c r="AD96" s="44">
        <f t="shared" ref="AD96:AD111" si="14">C96</f>
        <v>47.505938242280301</v>
      </c>
      <c r="AE96" s="44">
        <f t="shared" ref="AE96:AE111" si="15">D96</f>
        <v>48.623389744885102</v>
      </c>
      <c r="AF96" s="44">
        <f t="shared" ref="AF96:AF111" si="16">E96</f>
        <v>29.2958346649622</v>
      </c>
      <c r="AG96" s="44">
        <f t="shared" ref="AG96:AG111" si="17">F96</f>
        <v>13.839581202238399</v>
      </c>
      <c r="AH96" s="44">
        <f t="shared" ref="AH96:AH111" si="18">G96</f>
        <v>3.1040235905792901</v>
      </c>
      <c r="AI96" s="44">
        <f t="shared" ref="AI96:AI111" si="19">H96</f>
        <v>24.976955784841401</v>
      </c>
    </row>
    <row r="97" spans="1:35" x14ac:dyDescent="0.25">
      <c r="A97" s="14" t="s">
        <v>1</v>
      </c>
      <c r="B97" s="44">
        <v>5.8395297232062902</v>
      </c>
      <c r="C97" s="44">
        <v>33.240260603643101</v>
      </c>
      <c r="D97" s="44">
        <v>42.6225398019306</v>
      </c>
      <c r="E97" s="44">
        <v>29.427501337613698</v>
      </c>
      <c r="F97" s="44">
        <v>19.188880821491601</v>
      </c>
      <c r="G97" s="44">
        <v>3.1768953068592101</v>
      </c>
      <c r="H97" s="44">
        <v>19.078807903451001</v>
      </c>
      <c r="AB97" s="14" t="s">
        <v>1</v>
      </c>
      <c r="AC97" s="44">
        <f t="shared" si="13"/>
        <v>5.8395297232062902</v>
      </c>
      <c r="AD97" s="44">
        <f t="shared" si="14"/>
        <v>33.240260603643101</v>
      </c>
      <c r="AE97" s="44">
        <f t="shared" si="15"/>
        <v>42.6225398019306</v>
      </c>
      <c r="AF97" s="44">
        <f t="shared" si="16"/>
        <v>29.427501337613698</v>
      </c>
      <c r="AG97" s="44">
        <f t="shared" si="17"/>
        <v>19.188880821491601</v>
      </c>
      <c r="AH97" s="44">
        <f t="shared" si="18"/>
        <v>3.1768953068592101</v>
      </c>
      <c r="AI97" s="44">
        <f t="shared" si="19"/>
        <v>19.078807903451001</v>
      </c>
    </row>
    <row r="98" spans="1:35" x14ac:dyDescent="0.25">
      <c r="A98" s="14" t="s">
        <v>2</v>
      </c>
      <c r="B98" s="44">
        <v>22.609389546482198</v>
      </c>
      <c r="C98" s="44">
        <v>43.111300018215999</v>
      </c>
      <c r="D98" s="44">
        <v>40.763904400267997</v>
      </c>
      <c r="E98" s="44">
        <v>21.3260953858085</v>
      </c>
      <c r="F98" s="44">
        <v>12.2830003275467</v>
      </c>
      <c r="G98" s="44">
        <v>3.1515915537346402</v>
      </c>
      <c r="H98" s="44">
        <v>25.044764590915999</v>
      </c>
      <c r="AB98" s="14" t="s">
        <v>2</v>
      </c>
      <c r="AC98" s="44">
        <f t="shared" si="13"/>
        <v>22.609389546482198</v>
      </c>
      <c r="AD98" s="44">
        <f t="shared" si="14"/>
        <v>43.111300018215999</v>
      </c>
      <c r="AE98" s="44">
        <f t="shared" si="15"/>
        <v>40.763904400267997</v>
      </c>
      <c r="AF98" s="44">
        <f t="shared" si="16"/>
        <v>21.3260953858085</v>
      </c>
      <c r="AG98" s="44">
        <f t="shared" si="17"/>
        <v>12.2830003275467</v>
      </c>
      <c r="AH98" s="44">
        <f t="shared" si="18"/>
        <v>3.1515915537346402</v>
      </c>
      <c r="AI98" s="44">
        <f t="shared" si="19"/>
        <v>25.044764590915999</v>
      </c>
    </row>
    <row r="99" spans="1:35" x14ac:dyDescent="0.25">
      <c r="A99" s="14" t="s">
        <v>3</v>
      </c>
      <c r="B99" s="44">
        <v>28.4237726098191</v>
      </c>
      <c r="C99" s="44">
        <v>68.378665856252894</v>
      </c>
      <c r="D99" s="44">
        <v>49.789948654115499</v>
      </c>
      <c r="E99" s="44">
        <v>28.2468143870441</v>
      </c>
      <c r="F99" s="44">
        <v>19.5897672274718</v>
      </c>
      <c r="G99" s="44">
        <v>4.6097656111485401</v>
      </c>
      <c r="H99" s="44">
        <v>28.243248918567101</v>
      </c>
      <c r="AB99" s="14" t="s">
        <v>3</v>
      </c>
      <c r="AC99" s="44">
        <f t="shared" si="13"/>
        <v>28.4237726098191</v>
      </c>
      <c r="AD99" s="44">
        <f t="shared" si="14"/>
        <v>68.378665856252894</v>
      </c>
      <c r="AE99" s="44">
        <f t="shared" si="15"/>
        <v>49.789948654115499</v>
      </c>
      <c r="AF99" s="44">
        <f t="shared" si="16"/>
        <v>28.2468143870441</v>
      </c>
      <c r="AG99" s="44">
        <f t="shared" si="17"/>
        <v>19.5897672274718</v>
      </c>
      <c r="AH99" s="44">
        <f t="shared" si="18"/>
        <v>4.6097656111485401</v>
      </c>
      <c r="AI99" s="44">
        <f t="shared" si="19"/>
        <v>28.243248918567101</v>
      </c>
    </row>
    <row r="100" spans="1:35" x14ac:dyDescent="0.25">
      <c r="A100" s="172" t="s">
        <v>7</v>
      </c>
      <c r="B100" s="44">
        <v>16.440608302507201</v>
      </c>
      <c r="C100" s="44">
        <v>51.563267310525497</v>
      </c>
      <c r="D100" s="44">
        <v>39.487468772664997</v>
      </c>
      <c r="E100" s="44">
        <v>32.488215059243203</v>
      </c>
      <c r="F100" s="44">
        <v>16.111042260503201</v>
      </c>
      <c r="G100" s="44">
        <v>2.4736730510990199</v>
      </c>
      <c r="H100" s="44">
        <v>22.5939604605692</v>
      </c>
      <c r="AB100" s="172" t="s">
        <v>7</v>
      </c>
      <c r="AC100" s="44">
        <f t="shared" si="13"/>
        <v>16.440608302507201</v>
      </c>
      <c r="AD100" s="44">
        <f t="shared" si="14"/>
        <v>51.563267310525497</v>
      </c>
      <c r="AE100" s="44">
        <f t="shared" si="15"/>
        <v>39.487468772664997</v>
      </c>
      <c r="AF100" s="44">
        <f t="shared" si="16"/>
        <v>32.488215059243203</v>
      </c>
      <c r="AG100" s="44">
        <f t="shared" si="17"/>
        <v>16.111042260503201</v>
      </c>
      <c r="AH100" s="44">
        <f t="shared" si="18"/>
        <v>2.4736730510990199</v>
      </c>
      <c r="AI100" s="44">
        <f t="shared" si="19"/>
        <v>22.5939604605692</v>
      </c>
    </row>
    <row r="101" spans="1:35" x14ac:dyDescent="0.25">
      <c r="A101" s="14" t="s">
        <v>4</v>
      </c>
      <c r="B101" s="44">
        <v>10.634055562940301</v>
      </c>
      <c r="C101" s="44">
        <v>46.165301563663398</v>
      </c>
      <c r="D101" s="44">
        <v>47.577854671280299</v>
      </c>
      <c r="E101" s="44">
        <v>27.5001676839493</v>
      </c>
      <c r="F101" s="44">
        <v>9.2293493308721697</v>
      </c>
      <c r="G101" s="44">
        <v>1.61264312207708</v>
      </c>
      <c r="H101" s="44">
        <v>23.604912772470801</v>
      </c>
      <c r="AB101" s="14" t="s">
        <v>4</v>
      </c>
      <c r="AC101" s="44">
        <f t="shared" si="13"/>
        <v>10.634055562940301</v>
      </c>
      <c r="AD101" s="44">
        <f t="shared" si="14"/>
        <v>46.165301563663398</v>
      </c>
      <c r="AE101" s="44">
        <f t="shared" si="15"/>
        <v>47.577854671280299</v>
      </c>
      <c r="AF101" s="44">
        <f t="shared" si="16"/>
        <v>27.5001676839493</v>
      </c>
      <c r="AG101" s="44">
        <f t="shared" si="17"/>
        <v>9.2293493308721697</v>
      </c>
      <c r="AH101" s="44">
        <f t="shared" si="18"/>
        <v>1.61264312207708</v>
      </c>
      <c r="AI101" s="44">
        <f t="shared" si="19"/>
        <v>23.604912772470801</v>
      </c>
    </row>
    <row r="102" spans="1:35" x14ac:dyDescent="0.25">
      <c r="A102" s="14" t="s">
        <v>5</v>
      </c>
      <c r="B102" s="44">
        <v>22.283167637984199</v>
      </c>
      <c r="C102" s="44">
        <v>39.7679423598765</v>
      </c>
      <c r="D102" s="44">
        <v>39.318479685452203</v>
      </c>
      <c r="E102" s="44">
        <v>23.8850224436849</v>
      </c>
      <c r="F102" s="44">
        <v>12.0186751721906</v>
      </c>
      <c r="G102" s="44">
        <v>4.1922443479562803</v>
      </c>
      <c r="H102" s="44">
        <v>22.085068411659702</v>
      </c>
      <c r="AB102" s="14" t="s">
        <v>5</v>
      </c>
      <c r="AC102" s="44">
        <f t="shared" si="13"/>
        <v>22.283167637984199</v>
      </c>
      <c r="AD102" s="44">
        <f t="shared" si="14"/>
        <v>39.7679423598765</v>
      </c>
      <c r="AE102" s="44">
        <f t="shared" si="15"/>
        <v>39.318479685452203</v>
      </c>
      <c r="AF102" s="44">
        <f t="shared" si="16"/>
        <v>23.8850224436849</v>
      </c>
      <c r="AG102" s="44">
        <f t="shared" si="17"/>
        <v>12.0186751721906</v>
      </c>
      <c r="AH102" s="44">
        <f t="shared" si="18"/>
        <v>4.1922443479562803</v>
      </c>
      <c r="AI102" s="44">
        <f t="shared" si="19"/>
        <v>22.085068411659702</v>
      </c>
    </row>
    <row r="103" spans="1:35" x14ac:dyDescent="0.25">
      <c r="A103" s="14" t="s">
        <v>6</v>
      </c>
      <c r="B103" s="44">
        <v>12.5156445556946</v>
      </c>
      <c r="C103" s="44">
        <v>46.132300848504798</v>
      </c>
      <c r="D103" s="44">
        <v>28.456091588908698</v>
      </c>
      <c r="E103" s="44">
        <v>16.586593456874901</v>
      </c>
      <c r="F103" s="44">
        <v>13.9258133941005</v>
      </c>
      <c r="G103" s="44">
        <v>2.6640280103516498</v>
      </c>
      <c r="H103" s="44">
        <v>17.659762337897199</v>
      </c>
      <c r="AB103" s="14" t="s">
        <v>6</v>
      </c>
      <c r="AC103" s="44">
        <f t="shared" si="13"/>
        <v>12.5156445556946</v>
      </c>
      <c r="AD103" s="44">
        <f t="shared" si="14"/>
        <v>46.132300848504798</v>
      </c>
      <c r="AE103" s="44">
        <f t="shared" si="15"/>
        <v>28.456091588908698</v>
      </c>
      <c r="AF103" s="44">
        <f t="shared" si="16"/>
        <v>16.586593456874901</v>
      </c>
      <c r="AG103" s="44">
        <f t="shared" si="17"/>
        <v>13.9258133941005</v>
      </c>
      <c r="AH103" s="44">
        <f t="shared" si="18"/>
        <v>2.6640280103516498</v>
      </c>
      <c r="AI103" s="44">
        <f t="shared" si="19"/>
        <v>17.659762337897199</v>
      </c>
    </row>
    <row r="104" spans="1:35" x14ac:dyDescent="0.25">
      <c r="A104" s="14" t="s">
        <v>8</v>
      </c>
      <c r="B104" s="44">
        <v>24.8579545454546</v>
      </c>
      <c r="C104" s="44">
        <v>73.368374945247496</v>
      </c>
      <c r="D104" s="44">
        <v>49.244911359159602</v>
      </c>
      <c r="E104" s="44">
        <v>30.836566199144499</v>
      </c>
      <c r="F104" s="44">
        <v>20.851345166047899</v>
      </c>
      <c r="G104" s="44">
        <v>5.4963929920989401</v>
      </c>
      <c r="H104" s="44">
        <v>31.795548623192801</v>
      </c>
      <c r="AB104" s="14" t="s">
        <v>8</v>
      </c>
      <c r="AC104" s="44">
        <f t="shared" si="13"/>
        <v>24.8579545454546</v>
      </c>
      <c r="AD104" s="44">
        <f t="shared" si="14"/>
        <v>73.368374945247496</v>
      </c>
      <c r="AE104" s="44">
        <f t="shared" si="15"/>
        <v>49.244911359159602</v>
      </c>
      <c r="AF104" s="44">
        <f t="shared" si="16"/>
        <v>30.836566199144499</v>
      </c>
      <c r="AG104" s="44">
        <f t="shared" si="17"/>
        <v>20.851345166047899</v>
      </c>
      <c r="AH104" s="44">
        <f t="shared" si="18"/>
        <v>5.4963929920989401</v>
      </c>
      <c r="AI104" s="44">
        <f t="shared" si="19"/>
        <v>31.795548623192801</v>
      </c>
    </row>
    <row r="105" spans="1:35" x14ac:dyDescent="0.25">
      <c r="A105" s="14" t="s">
        <v>9</v>
      </c>
      <c r="B105" s="44">
        <v>25.944375259443799</v>
      </c>
      <c r="C105" s="44">
        <v>79.979021895896196</v>
      </c>
      <c r="D105" s="44">
        <v>64.366632337796105</v>
      </c>
      <c r="E105" s="44">
        <v>47.781195079086103</v>
      </c>
      <c r="F105" s="44">
        <v>14.7376177693563</v>
      </c>
      <c r="G105" s="44">
        <v>5.8768218147625797</v>
      </c>
      <c r="H105" s="44">
        <v>34.209465812922602</v>
      </c>
      <c r="AB105" s="14" t="s">
        <v>9</v>
      </c>
      <c r="AC105" s="44">
        <f t="shared" si="13"/>
        <v>25.944375259443799</v>
      </c>
      <c r="AD105" s="44">
        <f t="shared" si="14"/>
        <v>79.979021895896196</v>
      </c>
      <c r="AE105" s="44">
        <f t="shared" si="15"/>
        <v>64.366632337796105</v>
      </c>
      <c r="AF105" s="44">
        <f t="shared" si="16"/>
        <v>47.781195079086103</v>
      </c>
      <c r="AG105" s="44">
        <f t="shared" si="17"/>
        <v>14.7376177693563</v>
      </c>
      <c r="AH105" s="44">
        <f t="shared" si="18"/>
        <v>5.8768218147625797</v>
      </c>
      <c r="AI105" s="44">
        <f t="shared" si="19"/>
        <v>34.209465812922602</v>
      </c>
    </row>
    <row r="106" spans="1:35" x14ac:dyDescent="0.25">
      <c r="A106" s="14" t="s">
        <v>10</v>
      </c>
      <c r="B106" s="44">
        <v>13.6208853575482</v>
      </c>
      <c r="C106" s="44">
        <v>43.962082703668102</v>
      </c>
      <c r="D106" s="44">
        <v>30.340888809566302</v>
      </c>
      <c r="E106" s="44">
        <v>33.062054933875899</v>
      </c>
      <c r="F106" s="44">
        <v>17.019778155995098</v>
      </c>
      <c r="G106" s="44">
        <v>3.97030213999285</v>
      </c>
      <c r="H106" s="44">
        <v>22.633079568501799</v>
      </c>
      <c r="AB106" s="14" t="s">
        <v>10</v>
      </c>
      <c r="AC106" s="44">
        <f t="shared" si="13"/>
        <v>13.6208853575482</v>
      </c>
      <c r="AD106" s="44">
        <f t="shared" si="14"/>
        <v>43.962082703668102</v>
      </c>
      <c r="AE106" s="44">
        <f t="shared" si="15"/>
        <v>30.340888809566302</v>
      </c>
      <c r="AF106" s="44">
        <f t="shared" si="16"/>
        <v>33.062054933875899</v>
      </c>
      <c r="AG106" s="44">
        <f t="shared" si="17"/>
        <v>17.019778155995098</v>
      </c>
      <c r="AH106" s="44">
        <f t="shared" si="18"/>
        <v>3.97030213999285</v>
      </c>
      <c r="AI106" s="44">
        <f t="shared" si="19"/>
        <v>22.633079568501799</v>
      </c>
    </row>
    <row r="107" spans="1:35" x14ac:dyDescent="0.25">
      <c r="A107" s="14" t="s">
        <v>11</v>
      </c>
      <c r="B107" s="44">
        <v>18.9173457508731</v>
      </c>
      <c r="C107" s="44">
        <v>29.1885580852306</v>
      </c>
      <c r="D107" s="44">
        <v>29.0514083617532</v>
      </c>
      <c r="E107" s="44">
        <v>22.2149978326831</v>
      </c>
      <c r="F107" s="44">
        <v>10.492491310905599</v>
      </c>
      <c r="G107" s="44">
        <v>2.9901751388295601</v>
      </c>
      <c r="H107" s="44">
        <v>17.317997647366401</v>
      </c>
      <c r="AB107" s="14" t="s">
        <v>11</v>
      </c>
      <c r="AC107" s="44">
        <f t="shared" si="13"/>
        <v>18.9173457508731</v>
      </c>
      <c r="AD107" s="44">
        <f t="shared" si="14"/>
        <v>29.1885580852306</v>
      </c>
      <c r="AE107" s="44">
        <f t="shared" si="15"/>
        <v>29.0514083617532</v>
      </c>
      <c r="AF107" s="44">
        <f t="shared" si="16"/>
        <v>22.2149978326831</v>
      </c>
      <c r="AG107" s="44">
        <f t="shared" si="17"/>
        <v>10.492491310905599</v>
      </c>
      <c r="AH107" s="44">
        <f t="shared" si="18"/>
        <v>2.9901751388295601</v>
      </c>
      <c r="AI107" s="44">
        <f t="shared" si="19"/>
        <v>17.317997647366401</v>
      </c>
    </row>
    <row r="108" spans="1:35" x14ac:dyDescent="0.25">
      <c r="A108" s="14" t="s">
        <v>41</v>
      </c>
      <c r="B108" s="44">
        <v>17.007937037284101</v>
      </c>
      <c r="C108" s="44">
        <v>49.791508109208998</v>
      </c>
      <c r="D108" s="44">
        <v>42.280003739754598</v>
      </c>
      <c r="E108" s="44">
        <v>28.574972550569001</v>
      </c>
      <c r="F108" s="44">
        <v>15.222424749987701</v>
      </c>
      <c r="G108" s="44">
        <v>3.7487413833165499</v>
      </c>
      <c r="H108" s="44">
        <v>24.161238034070401</v>
      </c>
      <c r="AB108" s="14" t="s">
        <v>41</v>
      </c>
      <c r="AC108" s="44">
        <f t="shared" si="13"/>
        <v>17.007937037284101</v>
      </c>
      <c r="AD108" s="44">
        <f t="shared" si="14"/>
        <v>49.791508109208998</v>
      </c>
      <c r="AE108" s="44">
        <f t="shared" si="15"/>
        <v>42.280003739754598</v>
      </c>
      <c r="AF108" s="44">
        <f t="shared" si="16"/>
        <v>28.574972550569001</v>
      </c>
      <c r="AG108" s="44">
        <f t="shared" si="17"/>
        <v>15.222424749987701</v>
      </c>
      <c r="AH108" s="44">
        <f t="shared" si="18"/>
        <v>3.7487413833165499</v>
      </c>
      <c r="AI108" s="44">
        <f t="shared" si="19"/>
        <v>24.161238034070401</v>
      </c>
    </row>
    <row r="109" spans="1:35" x14ac:dyDescent="0.25">
      <c r="A109" s="14" t="s">
        <v>24</v>
      </c>
      <c r="B109" s="44">
        <v>16.385980883022299</v>
      </c>
      <c r="C109" s="44">
        <v>52.122868275896998</v>
      </c>
      <c r="D109" s="44">
        <v>60.622761091209703</v>
      </c>
      <c r="E109" s="44">
        <v>38.1966860340004</v>
      </c>
      <c r="F109" s="44">
        <v>23.005676725425801</v>
      </c>
      <c r="G109" s="44">
        <v>3.9758796633755198</v>
      </c>
      <c r="H109" s="44">
        <v>32.7092526473905</v>
      </c>
      <c r="AB109" s="14" t="s">
        <v>24</v>
      </c>
      <c r="AC109" s="44">
        <f t="shared" si="13"/>
        <v>16.385980883022299</v>
      </c>
      <c r="AD109" s="44">
        <f t="shared" si="14"/>
        <v>52.122868275896998</v>
      </c>
      <c r="AE109" s="44">
        <f t="shared" si="15"/>
        <v>60.622761091209703</v>
      </c>
      <c r="AF109" s="44">
        <f t="shared" si="16"/>
        <v>38.1966860340004</v>
      </c>
      <c r="AG109" s="44">
        <f t="shared" si="17"/>
        <v>23.005676725425801</v>
      </c>
      <c r="AH109" s="44">
        <f t="shared" si="18"/>
        <v>3.9758796633755198</v>
      </c>
      <c r="AI109" s="44">
        <f t="shared" si="19"/>
        <v>32.7092526473905</v>
      </c>
    </row>
    <row r="110" spans="1:35" x14ac:dyDescent="0.25">
      <c r="A110" s="14" t="s">
        <v>26</v>
      </c>
      <c r="B110" s="44">
        <v>11.2286224303729</v>
      </c>
      <c r="C110" s="44">
        <v>41.457294494394297</v>
      </c>
      <c r="D110" s="44">
        <v>41.077063114619499</v>
      </c>
      <c r="E110" s="44">
        <v>27.112769006436</v>
      </c>
      <c r="F110" s="44">
        <v>14.8510309547961</v>
      </c>
      <c r="G110" s="44">
        <v>3.3774759879117302</v>
      </c>
      <c r="H110" s="44">
        <v>22.035605015028398</v>
      </c>
      <c r="AB110" s="14" t="s">
        <v>26</v>
      </c>
      <c r="AC110" s="44">
        <f t="shared" si="13"/>
        <v>11.2286224303729</v>
      </c>
      <c r="AD110" s="44">
        <f t="shared" si="14"/>
        <v>41.457294494394297</v>
      </c>
      <c r="AE110" s="44">
        <f t="shared" si="15"/>
        <v>41.077063114619499</v>
      </c>
      <c r="AF110" s="44">
        <f t="shared" si="16"/>
        <v>27.112769006436</v>
      </c>
      <c r="AG110" s="44">
        <f t="shared" si="17"/>
        <v>14.8510309547961</v>
      </c>
      <c r="AH110" s="44">
        <f t="shared" si="18"/>
        <v>3.3774759879117302</v>
      </c>
      <c r="AI110" s="44">
        <f t="shared" si="19"/>
        <v>22.035605015028398</v>
      </c>
    </row>
    <row r="111" spans="1:35" x14ac:dyDescent="0.25">
      <c r="A111" s="14" t="s">
        <v>42</v>
      </c>
      <c r="B111" s="44">
        <v>12.4537620004286</v>
      </c>
      <c r="C111" s="44">
        <v>40.650269324907299</v>
      </c>
      <c r="D111" s="44">
        <v>42.616740489468597</v>
      </c>
      <c r="E111" s="44">
        <v>29.4026888624553</v>
      </c>
      <c r="F111" s="44">
        <v>15.8113738072517</v>
      </c>
      <c r="G111" s="44">
        <v>3.5445419847225401</v>
      </c>
      <c r="H111" s="44">
        <v>23.330038003142398</v>
      </c>
      <c r="AB111" s="14" t="s">
        <v>42</v>
      </c>
      <c r="AC111" s="44">
        <f t="shared" si="13"/>
        <v>12.4537620004286</v>
      </c>
      <c r="AD111" s="44">
        <f t="shared" si="14"/>
        <v>40.650269324907299</v>
      </c>
      <c r="AE111" s="44">
        <f t="shared" si="15"/>
        <v>42.616740489468597</v>
      </c>
      <c r="AF111" s="44">
        <f t="shared" si="16"/>
        <v>29.4026888624553</v>
      </c>
      <c r="AG111" s="44">
        <f t="shared" si="17"/>
        <v>15.8113738072517</v>
      </c>
      <c r="AH111" s="44">
        <f t="shared" si="18"/>
        <v>3.5445419847225401</v>
      </c>
      <c r="AI111" s="44">
        <f t="shared" si="19"/>
        <v>23.330038003142398</v>
      </c>
    </row>
    <row r="115" spans="1:35" x14ac:dyDescent="0.25">
      <c r="A115" s="14">
        <v>2022</v>
      </c>
      <c r="B115" s="14" t="s">
        <v>53</v>
      </c>
      <c r="C115" s="14" t="s">
        <v>84</v>
      </c>
      <c r="D115" s="14" t="s">
        <v>85</v>
      </c>
      <c r="E115" s="14" t="s">
        <v>86</v>
      </c>
      <c r="F115" s="14" t="s">
        <v>87</v>
      </c>
      <c r="G115" s="14" t="s">
        <v>88</v>
      </c>
      <c r="H115" s="14" t="s">
        <v>89</v>
      </c>
      <c r="AB115" s="14">
        <f>A115</f>
        <v>2022</v>
      </c>
      <c r="AC115" s="14" t="s">
        <v>53</v>
      </c>
      <c r="AD115" s="14" t="s">
        <v>84</v>
      </c>
      <c r="AE115" s="14" t="s">
        <v>85</v>
      </c>
      <c r="AF115" s="14" t="s">
        <v>86</v>
      </c>
      <c r="AG115" s="14" t="s">
        <v>87</v>
      </c>
      <c r="AH115" s="14" t="s">
        <v>88</v>
      </c>
      <c r="AI115" s="14" t="s">
        <v>89</v>
      </c>
    </row>
    <row r="116" spans="1:35" x14ac:dyDescent="0.25">
      <c r="A116" s="14" t="s">
        <v>0</v>
      </c>
      <c r="B116" s="44">
        <v>14.121225287855699</v>
      </c>
      <c r="C116" s="44">
        <v>48.505898556799799</v>
      </c>
      <c r="D116" s="44">
        <v>44.020985346439097</v>
      </c>
      <c r="E116" s="44">
        <v>20.642077244825899</v>
      </c>
      <c r="F116" s="44">
        <v>13.577331759149899</v>
      </c>
      <c r="G116" s="44">
        <v>4.9728406395838096</v>
      </c>
      <c r="H116" s="44">
        <v>23.177757047096101</v>
      </c>
      <c r="AB116" s="14" t="s">
        <v>0</v>
      </c>
      <c r="AC116" s="44">
        <f t="shared" ref="AC116:AC131" si="20">B116</f>
        <v>14.121225287855699</v>
      </c>
      <c r="AD116" s="44">
        <f t="shared" ref="AD116:AD131" si="21">C116</f>
        <v>48.505898556799799</v>
      </c>
      <c r="AE116" s="44">
        <f t="shared" ref="AE116:AE131" si="22">D116</f>
        <v>44.020985346439097</v>
      </c>
      <c r="AF116" s="44">
        <f t="shared" ref="AF116:AF131" si="23">E116</f>
        <v>20.642077244825899</v>
      </c>
      <c r="AG116" s="44">
        <f t="shared" ref="AG116:AG131" si="24">F116</f>
        <v>13.577331759149899</v>
      </c>
      <c r="AH116" s="44">
        <f t="shared" ref="AH116:AH131" si="25">G116</f>
        <v>4.9728406395838096</v>
      </c>
      <c r="AI116" s="44">
        <f t="shared" ref="AI116:AI131" si="26">H116</f>
        <v>23.177757047096101</v>
      </c>
    </row>
    <row r="117" spans="1:35" x14ac:dyDescent="0.25">
      <c r="A117" s="14" t="s">
        <v>1</v>
      </c>
      <c r="B117" s="44">
        <v>7.2949436921533799</v>
      </c>
      <c r="C117" s="44">
        <v>47.939199064600999</v>
      </c>
      <c r="D117" s="44">
        <v>54.553084347461201</v>
      </c>
      <c r="E117" s="44">
        <v>34.7407803313736</v>
      </c>
      <c r="F117" s="44">
        <v>16.440608302507201</v>
      </c>
      <c r="G117" s="44">
        <v>1.7385761061690499</v>
      </c>
      <c r="H117" s="44">
        <v>22.896482975608201</v>
      </c>
      <c r="AB117" s="14" t="s">
        <v>1</v>
      </c>
      <c r="AC117" s="44">
        <f t="shared" si="20"/>
        <v>7.2949436921533799</v>
      </c>
      <c r="AD117" s="44">
        <f t="shared" si="21"/>
        <v>47.939199064600999</v>
      </c>
      <c r="AE117" s="44">
        <f t="shared" si="22"/>
        <v>54.553084347461201</v>
      </c>
      <c r="AF117" s="44">
        <f t="shared" si="23"/>
        <v>34.7407803313736</v>
      </c>
      <c r="AG117" s="44">
        <f t="shared" si="24"/>
        <v>16.440608302507201</v>
      </c>
      <c r="AH117" s="44">
        <f t="shared" si="25"/>
        <v>1.7385761061690499</v>
      </c>
      <c r="AI117" s="44">
        <f t="shared" si="26"/>
        <v>22.896482975608201</v>
      </c>
    </row>
    <row r="118" spans="1:35" x14ac:dyDescent="0.25">
      <c r="A118" s="14" t="s">
        <v>2</v>
      </c>
      <c r="B118" s="44">
        <v>19.4049159120311</v>
      </c>
      <c r="C118" s="44">
        <v>44.0907008703619</v>
      </c>
      <c r="D118" s="44">
        <v>32.935586631391402</v>
      </c>
      <c r="E118" s="44">
        <v>20.720020720020699</v>
      </c>
      <c r="F118" s="44">
        <v>19.7098707032482</v>
      </c>
      <c r="G118" s="44">
        <v>1.2432398831354501</v>
      </c>
      <c r="H118" s="44">
        <v>24.110087569657701</v>
      </c>
      <c r="AB118" s="14" t="s">
        <v>2</v>
      </c>
      <c r="AC118" s="44">
        <f t="shared" si="20"/>
        <v>19.4049159120311</v>
      </c>
      <c r="AD118" s="44">
        <f t="shared" si="21"/>
        <v>44.0907008703619</v>
      </c>
      <c r="AE118" s="44">
        <f t="shared" si="22"/>
        <v>32.935586631391402</v>
      </c>
      <c r="AF118" s="44">
        <f t="shared" si="23"/>
        <v>20.720020720020699</v>
      </c>
      <c r="AG118" s="44">
        <f t="shared" si="24"/>
        <v>19.7098707032482</v>
      </c>
      <c r="AH118" s="44">
        <f t="shared" si="25"/>
        <v>1.2432398831354501</v>
      </c>
      <c r="AI118" s="44">
        <f t="shared" si="26"/>
        <v>24.110087569657701</v>
      </c>
    </row>
    <row r="119" spans="1:35" x14ac:dyDescent="0.25">
      <c r="A119" s="14" t="s">
        <v>3</v>
      </c>
      <c r="B119" s="44">
        <v>22.448171134292899</v>
      </c>
      <c r="C119" s="44">
        <v>64.265431176206903</v>
      </c>
      <c r="D119" s="44">
        <v>63.115763546798</v>
      </c>
      <c r="E119" s="44">
        <v>29.8669562856367</v>
      </c>
      <c r="F119" s="44">
        <v>18.791473368958801</v>
      </c>
      <c r="G119" s="44">
        <v>4.6337551238638399</v>
      </c>
      <c r="H119" s="44">
        <v>29.329266341734002</v>
      </c>
      <c r="AB119" s="14" t="s">
        <v>3</v>
      </c>
      <c r="AC119" s="44">
        <f t="shared" si="20"/>
        <v>22.448171134292899</v>
      </c>
      <c r="AD119" s="44">
        <f t="shared" si="21"/>
        <v>64.265431176206903</v>
      </c>
      <c r="AE119" s="44">
        <f t="shared" si="22"/>
        <v>63.115763546798</v>
      </c>
      <c r="AF119" s="44">
        <f t="shared" si="23"/>
        <v>29.8669562856367</v>
      </c>
      <c r="AG119" s="44">
        <f t="shared" si="24"/>
        <v>18.791473368958801</v>
      </c>
      <c r="AH119" s="44">
        <f t="shared" si="25"/>
        <v>4.6337551238638399</v>
      </c>
      <c r="AI119" s="44">
        <f t="shared" si="26"/>
        <v>29.329266341734002</v>
      </c>
    </row>
    <row r="120" spans="1:35" x14ac:dyDescent="0.25">
      <c r="A120" s="172" t="s">
        <v>7</v>
      </c>
      <c r="B120" s="44">
        <v>26.253972640596899</v>
      </c>
      <c r="C120" s="44">
        <v>52.199850857568997</v>
      </c>
      <c r="D120" s="44">
        <v>60.7603251498481</v>
      </c>
      <c r="E120" s="44">
        <v>33.010109345987203</v>
      </c>
      <c r="F120" s="44">
        <v>16.8434185901435</v>
      </c>
      <c r="G120" s="44">
        <v>4.3503480278422302</v>
      </c>
      <c r="H120" s="44">
        <v>27.108433734939801</v>
      </c>
      <c r="AB120" s="172" t="s">
        <v>7</v>
      </c>
      <c r="AC120" s="44">
        <f t="shared" si="20"/>
        <v>26.253972640596899</v>
      </c>
      <c r="AD120" s="44">
        <f t="shared" si="21"/>
        <v>52.199850857568997</v>
      </c>
      <c r="AE120" s="44">
        <f t="shared" si="22"/>
        <v>60.7603251498481</v>
      </c>
      <c r="AF120" s="44">
        <f t="shared" si="23"/>
        <v>33.010109345987203</v>
      </c>
      <c r="AG120" s="44">
        <f t="shared" si="24"/>
        <v>16.8434185901435</v>
      </c>
      <c r="AH120" s="44">
        <f t="shared" si="25"/>
        <v>4.3503480278422302</v>
      </c>
      <c r="AI120" s="44">
        <f t="shared" si="26"/>
        <v>27.108433734939801</v>
      </c>
    </row>
    <row r="121" spans="1:35" x14ac:dyDescent="0.25">
      <c r="A121" s="14" t="s">
        <v>4</v>
      </c>
      <c r="B121" s="44">
        <v>15.2924684592838</v>
      </c>
      <c r="C121" s="44">
        <v>49.914432401597303</v>
      </c>
      <c r="D121" s="44">
        <v>39.337474120082803</v>
      </c>
      <c r="E121" s="44">
        <v>28.909885770695201</v>
      </c>
      <c r="F121" s="44">
        <v>19.355837720656599</v>
      </c>
      <c r="G121" s="44">
        <v>4.87144790257104</v>
      </c>
      <c r="H121" s="44">
        <v>26.4847316132497</v>
      </c>
      <c r="AB121" s="14" t="s">
        <v>4</v>
      </c>
      <c r="AC121" s="44">
        <f t="shared" si="20"/>
        <v>15.2924684592838</v>
      </c>
      <c r="AD121" s="44">
        <f t="shared" si="21"/>
        <v>49.914432401597303</v>
      </c>
      <c r="AE121" s="44">
        <f t="shared" si="22"/>
        <v>39.337474120082803</v>
      </c>
      <c r="AF121" s="44">
        <f t="shared" si="23"/>
        <v>28.909885770695201</v>
      </c>
      <c r="AG121" s="44">
        <f t="shared" si="24"/>
        <v>19.355837720656599</v>
      </c>
      <c r="AH121" s="44">
        <f t="shared" si="25"/>
        <v>4.87144790257104</v>
      </c>
      <c r="AI121" s="44">
        <f t="shared" si="26"/>
        <v>26.4847316132497</v>
      </c>
    </row>
    <row r="122" spans="1:35" x14ac:dyDescent="0.25">
      <c r="A122" s="14" t="s">
        <v>5</v>
      </c>
      <c r="B122" s="44">
        <v>16.656950112434401</v>
      </c>
      <c r="C122" s="44">
        <v>41.195956850420501</v>
      </c>
      <c r="D122" s="44">
        <v>39.193967537170401</v>
      </c>
      <c r="E122" s="44">
        <v>28.1585158805748</v>
      </c>
      <c r="F122" s="44">
        <v>12.2626941593242</v>
      </c>
      <c r="G122" s="44">
        <v>2.36441554603222</v>
      </c>
      <c r="H122" s="44">
        <v>22.441522570992898</v>
      </c>
      <c r="AB122" s="14" t="s">
        <v>5</v>
      </c>
      <c r="AC122" s="44">
        <f t="shared" si="20"/>
        <v>16.656950112434401</v>
      </c>
      <c r="AD122" s="44">
        <f t="shared" si="21"/>
        <v>41.195956850420501</v>
      </c>
      <c r="AE122" s="44">
        <f t="shared" si="22"/>
        <v>39.193967537170401</v>
      </c>
      <c r="AF122" s="44">
        <f t="shared" si="23"/>
        <v>28.1585158805748</v>
      </c>
      <c r="AG122" s="44">
        <f t="shared" si="24"/>
        <v>12.2626941593242</v>
      </c>
      <c r="AH122" s="44">
        <f t="shared" si="25"/>
        <v>2.36441554603222</v>
      </c>
      <c r="AI122" s="44">
        <f t="shared" si="26"/>
        <v>22.441522570992898</v>
      </c>
    </row>
    <row r="123" spans="1:35" x14ac:dyDescent="0.25">
      <c r="A123" s="14" t="s">
        <v>6</v>
      </c>
      <c r="B123" s="44">
        <v>12.5173852573018</v>
      </c>
      <c r="C123" s="44">
        <v>38.847523470378803</v>
      </c>
      <c r="D123" s="44">
        <v>34.914361001317502</v>
      </c>
      <c r="E123" s="44">
        <v>20.028275212064099</v>
      </c>
      <c r="F123" s="44">
        <v>13.003095975232201</v>
      </c>
      <c r="G123" s="44">
        <v>3.0657214025675401</v>
      </c>
      <c r="H123" s="44">
        <v>18.414638040597399</v>
      </c>
      <c r="AB123" s="14" t="s">
        <v>6</v>
      </c>
      <c r="AC123" s="44">
        <f t="shared" si="20"/>
        <v>12.5173852573018</v>
      </c>
      <c r="AD123" s="44">
        <f t="shared" si="21"/>
        <v>38.847523470378803</v>
      </c>
      <c r="AE123" s="44">
        <f t="shared" si="22"/>
        <v>34.914361001317502</v>
      </c>
      <c r="AF123" s="44">
        <f t="shared" si="23"/>
        <v>20.028275212064099</v>
      </c>
      <c r="AG123" s="44">
        <f t="shared" si="24"/>
        <v>13.003095975232201</v>
      </c>
      <c r="AH123" s="44">
        <f t="shared" si="25"/>
        <v>3.0657214025675401</v>
      </c>
      <c r="AI123" s="44">
        <f t="shared" si="26"/>
        <v>18.414638040597399</v>
      </c>
    </row>
    <row r="124" spans="1:35" x14ac:dyDescent="0.25">
      <c r="A124" s="14" t="s">
        <v>8</v>
      </c>
      <c r="B124" s="44">
        <v>21.1338785261417</v>
      </c>
      <c r="C124" s="44">
        <v>64.516129032258107</v>
      </c>
      <c r="D124" s="44">
        <v>59.809229182779099</v>
      </c>
      <c r="E124" s="44">
        <v>27.6618216566916</v>
      </c>
      <c r="F124" s="44">
        <v>22.6506266673378</v>
      </c>
      <c r="G124" s="44">
        <v>4.8091786609872598</v>
      </c>
      <c r="H124" s="44">
        <v>32.022457744644001</v>
      </c>
      <c r="AB124" s="14" t="s">
        <v>8</v>
      </c>
      <c r="AC124" s="44">
        <f t="shared" si="20"/>
        <v>21.1338785261417</v>
      </c>
      <c r="AD124" s="44">
        <f t="shared" si="21"/>
        <v>64.516129032258107</v>
      </c>
      <c r="AE124" s="44">
        <f t="shared" si="22"/>
        <v>59.809229182779099</v>
      </c>
      <c r="AF124" s="44">
        <f t="shared" si="23"/>
        <v>27.6618216566916</v>
      </c>
      <c r="AG124" s="44">
        <f t="shared" si="24"/>
        <v>22.6506266673378</v>
      </c>
      <c r="AH124" s="44">
        <f t="shared" si="25"/>
        <v>4.8091786609872598</v>
      </c>
      <c r="AI124" s="44">
        <f t="shared" si="26"/>
        <v>32.022457744644001</v>
      </c>
    </row>
    <row r="125" spans="1:35" x14ac:dyDescent="0.25">
      <c r="A125" s="14" t="s">
        <v>9</v>
      </c>
      <c r="B125" s="44">
        <v>17.342293518317799</v>
      </c>
      <c r="C125" s="44">
        <v>80.804342462373597</v>
      </c>
      <c r="D125" s="44">
        <v>71.728162421737295</v>
      </c>
      <c r="E125" s="44">
        <v>39.157290977277697</v>
      </c>
      <c r="F125" s="44">
        <v>19.4654882154882</v>
      </c>
      <c r="G125" s="44">
        <v>3.2926245210728</v>
      </c>
      <c r="H125" s="44">
        <v>34.1524587102111</v>
      </c>
      <c r="AB125" s="14" t="s">
        <v>9</v>
      </c>
      <c r="AC125" s="44">
        <f t="shared" si="20"/>
        <v>17.342293518317799</v>
      </c>
      <c r="AD125" s="44">
        <f t="shared" si="21"/>
        <v>80.804342462373597</v>
      </c>
      <c r="AE125" s="44">
        <f t="shared" si="22"/>
        <v>71.728162421737295</v>
      </c>
      <c r="AF125" s="44">
        <f t="shared" si="23"/>
        <v>39.157290977277697</v>
      </c>
      <c r="AG125" s="44">
        <f t="shared" si="24"/>
        <v>19.4654882154882</v>
      </c>
      <c r="AH125" s="44">
        <f t="shared" si="25"/>
        <v>3.2926245210728</v>
      </c>
      <c r="AI125" s="44">
        <f t="shared" si="26"/>
        <v>34.1524587102111</v>
      </c>
    </row>
    <row r="126" spans="1:35" x14ac:dyDescent="0.25">
      <c r="A126" s="14" t="s">
        <v>10</v>
      </c>
      <c r="B126" s="44">
        <v>12.9017124091016</v>
      </c>
      <c r="C126" s="44">
        <v>64.635272391505097</v>
      </c>
      <c r="D126" s="44">
        <v>44.180018850141401</v>
      </c>
      <c r="E126" s="44">
        <v>20.338983050847499</v>
      </c>
      <c r="F126" s="44">
        <v>15.139163852334899</v>
      </c>
      <c r="G126" s="44">
        <v>3.14477770352608</v>
      </c>
      <c r="H126" s="44">
        <v>25.084917815171998</v>
      </c>
      <c r="AB126" s="14" t="s">
        <v>10</v>
      </c>
      <c r="AC126" s="44">
        <f t="shared" si="20"/>
        <v>12.9017124091016</v>
      </c>
      <c r="AD126" s="44">
        <f t="shared" si="21"/>
        <v>64.635272391505097</v>
      </c>
      <c r="AE126" s="44">
        <f t="shared" si="22"/>
        <v>44.180018850141401</v>
      </c>
      <c r="AF126" s="44">
        <f t="shared" si="23"/>
        <v>20.338983050847499</v>
      </c>
      <c r="AG126" s="44">
        <f t="shared" si="24"/>
        <v>15.139163852334899</v>
      </c>
      <c r="AH126" s="44">
        <f t="shared" si="25"/>
        <v>3.14477770352608</v>
      </c>
      <c r="AI126" s="44">
        <f t="shared" si="26"/>
        <v>25.084917815171998</v>
      </c>
    </row>
    <row r="127" spans="1:35" x14ac:dyDescent="0.25">
      <c r="A127" s="14" t="s">
        <v>11</v>
      </c>
      <c r="B127" s="44">
        <v>8.5275724843661198</v>
      </c>
      <c r="C127" s="44">
        <v>38.0051190568526</v>
      </c>
      <c r="D127" s="44">
        <v>45.822818435383198</v>
      </c>
      <c r="E127" s="44">
        <v>24.799584751139101</v>
      </c>
      <c r="F127" s="44">
        <v>14.7462966686775</v>
      </c>
      <c r="G127" s="44">
        <v>1.77210703526493</v>
      </c>
      <c r="H127" s="44">
        <v>21.488136989656699</v>
      </c>
      <c r="AB127" s="14" t="s">
        <v>11</v>
      </c>
      <c r="AC127" s="44">
        <f t="shared" si="20"/>
        <v>8.5275724843661198</v>
      </c>
      <c r="AD127" s="44">
        <f t="shared" si="21"/>
        <v>38.0051190568526</v>
      </c>
      <c r="AE127" s="44">
        <f t="shared" si="22"/>
        <v>45.822818435383198</v>
      </c>
      <c r="AF127" s="44">
        <f t="shared" si="23"/>
        <v>24.799584751139101</v>
      </c>
      <c r="AG127" s="44">
        <f t="shared" si="24"/>
        <v>14.7462966686775</v>
      </c>
      <c r="AH127" s="44">
        <f t="shared" si="25"/>
        <v>1.77210703526493</v>
      </c>
      <c r="AI127" s="44">
        <f t="shared" si="26"/>
        <v>21.488136989656699</v>
      </c>
    </row>
    <row r="128" spans="1:35" x14ac:dyDescent="0.25">
      <c r="A128" s="14" t="s">
        <v>41</v>
      </c>
      <c r="B128" s="44">
        <v>15.206969431414</v>
      </c>
      <c r="C128" s="44">
        <v>52.948330816976998</v>
      </c>
      <c r="D128" s="44">
        <v>48.540501770389803</v>
      </c>
      <c r="E128" s="44">
        <v>27.306398578933401</v>
      </c>
      <c r="F128" s="44">
        <v>16.7483680135554</v>
      </c>
      <c r="G128" s="44">
        <v>3.36119808038243</v>
      </c>
      <c r="H128" s="44">
        <v>25.613574711625901</v>
      </c>
      <c r="AB128" s="14" t="s">
        <v>41</v>
      </c>
      <c r="AC128" s="44">
        <f t="shared" si="20"/>
        <v>15.206969431414</v>
      </c>
      <c r="AD128" s="44">
        <f t="shared" si="21"/>
        <v>52.948330816976998</v>
      </c>
      <c r="AE128" s="44">
        <f t="shared" si="22"/>
        <v>48.540501770389803</v>
      </c>
      <c r="AF128" s="44">
        <f t="shared" si="23"/>
        <v>27.306398578933401</v>
      </c>
      <c r="AG128" s="44">
        <f t="shared" si="24"/>
        <v>16.7483680135554</v>
      </c>
      <c r="AH128" s="44">
        <f t="shared" si="25"/>
        <v>3.36119808038243</v>
      </c>
      <c r="AI128" s="44">
        <f t="shared" si="26"/>
        <v>25.613574711625901</v>
      </c>
    </row>
    <row r="129" spans="1:35" x14ac:dyDescent="0.25">
      <c r="A129" s="14" t="s">
        <v>24</v>
      </c>
      <c r="B129" s="44">
        <v>17.268017813323599</v>
      </c>
      <c r="C129" s="44">
        <v>57.211213397826</v>
      </c>
      <c r="D129" s="44">
        <v>60.767085810490897</v>
      </c>
      <c r="E129" s="44">
        <v>38.200223744167602</v>
      </c>
      <c r="F129" s="44">
        <v>19.9670110252626</v>
      </c>
      <c r="G129" s="44">
        <v>3.8850038850038899</v>
      </c>
      <c r="H129" s="44">
        <v>33.1926004110883</v>
      </c>
      <c r="AB129" s="14" t="s">
        <v>24</v>
      </c>
      <c r="AC129" s="44">
        <f t="shared" si="20"/>
        <v>17.268017813323599</v>
      </c>
      <c r="AD129" s="44">
        <f t="shared" si="21"/>
        <v>57.211213397826</v>
      </c>
      <c r="AE129" s="44">
        <f t="shared" si="22"/>
        <v>60.767085810490897</v>
      </c>
      <c r="AF129" s="44">
        <f t="shared" si="23"/>
        <v>38.200223744167602</v>
      </c>
      <c r="AG129" s="44">
        <f t="shared" si="24"/>
        <v>19.9670110252626</v>
      </c>
      <c r="AH129" s="44">
        <f t="shared" si="25"/>
        <v>3.8850038850038899</v>
      </c>
      <c r="AI129" s="44">
        <f t="shared" si="26"/>
        <v>33.1926004110883</v>
      </c>
    </row>
    <row r="130" spans="1:35" x14ac:dyDescent="0.25">
      <c r="A130" s="14" t="s">
        <v>26</v>
      </c>
      <c r="B130" s="44">
        <v>12.221859272833999</v>
      </c>
      <c r="C130" s="44">
        <v>41.907653119084401</v>
      </c>
      <c r="D130" s="44">
        <v>42.750609930081097</v>
      </c>
      <c r="E130" s="44">
        <v>27.3743669776361</v>
      </c>
      <c r="F130" s="44">
        <v>15.4173696203042</v>
      </c>
      <c r="G130" s="44">
        <v>3.6829026337433199</v>
      </c>
      <c r="H130" s="44">
        <v>22.947092165519699</v>
      </c>
      <c r="AB130" s="14" t="s">
        <v>26</v>
      </c>
      <c r="AC130" s="44">
        <f t="shared" si="20"/>
        <v>12.221859272833999</v>
      </c>
      <c r="AD130" s="44">
        <f t="shared" si="21"/>
        <v>41.907653119084401</v>
      </c>
      <c r="AE130" s="44">
        <f t="shared" si="22"/>
        <v>42.750609930081097</v>
      </c>
      <c r="AF130" s="44">
        <f t="shared" si="23"/>
        <v>27.3743669776361</v>
      </c>
      <c r="AG130" s="44">
        <f t="shared" si="24"/>
        <v>15.4173696203042</v>
      </c>
      <c r="AH130" s="44">
        <f t="shared" si="25"/>
        <v>3.6829026337433199</v>
      </c>
      <c r="AI130" s="44">
        <f t="shared" si="26"/>
        <v>22.947092165519699</v>
      </c>
    </row>
    <row r="131" spans="1:35" x14ac:dyDescent="0.25">
      <c r="A131" s="14" t="s">
        <v>42</v>
      </c>
      <c r="B131" s="44">
        <v>13.703885954306401</v>
      </c>
      <c r="C131" s="44">
        <v>43.365352242444203</v>
      </c>
      <c r="D131" s="44">
        <v>46.632520759507599</v>
      </c>
      <c r="E131" s="44">
        <v>30.3846840646939</v>
      </c>
      <c r="F131" s="44">
        <v>15.916330405669299</v>
      </c>
      <c r="G131" s="44">
        <v>3.7208092010118698</v>
      </c>
      <c r="H131" s="44">
        <v>25.033298333706401</v>
      </c>
      <c r="AB131" s="14" t="s">
        <v>42</v>
      </c>
      <c r="AC131" s="44">
        <f t="shared" si="20"/>
        <v>13.703885954306401</v>
      </c>
      <c r="AD131" s="44">
        <f t="shared" si="21"/>
        <v>43.365352242444203</v>
      </c>
      <c r="AE131" s="44">
        <f t="shared" si="22"/>
        <v>46.632520759507599</v>
      </c>
      <c r="AF131" s="44">
        <f t="shared" si="23"/>
        <v>30.3846840646939</v>
      </c>
      <c r="AG131" s="44">
        <f t="shared" si="24"/>
        <v>15.916330405669299</v>
      </c>
      <c r="AH131" s="44">
        <f t="shared" si="25"/>
        <v>3.7208092010118698</v>
      </c>
      <c r="AI131" s="44">
        <f t="shared" si="26"/>
        <v>25.033298333706401</v>
      </c>
    </row>
    <row r="134" spans="1:35" x14ac:dyDescent="0.25">
      <c r="AB134" s="14">
        <f>A135</f>
        <v>2023</v>
      </c>
      <c r="AC134" s="14" t="s">
        <v>53</v>
      </c>
      <c r="AD134" s="14" t="s">
        <v>84</v>
      </c>
      <c r="AE134" s="14" t="s">
        <v>85</v>
      </c>
      <c r="AF134" s="14" t="s">
        <v>86</v>
      </c>
      <c r="AG134" s="14" t="s">
        <v>87</v>
      </c>
      <c r="AH134" s="14" t="s">
        <v>88</v>
      </c>
      <c r="AI134" s="14" t="s">
        <v>89</v>
      </c>
    </row>
    <row r="135" spans="1:35" x14ac:dyDescent="0.25">
      <c r="A135" s="14">
        <v>2023</v>
      </c>
      <c r="B135" s="14" t="s">
        <v>53</v>
      </c>
      <c r="C135" s="14" t="s">
        <v>84</v>
      </c>
      <c r="D135" s="14" t="s">
        <v>85</v>
      </c>
      <c r="E135" s="14" t="s">
        <v>86</v>
      </c>
      <c r="F135" s="14" t="s">
        <v>87</v>
      </c>
      <c r="G135" s="14" t="s">
        <v>88</v>
      </c>
      <c r="H135" s="14" t="s">
        <v>89</v>
      </c>
      <c r="AB135" s="14" t="s">
        <v>0</v>
      </c>
      <c r="AC135" s="44">
        <f>B136</f>
        <v>14.682629320081301</v>
      </c>
      <c r="AD135" s="44">
        <f t="shared" ref="AD135:AH150" si="27">C136</f>
        <v>34.4768143423548</v>
      </c>
      <c r="AE135" s="44">
        <f t="shared" si="27"/>
        <v>44.798407167745097</v>
      </c>
      <c r="AF135" s="44">
        <f t="shared" si="27"/>
        <v>27.4509803921569</v>
      </c>
      <c r="AG135" s="44">
        <f t="shared" si="27"/>
        <v>16.2760416666667</v>
      </c>
      <c r="AH135" s="44">
        <f t="shared" si="27"/>
        <v>3.68595650571323</v>
      </c>
      <c r="AI135" s="44">
        <f t="shared" ref="AI135:AI150" si="28">H136</f>
        <v>22.552204176334101</v>
      </c>
    </row>
    <row r="136" spans="1:35" x14ac:dyDescent="0.25">
      <c r="A136" s="14" t="s">
        <v>0</v>
      </c>
      <c r="B136" s="262">
        <v>14.682629320081301</v>
      </c>
      <c r="C136" s="262">
        <v>34.4768143423548</v>
      </c>
      <c r="D136" s="262">
        <v>44.798407167745097</v>
      </c>
      <c r="E136" s="262">
        <v>27.4509803921569</v>
      </c>
      <c r="F136" s="262">
        <v>16.2760416666667</v>
      </c>
      <c r="G136" s="262">
        <v>3.68595650571323</v>
      </c>
      <c r="H136" s="262">
        <v>22.552204176334101</v>
      </c>
      <c r="AB136" s="14" t="s">
        <v>1</v>
      </c>
      <c r="AC136" s="44">
        <f t="shared" ref="AC136:AC150" si="29">B137</f>
        <v>6.2049544174502396</v>
      </c>
      <c r="AD136" s="44">
        <f t="shared" si="27"/>
        <v>33.256880733945003</v>
      </c>
      <c r="AE136" s="44">
        <f t="shared" si="27"/>
        <v>33.697933929952498</v>
      </c>
      <c r="AF136" s="44">
        <f t="shared" si="27"/>
        <v>18.991806392099399</v>
      </c>
      <c r="AG136" s="44">
        <f t="shared" si="27"/>
        <v>15.042117930204601</v>
      </c>
      <c r="AH136" s="44">
        <f t="shared" si="27"/>
        <v>3.9478878799842101</v>
      </c>
      <c r="AI136" s="44">
        <f t="shared" si="28"/>
        <v>16.189920815173998</v>
      </c>
    </row>
    <row r="137" spans="1:35" x14ac:dyDescent="0.25">
      <c r="A137" s="14" t="s">
        <v>1</v>
      </c>
      <c r="B137" s="262">
        <v>6.2049544174502396</v>
      </c>
      <c r="C137" s="262">
        <v>33.256880733945003</v>
      </c>
      <c r="D137" s="262">
        <v>33.697933929952498</v>
      </c>
      <c r="E137" s="262">
        <v>18.991806392099399</v>
      </c>
      <c r="F137" s="262">
        <v>15.042117930204601</v>
      </c>
      <c r="G137" s="262">
        <v>3.9478878799842101</v>
      </c>
      <c r="H137" s="262">
        <v>16.189920815173998</v>
      </c>
      <c r="AB137" s="14" t="s">
        <v>2</v>
      </c>
      <c r="AC137" s="44">
        <f t="shared" si="29"/>
        <v>15.84367573277</v>
      </c>
      <c r="AD137" s="44">
        <f t="shared" si="27"/>
        <v>26.3444247179428</v>
      </c>
      <c r="AE137" s="44">
        <f t="shared" si="27"/>
        <v>35.7448522378291</v>
      </c>
      <c r="AF137" s="44">
        <f t="shared" si="27"/>
        <v>24.125452352231601</v>
      </c>
      <c r="AG137" s="44">
        <f t="shared" si="27"/>
        <v>17.481188720833</v>
      </c>
      <c r="AH137" s="44">
        <f t="shared" si="27"/>
        <v>3.6652412950519202</v>
      </c>
      <c r="AI137" s="44">
        <f t="shared" si="28"/>
        <v>21.846167494677101</v>
      </c>
    </row>
    <row r="138" spans="1:35" x14ac:dyDescent="0.25">
      <c r="A138" s="14" t="s">
        <v>2</v>
      </c>
      <c r="B138" s="262">
        <v>15.84367573277</v>
      </c>
      <c r="C138" s="262">
        <v>26.3444247179428</v>
      </c>
      <c r="D138" s="262">
        <v>35.7448522378291</v>
      </c>
      <c r="E138" s="262">
        <v>24.125452352231601</v>
      </c>
      <c r="F138" s="262">
        <v>17.481188720833</v>
      </c>
      <c r="G138" s="262">
        <v>3.6652412950519202</v>
      </c>
      <c r="H138" s="262">
        <v>21.846167494677101</v>
      </c>
      <c r="AB138" s="14" t="s">
        <v>3</v>
      </c>
      <c r="AC138" s="44">
        <f t="shared" si="29"/>
        <v>20.0832018361785</v>
      </c>
      <c r="AD138" s="44">
        <f t="shared" si="27"/>
        <v>43.849869936826501</v>
      </c>
      <c r="AE138" s="44">
        <f t="shared" si="27"/>
        <v>43.973471741637802</v>
      </c>
      <c r="AF138" s="44">
        <f t="shared" si="27"/>
        <v>26.89313517339</v>
      </c>
      <c r="AG138" s="44">
        <f t="shared" si="27"/>
        <v>18.1056919769152</v>
      </c>
      <c r="AH138" s="44">
        <f t="shared" si="27"/>
        <v>2.7496133356246801</v>
      </c>
      <c r="AI138" s="44">
        <f t="shared" si="28"/>
        <v>22.269609336428701</v>
      </c>
    </row>
    <row r="139" spans="1:35" x14ac:dyDescent="0.25">
      <c r="A139" s="14" t="s">
        <v>3</v>
      </c>
      <c r="B139" s="262">
        <v>20.0832018361785</v>
      </c>
      <c r="C139" s="262">
        <v>43.849869936826501</v>
      </c>
      <c r="D139" s="262">
        <v>43.973471741637802</v>
      </c>
      <c r="E139" s="262">
        <v>26.89313517339</v>
      </c>
      <c r="F139" s="262">
        <v>18.1056919769152</v>
      </c>
      <c r="G139" s="262">
        <v>2.7496133356246801</v>
      </c>
      <c r="H139" s="262">
        <v>22.269609336428701</v>
      </c>
      <c r="AB139" s="172" t="s">
        <v>7</v>
      </c>
      <c r="AC139" s="44">
        <f t="shared" si="29"/>
        <v>23.959269242288102</v>
      </c>
      <c r="AD139" s="44">
        <f t="shared" si="27"/>
        <v>47.365796908758497</v>
      </c>
      <c r="AE139" s="44">
        <f t="shared" si="27"/>
        <v>39.336675665252599</v>
      </c>
      <c r="AF139" s="44">
        <f t="shared" si="27"/>
        <v>25.460100385538698</v>
      </c>
      <c r="AG139" s="44">
        <f t="shared" si="27"/>
        <v>15.8189340472134</v>
      </c>
      <c r="AH139" s="44">
        <f t="shared" si="27"/>
        <v>5.64612887289152</v>
      </c>
      <c r="AI139" s="44">
        <f t="shared" si="28"/>
        <v>22.284307856049999</v>
      </c>
    </row>
    <row r="140" spans="1:35" x14ac:dyDescent="0.25">
      <c r="A140" s="172" t="s">
        <v>7</v>
      </c>
      <c r="B140" s="262">
        <v>23.959269242288102</v>
      </c>
      <c r="C140" s="262">
        <v>47.365796908758497</v>
      </c>
      <c r="D140" s="262">
        <v>39.336675665252599</v>
      </c>
      <c r="E140" s="262">
        <v>25.460100385538698</v>
      </c>
      <c r="F140" s="262">
        <v>15.8189340472134</v>
      </c>
      <c r="G140" s="262">
        <v>5.64612887289152</v>
      </c>
      <c r="H140" s="262">
        <v>22.284307856049999</v>
      </c>
      <c r="AB140" s="14" t="s">
        <v>4</v>
      </c>
      <c r="AC140" s="44">
        <f t="shared" si="29"/>
        <v>9.3909310437349092</v>
      </c>
      <c r="AD140" s="44">
        <f t="shared" si="27"/>
        <v>40.099154272382599</v>
      </c>
      <c r="AE140" s="44">
        <f t="shared" si="27"/>
        <v>39.476281334298299</v>
      </c>
      <c r="AF140" s="44">
        <f t="shared" si="27"/>
        <v>31.425856902726</v>
      </c>
      <c r="AG140" s="44">
        <f t="shared" si="27"/>
        <v>15.950174692389499</v>
      </c>
      <c r="AH140" s="44">
        <f t="shared" si="27"/>
        <v>5.3931614712544498</v>
      </c>
      <c r="AI140" s="44">
        <f t="shared" si="28"/>
        <v>23.972602739726</v>
      </c>
    </row>
    <row r="141" spans="1:35" x14ac:dyDescent="0.25">
      <c r="A141" s="14" t="s">
        <v>4</v>
      </c>
      <c r="B141" s="262">
        <v>9.3909310437349092</v>
      </c>
      <c r="C141" s="262">
        <v>40.099154272382599</v>
      </c>
      <c r="D141" s="262">
        <v>39.476281334298299</v>
      </c>
      <c r="E141" s="262">
        <v>31.425856902726</v>
      </c>
      <c r="F141" s="262">
        <v>15.950174692389499</v>
      </c>
      <c r="G141" s="262">
        <v>5.3931614712544498</v>
      </c>
      <c r="H141" s="262">
        <v>23.972602739726</v>
      </c>
      <c r="AB141" s="14" t="s">
        <v>5</v>
      </c>
      <c r="AC141" s="44">
        <f t="shared" si="29"/>
        <v>17.352073572791902</v>
      </c>
      <c r="AD141" s="44">
        <f t="shared" si="27"/>
        <v>35.799522673030999</v>
      </c>
      <c r="AE141" s="44">
        <f t="shared" si="27"/>
        <v>31.656564876655199</v>
      </c>
      <c r="AF141" s="44">
        <f t="shared" si="27"/>
        <v>17.8039085789997</v>
      </c>
      <c r="AG141" s="44">
        <f t="shared" si="27"/>
        <v>9.1035200277440609</v>
      </c>
      <c r="AH141" s="44">
        <f t="shared" si="27"/>
        <v>3.4399724802201601</v>
      </c>
      <c r="AI141" s="44">
        <f t="shared" si="28"/>
        <v>18.562936698300099</v>
      </c>
    </row>
    <row r="142" spans="1:35" x14ac:dyDescent="0.25">
      <c r="A142" s="14" t="s">
        <v>5</v>
      </c>
      <c r="B142" s="262">
        <v>17.352073572791902</v>
      </c>
      <c r="C142" s="262">
        <v>35.799522673030999</v>
      </c>
      <c r="D142" s="262">
        <v>31.656564876655199</v>
      </c>
      <c r="E142" s="262">
        <v>17.8039085789997</v>
      </c>
      <c r="F142" s="262">
        <v>9.1035200277440609</v>
      </c>
      <c r="G142" s="262">
        <v>3.4399724802201601</v>
      </c>
      <c r="H142" s="262">
        <v>18.562936698300099</v>
      </c>
      <c r="AB142" s="14" t="s">
        <v>6</v>
      </c>
      <c r="AC142" s="44">
        <f t="shared" si="29"/>
        <v>8.6542622241453895</v>
      </c>
      <c r="AD142" s="44">
        <f t="shared" si="27"/>
        <v>31.493452676943502</v>
      </c>
      <c r="AE142" s="44">
        <f t="shared" si="27"/>
        <v>31.217481789802299</v>
      </c>
      <c r="AF142" s="44">
        <f t="shared" si="27"/>
        <v>16.5319617927994</v>
      </c>
      <c r="AG142" s="44">
        <f t="shared" si="27"/>
        <v>16.167664670658699</v>
      </c>
      <c r="AH142" s="44">
        <f t="shared" si="27"/>
        <v>2.9778522240833798</v>
      </c>
      <c r="AI142" s="44">
        <f t="shared" si="28"/>
        <v>16.335709436524098</v>
      </c>
    </row>
    <row r="143" spans="1:35" x14ac:dyDescent="0.25">
      <c r="A143" s="14" t="s">
        <v>6</v>
      </c>
      <c r="B143" s="262">
        <v>8.6542622241453895</v>
      </c>
      <c r="C143" s="262">
        <v>31.493452676943502</v>
      </c>
      <c r="D143" s="262">
        <v>31.217481789802299</v>
      </c>
      <c r="E143" s="262">
        <v>16.5319617927994</v>
      </c>
      <c r="F143" s="262">
        <v>16.167664670658699</v>
      </c>
      <c r="G143" s="262">
        <v>2.9778522240833798</v>
      </c>
      <c r="H143" s="262">
        <v>16.335709436524098</v>
      </c>
      <c r="AB143" s="14" t="s">
        <v>8</v>
      </c>
      <c r="AC143" s="44">
        <f t="shared" si="29"/>
        <v>19.9259891830344</v>
      </c>
      <c r="AD143" s="44">
        <f t="shared" si="27"/>
        <v>47.997600119993997</v>
      </c>
      <c r="AE143" s="44">
        <f t="shared" si="27"/>
        <v>46.014475387048897</v>
      </c>
      <c r="AF143" s="44">
        <f t="shared" si="27"/>
        <v>33.486167636906899</v>
      </c>
      <c r="AG143" s="44">
        <f t="shared" si="27"/>
        <v>15.953589557650499</v>
      </c>
      <c r="AH143" s="44">
        <f t="shared" si="27"/>
        <v>3.68496867776624</v>
      </c>
      <c r="AI143" s="44">
        <f t="shared" si="28"/>
        <v>26.534816646065099</v>
      </c>
    </row>
    <row r="144" spans="1:35" x14ac:dyDescent="0.25">
      <c r="A144" s="14" t="s">
        <v>8</v>
      </c>
      <c r="B144" s="262">
        <v>19.9259891830344</v>
      </c>
      <c r="C144" s="262">
        <v>47.997600119993997</v>
      </c>
      <c r="D144" s="262">
        <v>46.014475387048897</v>
      </c>
      <c r="E144" s="262">
        <v>33.486167636906899</v>
      </c>
      <c r="F144" s="262">
        <v>15.953589557650499</v>
      </c>
      <c r="G144" s="262">
        <v>3.68496867776624</v>
      </c>
      <c r="H144" s="262">
        <v>26.534816646065099</v>
      </c>
      <c r="AB144" s="14" t="s">
        <v>9</v>
      </c>
      <c r="AC144" s="44">
        <f t="shared" si="29"/>
        <v>15.1180369810443</v>
      </c>
      <c r="AD144" s="44">
        <f t="shared" si="27"/>
        <v>79.123939739207501</v>
      </c>
      <c r="AE144" s="44">
        <f t="shared" si="27"/>
        <v>63.969571230981998</v>
      </c>
      <c r="AF144" s="44">
        <f t="shared" si="27"/>
        <v>42.194092827004198</v>
      </c>
      <c r="AG144" s="44">
        <f t="shared" si="27"/>
        <v>23.2979549572871</v>
      </c>
      <c r="AH144" s="44">
        <f t="shared" si="27"/>
        <v>3.85916998159473</v>
      </c>
      <c r="AI144" s="44">
        <f t="shared" si="28"/>
        <v>34.002373919019</v>
      </c>
    </row>
    <row r="145" spans="1:35" x14ac:dyDescent="0.25">
      <c r="A145" s="14" t="s">
        <v>9</v>
      </c>
      <c r="B145" s="262">
        <v>15.1180369810443</v>
      </c>
      <c r="C145" s="262">
        <v>79.123939739207501</v>
      </c>
      <c r="D145" s="262">
        <v>63.969571230981998</v>
      </c>
      <c r="E145" s="262">
        <v>42.194092827004198</v>
      </c>
      <c r="F145" s="262">
        <v>23.2979549572871</v>
      </c>
      <c r="G145" s="262">
        <v>3.85916998159473</v>
      </c>
      <c r="H145" s="262">
        <v>34.002373919019</v>
      </c>
      <c r="AB145" s="14" t="s">
        <v>10</v>
      </c>
      <c r="AC145" s="44">
        <f t="shared" si="29"/>
        <v>9.4540297801938102</v>
      </c>
      <c r="AD145" s="44">
        <f t="shared" si="27"/>
        <v>45.518656237979201</v>
      </c>
      <c r="AE145" s="44">
        <f t="shared" si="27"/>
        <v>37.180910099888997</v>
      </c>
      <c r="AF145" s="44">
        <f t="shared" si="27"/>
        <v>19.270916974466001</v>
      </c>
      <c r="AG145" s="44">
        <f t="shared" si="27"/>
        <v>16.878586699673701</v>
      </c>
      <c r="AH145" s="44">
        <f t="shared" si="27"/>
        <v>2.68117052244523</v>
      </c>
      <c r="AI145" s="44">
        <f t="shared" si="28"/>
        <v>21.023862083464699</v>
      </c>
    </row>
    <row r="146" spans="1:35" x14ac:dyDescent="0.25">
      <c r="A146" s="14" t="s">
        <v>10</v>
      </c>
      <c r="B146" s="262">
        <v>9.4540297801938102</v>
      </c>
      <c r="C146" s="262">
        <v>45.518656237979201</v>
      </c>
      <c r="D146" s="262">
        <v>37.180910099888997</v>
      </c>
      <c r="E146" s="262">
        <v>19.270916974466001</v>
      </c>
      <c r="F146" s="262">
        <v>16.878586699673701</v>
      </c>
      <c r="G146" s="262">
        <v>2.68117052244523</v>
      </c>
      <c r="H146" s="262">
        <v>21.023862083464699</v>
      </c>
      <c r="AB146" s="14" t="s">
        <v>11</v>
      </c>
      <c r="AC146" s="44">
        <f t="shared" si="29"/>
        <v>12.3934934159566</v>
      </c>
      <c r="AD146" s="44">
        <f t="shared" si="27"/>
        <v>32.239864592568701</v>
      </c>
      <c r="AE146" s="44">
        <f t="shared" si="27"/>
        <v>28.080924117684599</v>
      </c>
      <c r="AF146" s="44">
        <f t="shared" si="27"/>
        <v>23.867772540127699</v>
      </c>
      <c r="AG146" s="44">
        <f t="shared" si="27"/>
        <v>15.3570514461223</v>
      </c>
      <c r="AH146" s="44">
        <f t="shared" si="27"/>
        <v>3.4128236849963698</v>
      </c>
      <c r="AI146" s="44">
        <f t="shared" si="28"/>
        <v>18.149824588585499</v>
      </c>
    </row>
    <row r="147" spans="1:35" x14ac:dyDescent="0.25">
      <c r="A147" s="14" t="s">
        <v>11</v>
      </c>
      <c r="B147" s="262">
        <v>12.3934934159566</v>
      </c>
      <c r="C147" s="262">
        <v>32.239864592568701</v>
      </c>
      <c r="D147" s="262">
        <v>28.080924117684599</v>
      </c>
      <c r="E147" s="262">
        <v>23.867772540127699</v>
      </c>
      <c r="F147" s="262">
        <v>15.3570514461223</v>
      </c>
      <c r="G147" s="262">
        <v>3.4128236849963698</v>
      </c>
      <c r="H147" s="262">
        <v>18.149824588585499</v>
      </c>
      <c r="AB147" s="14" t="s">
        <v>41</v>
      </c>
      <c r="AC147" s="44">
        <f t="shared" si="29"/>
        <v>13.6040938412195</v>
      </c>
      <c r="AD147" s="44">
        <f t="shared" si="27"/>
        <v>41.318649214058802</v>
      </c>
      <c r="AE147" s="44">
        <f t="shared" si="27"/>
        <v>39.4291529595532</v>
      </c>
      <c r="AF147" s="44">
        <f t="shared" si="27"/>
        <v>25.312036309679701</v>
      </c>
      <c r="AG147" s="44">
        <f t="shared" si="27"/>
        <v>16.133673618613201</v>
      </c>
      <c r="AH147" s="44">
        <f t="shared" si="27"/>
        <v>3.7298497143481</v>
      </c>
      <c r="AI147" s="44">
        <f t="shared" si="28"/>
        <v>21.934846848331802</v>
      </c>
    </row>
    <row r="148" spans="1:35" x14ac:dyDescent="0.25">
      <c r="A148" s="14" t="s">
        <v>41</v>
      </c>
      <c r="B148" s="262">
        <v>13.6040938412195</v>
      </c>
      <c r="C148" s="262">
        <v>41.318649214058802</v>
      </c>
      <c r="D148" s="262">
        <v>39.4291529595532</v>
      </c>
      <c r="E148" s="262">
        <v>25.312036309679701</v>
      </c>
      <c r="F148" s="262">
        <v>16.133673618613201</v>
      </c>
      <c r="G148" s="262">
        <v>3.7298497143481</v>
      </c>
      <c r="H148" s="262">
        <v>21.934846848331802</v>
      </c>
      <c r="AB148" s="14" t="s">
        <v>24</v>
      </c>
      <c r="AC148" s="44">
        <f t="shared" si="29"/>
        <v>16.3360560093349</v>
      </c>
      <c r="AD148" s="44">
        <f t="shared" si="27"/>
        <v>49.933761337001997</v>
      </c>
      <c r="AE148" s="44">
        <f t="shared" si="27"/>
        <v>42.5116051795749</v>
      </c>
      <c r="AF148" s="44">
        <f t="shared" si="27"/>
        <v>36.273333519350402</v>
      </c>
      <c r="AG148" s="44">
        <f t="shared" si="27"/>
        <v>16.2125263098015</v>
      </c>
      <c r="AH148" s="44">
        <f t="shared" si="27"/>
        <v>6.1041065903302503</v>
      </c>
      <c r="AI148" s="44">
        <f t="shared" si="28"/>
        <v>28.212781616715102</v>
      </c>
    </row>
    <row r="149" spans="1:35" x14ac:dyDescent="0.25">
      <c r="A149" s="14" t="s">
        <v>24</v>
      </c>
      <c r="B149" s="262">
        <v>16.3360560093349</v>
      </c>
      <c r="C149" s="262">
        <v>49.933761337001997</v>
      </c>
      <c r="D149" s="262">
        <v>42.5116051795749</v>
      </c>
      <c r="E149" s="262">
        <v>36.273333519350402</v>
      </c>
      <c r="F149" s="262">
        <v>16.2125263098015</v>
      </c>
      <c r="G149" s="262">
        <v>6.1041065903302503</v>
      </c>
      <c r="H149" s="262">
        <v>28.212781616715102</v>
      </c>
      <c r="AB149" s="14" t="s">
        <v>26</v>
      </c>
      <c r="AC149" s="44">
        <f t="shared" si="29"/>
        <v>10.0345215414698</v>
      </c>
      <c r="AD149" s="44">
        <f t="shared" si="27"/>
        <v>34.781690585749999</v>
      </c>
      <c r="AE149" s="44">
        <f t="shared" si="27"/>
        <v>34.994487545457197</v>
      </c>
      <c r="AF149" s="44">
        <f t="shared" si="27"/>
        <v>24.7041315057172</v>
      </c>
      <c r="AG149" s="44">
        <f t="shared" si="27"/>
        <v>13.6946578650467</v>
      </c>
      <c r="AH149" s="44">
        <f t="shared" si="27"/>
        <v>3.0414160833284001</v>
      </c>
      <c r="AI149" s="44">
        <f t="shared" si="28"/>
        <v>19.415376834328701</v>
      </c>
    </row>
    <row r="150" spans="1:35" x14ac:dyDescent="0.25">
      <c r="A150" s="14" t="s">
        <v>26</v>
      </c>
      <c r="B150" s="262">
        <v>10.0345215414698</v>
      </c>
      <c r="C150" s="262">
        <v>34.781690585749999</v>
      </c>
      <c r="D150" s="262">
        <v>34.994487545457197</v>
      </c>
      <c r="E150" s="262">
        <v>24.7041315057172</v>
      </c>
      <c r="F150" s="262">
        <v>13.6946578650467</v>
      </c>
      <c r="G150" s="262">
        <v>3.0414160833284001</v>
      </c>
      <c r="H150" s="262">
        <v>19.415376834328701</v>
      </c>
      <c r="AB150" s="14" t="s">
        <v>42</v>
      </c>
      <c r="AC150" s="44">
        <f t="shared" si="29"/>
        <v>10.638623322184801</v>
      </c>
      <c r="AD150" s="44">
        <f t="shared" si="27"/>
        <v>35.532067164386</v>
      </c>
      <c r="AE150" s="44">
        <f t="shared" si="27"/>
        <v>38.922710801828003</v>
      </c>
      <c r="AF150" s="44">
        <f t="shared" si="27"/>
        <v>27.963812024646298</v>
      </c>
      <c r="AG150" s="44">
        <f t="shared" si="27"/>
        <v>14.5093258753417</v>
      </c>
      <c r="AH150" s="44">
        <f t="shared" si="27"/>
        <v>3.2467511390754802</v>
      </c>
      <c r="AI150" s="44">
        <f t="shared" si="28"/>
        <v>21.321607434106699</v>
      </c>
    </row>
    <row r="151" spans="1:35" x14ac:dyDescent="0.25">
      <c r="A151" s="14" t="s">
        <v>42</v>
      </c>
      <c r="B151" s="262">
        <v>10.638623322184801</v>
      </c>
      <c r="C151" s="262">
        <v>35.532067164386</v>
      </c>
      <c r="D151" s="262">
        <v>38.922710801828003</v>
      </c>
      <c r="E151" s="262">
        <v>27.963812024646298</v>
      </c>
      <c r="F151" s="262">
        <v>14.5093258753417</v>
      </c>
      <c r="G151" s="262">
        <v>3.2467511390754802</v>
      </c>
      <c r="H151" s="262">
        <v>21.321607434106699</v>
      </c>
      <c r="AC151" s="44"/>
      <c r="AD151" s="44"/>
      <c r="AE151" s="44"/>
      <c r="AF151" s="44"/>
      <c r="AG151" s="44"/>
      <c r="AH151" s="44"/>
      <c r="AI151" s="44"/>
    </row>
    <row r="152" spans="1:35" x14ac:dyDescent="0.25">
      <c r="AC152" s="44"/>
      <c r="AD152" s="44"/>
      <c r="AE152" s="44"/>
      <c r="AF152" s="44"/>
      <c r="AG152" s="44"/>
      <c r="AH152" s="44"/>
      <c r="AI152" s="44"/>
    </row>
    <row r="153" spans="1:35" x14ac:dyDescent="0.25">
      <c r="AC153" s="44"/>
      <c r="AD153" s="44"/>
      <c r="AE153" s="44"/>
      <c r="AF153" s="44"/>
      <c r="AG153" s="44"/>
      <c r="AH153" s="44"/>
      <c r="AI153" s="44"/>
    </row>
    <row r="155" spans="1:35" x14ac:dyDescent="0.25">
      <c r="A155" s="14">
        <v>2024</v>
      </c>
      <c r="B155" s="14" t="s">
        <v>53</v>
      </c>
      <c r="C155" s="14" t="s">
        <v>84</v>
      </c>
      <c r="D155" s="14" t="s">
        <v>85</v>
      </c>
      <c r="E155" s="14" t="s">
        <v>86</v>
      </c>
      <c r="F155" s="14" t="s">
        <v>87</v>
      </c>
      <c r="G155" s="14" t="s">
        <v>88</v>
      </c>
      <c r="H155" s="14" t="s">
        <v>89</v>
      </c>
      <c r="AB155" s="14">
        <f>A155</f>
        <v>2024</v>
      </c>
      <c r="AC155" s="14" t="s">
        <v>53</v>
      </c>
      <c r="AD155" s="14" t="s">
        <v>84</v>
      </c>
      <c r="AE155" s="14" t="s">
        <v>85</v>
      </c>
      <c r="AF155" s="14" t="s">
        <v>86</v>
      </c>
      <c r="AG155" s="14" t="s">
        <v>87</v>
      </c>
      <c r="AH155" s="14" t="s">
        <v>88</v>
      </c>
      <c r="AI155" s="14" t="s">
        <v>89</v>
      </c>
    </row>
    <row r="156" spans="1:35" x14ac:dyDescent="0.25">
      <c r="A156" s="14" t="s">
        <v>0</v>
      </c>
      <c r="B156" s="44">
        <v>13.553196295459699</v>
      </c>
      <c r="C156" s="44">
        <v>40.2229500660806</v>
      </c>
      <c r="D156" s="44">
        <v>51.988274984790699</v>
      </c>
      <c r="E156" s="44">
        <v>26.890756302521002</v>
      </c>
      <c r="F156" s="44">
        <v>15.7335069444444</v>
      </c>
      <c r="G156" s="44">
        <v>2.21157390342794</v>
      </c>
      <c r="H156" s="44">
        <v>24.037122969837601</v>
      </c>
      <c r="AB156" s="14" t="s">
        <v>0</v>
      </c>
      <c r="AC156" s="44">
        <f t="shared" ref="AC156:AC171" si="30">B156</f>
        <v>13.553196295459699</v>
      </c>
      <c r="AD156" s="44">
        <f t="shared" ref="AD156:AD171" si="31">C156</f>
        <v>40.2229500660806</v>
      </c>
      <c r="AE156" s="44">
        <f t="shared" ref="AE156:AE171" si="32">D156</f>
        <v>51.988274984790699</v>
      </c>
      <c r="AF156" s="44">
        <f t="shared" ref="AF156:AF171" si="33">E156</f>
        <v>26.890756302521002</v>
      </c>
      <c r="AG156" s="44">
        <f t="shared" ref="AG156:AG171" si="34">F156</f>
        <v>15.7335069444444</v>
      </c>
      <c r="AH156" s="44">
        <f t="shared" ref="AH156:AH171" si="35">G156</f>
        <v>2.21157390342794</v>
      </c>
      <c r="AI156" s="44">
        <f t="shared" ref="AI156:AI171" si="36">H156</f>
        <v>24.037122969837601</v>
      </c>
    </row>
    <row r="157" spans="1:35" x14ac:dyDescent="0.25">
      <c r="A157" s="14" t="s">
        <v>1</v>
      </c>
      <c r="B157" s="44">
        <v>5.7276502314925297</v>
      </c>
      <c r="C157" s="44">
        <v>33.830275229357802</v>
      </c>
      <c r="D157" s="44">
        <v>47.508562589769099</v>
      </c>
      <c r="E157" s="44">
        <v>25.503282869390599</v>
      </c>
      <c r="F157" s="44">
        <v>17.047733654231902</v>
      </c>
      <c r="G157" s="44">
        <v>3.10191190570188</v>
      </c>
      <c r="H157" s="44">
        <v>19.182370634092401</v>
      </c>
      <c r="AB157" s="14" t="s">
        <v>1</v>
      </c>
      <c r="AC157" s="44">
        <f t="shared" si="30"/>
        <v>5.7276502314925297</v>
      </c>
      <c r="AD157" s="44">
        <f t="shared" si="31"/>
        <v>33.830275229357802</v>
      </c>
      <c r="AE157" s="44">
        <f t="shared" si="32"/>
        <v>47.508562589769099</v>
      </c>
      <c r="AF157" s="44">
        <f t="shared" si="33"/>
        <v>25.503282869390599</v>
      </c>
      <c r="AG157" s="44">
        <f t="shared" si="34"/>
        <v>17.047733654231902</v>
      </c>
      <c r="AH157" s="44">
        <f t="shared" si="35"/>
        <v>3.10191190570188</v>
      </c>
      <c r="AI157" s="44">
        <f t="shared" si="36"/>
        <v>19.182370634092401</v>
      </c>
    </row>
    <row r="158" spans="1:35" x14ac:dyDescent="0.25">
      <c r="A158" s="14" t="s">
        <v>2</v>
      </c>
      <c r="B158" s="44">
        <v>10.562450488513299</v>
      </c>
      <c r="C158" s="44">
        <v>35.507702880705601</v>
      </c>
      <c r="D158" s="44">
        <v>30.710366007148998</v>
      </c>
      <c r="E158" s="44">
        <v>36.823058853406103</v>
      </c>
      <c r="F158" s="44">
        <v>17.481188720833</v>
      </c>
      <c r="G158" s="44">
        <v>3.6652412950519202</v>
      </c>
      <c r="H158" s="44">
        <v>24.174946770759401</v>
      </c>
      <c r="AB158" s="14" t="s">
        <v>2</v>
      </c>
      <c r="AC158" s="44">
        <f t="shared" si="30"/>
        <v>10.562450488513299</v>
      </c>
      <c r="AD158" s="44">
        <f t="shared" si="31"/>
        <v>35.507702880705601</v>
      </c>
      <c r="AE158" s="44">
        <f t="shared" si="32"/>
        <v>30.710366007148998</v>
      </c>
      <c r="AF158" s="44">
        <f t="shared" si="33"/>
        <v>36.823058853406103</v>
      </c>
      <c r="AG158" s="44">
        <f t="shared" si="34"/>
        <v>17.481188720833</v>
      </c>
      <c r="AH158" s="44">
        <f t="shared" si="35"/>
        <v>3.6652412950519202</v>
      </c>
      <c r="AI158" s="44">
        <f t="shared" si="36"/>
        <v>24.174946770759401</v>
      </c>
    </row>
    <row r="159" spans="1:35" x14ac:dyDescent="0.25">
      <c r="A159" s="14" t="s">
        <v>3</v>
      </c>
      <c r="B159" s="44">
        <v>22.952230669918201</v>
      </c>
      <c r="C159" s="44">
        <v>61.687105165365999</v>
      </c>
      <c r="D159" s="44">
        <v>63.437139561706999</v>
      </c>
      <c r="E159" s="44">
        <v>28.308563340410501</v>
      </c>
      <c r="F159" s="44">
        <v>19.237297725472398</v>
      </c>
      <c r="G159" s="44">
        <v>2.4059116686715898</v>
      </c>
      <c r="H159" s="44">
        <v>28.152147651711701</v>
      </c>
      <c r="AB159" s="14" t="s">
        <v>3</v>
      </c>
      <c r="AC159" s="44">
        <f t="shared" si="30"/>
        <v>22.952230669918201</v>
      </c>
      <c r="AD159" s="44">
        <f t="shared" si="31"/>
        <v>61.687105165365999</v>
      </c>
      <c r="AE159" s="44">
        <f t="shared" si="32"/>
        <v>63.437139561706999</v>
      </c>
      <c r="AF159" s="44">
        <f t="shared" si="33"/>
        <v>28.308563340410501</v>
      </c>
      <c r="AG159" s="44">
        <f t="shared" si="34"/>
        <v>19.237297725472398</v>
      </c>
      <c r="AH159" s="44">
        <f t="shared" si="35"/>
        <v>2.4059116686715898</v>
      </c>
      <c r="AI159" s="44">
        <f t="shared" si="36"/>
        <v>28.152147651711701</v>
      </c>
    </row>
    <row r="160" spans="1:35" x14ac:dyDescent="0.25">
      <c r="A160" s="172" t="s">
        <v>7</v>
      </c>
      <c r="B160" s="44">
        <v>10.482180293500999</v>
      </c>
      <c r="C160" s="44">
        <v>40.717965763669604</v>
      </c>
      <c r="D160" s="44">
        <v>51.677593521018103</v>
      </c>
      <c r="E160" s="44">
        <v>40.736160616861902</v>
      </c>
      <c r="F160" s="44">
        <v>15.8189340472134</v>
      </c>
      <c r="G160" s="44">
        <v>3.8817136001129202</v>
      </c>
      <c r="H160" s="44">
        <v>23.947315905008999</v>
      </c>
      <c r="AB160" s="172" t="s">
        <v>7</v>
      </c>
      <c r="AC160" s="44">
        <f t="shared" si="30"/>
        <v>10.482180293500999</v>
      </c>
      <c r="AD160" s="44">
        <f t="shared" si="31"/>
        <v>40.717965763669604</v>
      </c>
      <c r="AE160" s="44">
        <f t="shared" si="32"/>
        <v>51.677593521018103</v>
      </c>
      <c r="AF160" s="44">
        <f t="shared" si="33"/>
        <v>40.736160616861902</v>
      </c>
      <c r="AG160" s="44">
        <f t="shared" si="34"/>
        <v>15.8189340472134</v>
      </c>
      <c r="AH160" s="44">
        <f t="shared" si="35"/>
        <v>3.8817136001129202</v>
      </c>
      <c r="AI160" s="44">
        <f t="shared" si="36"/>
        <v>23.947315905008999</v>
      </c>
    </row>
    <row r="161" spans="1:35" x14ac:dyDescent="0.25">
      <c r="A161" s="14" t="s">
        <v>4</v>
      </c>
      <c r="B161" s="44">
        <v>6.7078078883820798</v>
      </c>
      <c r="C161" s="44">
        <v>43.744531933508298</v>
      </c>
      <c r="D161" s="44">
        <v>53.2929798013027</v>
      </c>
      <c r="E161" s="44">
        <v>35.810860191478497</v>
      </c>
      <c r="F161" s="44">
        <v>18.988303205225598</v>
      </c>
      <c r="G161" s="44">
        <v>3.23589688275267</v>
      </c>
      <c r="H161" s="44">
        <v>27.7641878669276</v>
      </c>
      <c r="AB161" s="14" t="s">
        <v>4</v>
      </c>
      <c r="AC161" s="44">
        <f t="shared" si="30"/>
        <v>6.7078078883820798</v>
      </c>
      <c r="AD161" s="44">
        <f t="shared" si="31"/>
        <v>43.744531933508298</v>
      </c>
      <c r="AE161" s="44">
        <f t="shared" si="32"/>
        <v>53.2929798013027</v>
      </c>
      <c r="AF161" s="44">
        <f t="shared" si="33"/>
        <v>35.810860191478497</v>
      </c>
      <c r="AG161" s="44">
        <f t="shared" si="34"/>
        <v>18.988303205225598</v>
      </c>
      <c r="AH161" s="44">
        <f t="shared" si="35"/>
        <v>3.23589688275267</v>
      </c>
      <c r="AI161" s="44">
        <f t="shared" si="36"/>
        <v>27.7641878669276</v>
      </c>
    </row>
    <row r="162" spans="1:35" x14ac:dyDescent="0.25">
      <c r="A162" s="14" t="s">
        <v>5</v>
      </c>
      <c r="B162" s="44">
        <v>17.352073572791902</v>
      </c>
      <c r="C162" s="44">
        <v>33.742078841247597</v>
      </c>
      <c r="D162" s="44">
        <v>42.852179284252799</v>
      </c>
      <c r="E162" s="44">
        <v>33.951639615766801</v>
      </c>
      <c r="F162" s="44">
        <v>14.3055314721692</v>
      </c>
      <c r="G162" s="44">
        <v>3.4399724802201601</v>
      </c>
      <c r="H162" s="44">
        <v>23.638196544651901</v>
      </c>
      <c r="AB162" s="14" t="s">
        <v>5</v>
      </c>
      <c r="AC162" s="44">
        <f t="shared" si="30"/>
        <v>17.352073572791902</v>
      </c>
      <c r="AD162" s="44">
        <f t="shared" si="31"/>
        <v>33.742078841247597</v>
      </c>
      <c r="AE162" s="44">
        <f t="shared" si="32"/>
        <v>42.852179284252799</v>
      </c>
      <c r="AF162" s="44">
        <f t="shared" si="33"/>
        <v>33.951639615766801</v>
      </c>
      <c r="AG162" s="44">
        <f t="shared" si="34"/>
        <v>14.3055314721692</v>
      </c>
      <c r="AH162" s="44">
        <f t="shared" si="35"/>
        <v>3.4399724802201601</v>
      </c>
      <c r="AI162" s="44">
        <f t="shared" si="36"/>
        <v>23.638196544651901</v>
      </c>
    </row>
    <row r="163" spans="1:35" x14ac:dyDescent="0.25">
      <c r="A163" s="14" t="s">
        <v>6</v>
      </c>
      <c r="B163" s="44">
        <v>12.981393336218099</v>
      </c>
      <c r="C163" s="44">
        <v>39.7812033814023</v>
      </c>
      <c r="D163" s="44">
        <v>35.770031217481801</v>
      </c>
      <c r="E163" s="44">
        <v>22.6549106049473</v>
      </c>
      <c r="F163" s="44">
        <v>10.7784431137725</v>
      </c>
      <c r="G163" s="44">
        <v>2.23338916806253</v>
      </c>
      <c r="H163" s="44">
        <v>18.4572301425662</v>
      </c>
      <c r="AB163" s="14" t="s">
        <v>6</v>
      </c>
      <c r="AC163" s="44">
        <f t="shared" si="30"/>
        <v>12.981393336218099</v>
      </c>
      <c r="AD163" s="44">
        <f t="shared" si="31"/>
        <v>39.7812033814023</v>
      </c>
      <c r="AE163" s="44">
        <f t="shared" si="32"/>
        <v>35.770031217481801</v>
      </c>
      <c r="AF163" s="44">
        <f t="shared" si="33"/>
        <v>22.6549106049473</v>
      </c>
      <c r="AG163" s="44">
        <f t="shared" si="34"/>
        <v>10.7784431137725</v>
      </c>
      <c r="AH163" s="44">
        <f t="shared" si="35"/>
        <v>2.23338916806253</v>
      </c>
      <c r="AI163" s="44">
        <f t="shared" si="36"/>
        <v>18.4572301425662</v>
      </c>
    </row>
    <row r="164" spans="1:35" x14ac:dyDescent="0.25">
      <c r="A164" s="14" t="s">
        <v>8</v>
      </c>
      <c r="B164" s="44">
        <v>25.6191289496157</v>
      </c>
      <c r="C164" s="44">
        <v>66.996650167491595</v>
      </c>
      <c r="D164" s="44">
        <v>61.352633849398501</v>
      </c>
      <c r="E164" s="44">
        <v>37.607542115295502</v>
      </c>
      <c r="F164" s="44">
        <v>18.370800096688399</v>
      </c>
      <c r="G164" s="44">
        <v>2.67997722019363</v>
      </c>
      <c r="H164" s="44">
        <v>33.786567779151198</v>
      </c>
      <c r="AB164" s="14" t="s">
        <v>8</v>
      </c>
      <c r="AC164" s="44">
        <f t="shared" si="30"/>
        <v>25.6191289496157</v>
      </c>
      <c r="AD164" s="44">
        <f t="shared" si="31"/>
        <v>66.996650167491595</v>
      </c>
      <c r="AE164" s="44">
        <f t="shared" si="32"/>
        <v>61.352633849398501</v>
      </c>
      <c r="AF164" s="44">
        <f t="shared" si="33"/>
        <v>37.607542115295502</v>
      </c>
      <c r="AG164" s="44">
        <f t="shared" si="34"/>
        <v>18.370800096688399</v>
      </c>
      <c r="AH164" s="44">
        <f t="shared" si="35"/>
        <v>2.67997722019363</v>
      </c>
      <c r="AI164" s="44">
        <f t="shared" si="36"/>
        <v>33.786567779151198</v>
      </c>
    </row>
    <row r="165" spans="1:35" x14ac:dyDescent="0.25">
      <c r="A165" s="14" t="s">
        <v>9</v>
      </c>
      <c r="B165" s="44">
        <v>17.443888824281899</v>
      </c>
      <c r="C165" s="44">
        <v>62.033168755538703</v>
      </c>
      <c r="D165" s="44">
        <v>63.969571230981998</v>
      </c>
      <c r="E165" s="44">
        <v>42.194092827004198</v>
      </c>
      <c r="F165" s="44">
        <v>19.1560962982138</v>
      </c>
      <c r="G165" s="44">
        <v>3.85916998159473</v>
      </c>
      <c r="H165" s="44">
        <v>31.057286414222101</v>
      </c>
      <c r="AB165" s="14" t="s">
        <v>9</v>
      </c>
      <c r="AC165" s="44">
        <f t="shared" si="30"/>
        <v>17.443888824281899</v>
      </c>
      <c r="AD165" s="44">
        <f t="shared" si="31"/>
        <v>62.033168755538703</v>
      </c>
      <c r="AE165" s="44">
        <f t="shared" si="32"/>
        <v>63.969571230981998</v>
      </c>
      <c r="AF165" s="44">
        <f t="shared" si="33"/>
        <v>42.194092827004198</v>
      </c>
      <c r="AG165" s="44">
        <f t="shared" si="34"/>
        <v>19.1560962982138</v>
      </c>
      <c r="AH165" s="44">
        <f t="shared" si="35"/>
        <v>3.85916998159473</v>
      </c>
      <c r="AI165" s="44">
        <f t="shared" si="36"/>
        <v>31.057286414222101</v>
      </c>
    </row>
    <row r="166" spans="1:35" x14ac:dyDescent="0.25">
      <c r="A166" s="14" t="s">
        <v>10</v>
      </c>
      <c r="B166" s="44">
        <v>16.544552115339201</v>
      </c>
      <c r="C166" s="44">
        <v>35.902038722913197</v>
      </c>
      <c r="D166" s="44">
        <v>43.840177580466197</v>
      </c>
      <c r="E166" s="44">
        <v>32.1181949574434</v>
      </c>
      <c r="F166" s="44">
        <v>20.8169235962642</v>
      </c>
      <c r="G166" s="44">
        <v>5.36234104489046</v>
      </c>
      <c r="H166" s="44">
        <v>24.941945471746799</v>
      </c>
      <c r="AB166" s="14" t="s">
        <v>10</v>
      </c>
      <c r="AC166" s="44">
        <f t="shared" si="30"/>
        <v>16.544552115339201</v>
      </c>
      <c r="AD166" s="44">
        <f t="shared" si="31"/>
        <v>35.902038722913197</v>
      </c>
      <c r="AE166" s="44">
        <f t="shared" si="32"/>
        <v>43.840177580466197</v>
      </c>
      <c r="AF166" s="44">
        <f t="shared" si="33"/>
        <v>32.1181949574434</v>
      </c>
      <c r="AG166" s="44">
        <f t="shared" si="34"/>
        <v>20.8169235962642</v>
      </c>
      <c r="AH166" s="44">
        <f t="shared" si="35"/>
        <v>5.36234104489046</v>
      </c>
      <c r="AI166" s="44">
        <f t="shared" si="36"/>
        <v>24.941945471746799</v>
      </c>
    </row>
    <row r="167" spans="1:35" x14ac:dyDescent="0.25">
      <c r="A167" s="14" t="s">
        <v>11</v>
      </c>
      <c r="B167" s="44">
        <v>12.3934934159566</v>
      </c>
      <c r="C167" s="44">
        <v>32.239864592568701</v>
      </c>
      <c r="D167" s="44">
        <v>22.3370987299764</v>
      </c>
      <c r="E167" s="44">
        <v>25.657855480637298</v>
      </c>
      <c r="F167" s="44">
        <v>11.5177885845918</v>
      </c>
      <c r="G167" s="44">
        <v>3.4128236849963698</v>
      </c>
      <c r="H167" s="44">
        <v>16.821788643079302</v>
      </c>
      <c r="AB167" s="14" t="s">
        <v>11</v>
      </c>
      <c r="AC167" s="44">
        <f t="shared" si="30"/>
        <v>12.3934934159566</v>
      </c>
      <c r="AD167" s="44">
        <f t="shared" si="31"/>
        <v>32.239864592568701</v>
      </c>
      <c r="AE167" s="44">
        <f t="shared" si="32"/>
        <v>22.3370987299764</v>
      </c>
      <c r="AF167" s="44">
        <f t="shared" si="33"/>
        <v>25.657855480637298</v>
      </c>
      <c r="AG167" s="44">
        <f t="shared" si="34"/>
        <v>11.5177885845918</v>
      </c>
      <c r="AH167" s="44">
        <f t="shared" si="35"/>
        <v>3.4128236849963698</v>
      </c>
      <c r="AI167" s="44">
        <f t="shared" si="36"/>
        <v>16.821788643079302</v>
      </c>
    </row>
    <row r="168" spans="1:35" x14ac:dyDescent="0.25">
      <c r="A168" s="14" t="s">
        <v>41</v>
      </c>
      <c r="B168" s="44">
        <v>13.7842805146131</v>
      </c>
      <c r="C168" s="44">
        <v>43.874979784120498</v>
      </c>
      <c r="D168" s="44">
        <v>47.144581449837901</v>
      </c>
      <c r="E168" s="44">
        <v>32.294667015798197</v>
      </c>
      <c r="F168" s="44">
        <v>16.605418461262701</v>
      </c>
      <c r="G168" s="44">
        <v>3.2749899930861299</v>
      </c>
      <c r="H168" s="44">
        <v>24.748022654385899</v>
      </c>
      <c r="AB168" s="14" t="s">
        <v>41</v>
      </c>
      <c r="AC168" s="44">
        <f t="shared" si="30"/>
        <v>13.7842805146131</v>
      </c>
      <c r="AD168" s="44">
        <f t="shared" si="31"/>
        <v>43.874979784120498</v>
      </c>
      <c r="AE168" s="44">
        <f t="shared" si="32"/>
        <v>47.144581449837901</v>
      </c>
      <c r="AF168" s="44">
        <f t="shared" si="33"/>
        <v>32.294667015798197</v>
      </c>
      <c r="AG168" s="44">
        <f t="shared" si="34"/>
        <v>16.605418461262701</v>
      </c>
      <c r="AH168" s="44">
        <f t="shared" si="35"/>
        <v>3.2749899930861299</v>
      </c>
      <c r="AI168" s="44">
        <f t="shared" si="36"/>
        <v>24.748022654385899</v>
      </c>
    </row>
    <row r="169" spans="1:35" x14ac:dyDescent="0.25">
      <c r="A169" s="14" t="s">
        <v>24</v>
      </c>
      <c r="B169" s="44">
        <v>23.337222870478399</v>
      </c>
      <c r="C169" s="44">
        <v>49.933761337001997</v>
      </c>
      <c r="D169" s="44">
        <v>60.102614219399001</v>
      </c>
      <c r="E169" s="44">
        <v>37.389436089176598</v>
      </c>
      <c r="F169" s="44">
        <v>21.047841174128202</v>
      </c>
      <c r="G169" s="44">
        <v>3.57826938053842</v>
      </c>
      <c r="H169" s="44">
        <v>32.665040229336803</v>
      </c>
      <c r="AB169" s="14" t="s">
        <v>24</v>
      </c>
      <c r="AC169" s="44">
        <f t="shared" si="30"/>
        <v>23.337222870478399</v>
      </c>
      <c r="AD169" s="44">
        <f t="shared" si="31"/>
        <v>49.933761337001997</v>
      </c>
      <c r="AE169" s="44">
        <f t="shared" si="32"/>
        <v>60.102614219399001</v>
      </c>
      <c r="AF169" s="44">
        <f t="shared" si="33"/>
        <v>37.389436089176598</v>
      </c>
      <c r="AG169" s="44">
        <f t="shared" si="34"/>
        <v>21.047841174128202</v>
      </c>
      <c r="AH169" s="44">
        <f t="shared" si="35"/>
        <v>3.57826938053842</v>
      </c>
      <c r="AI169" s="44">
        <f t="shared" si="36"/>
        <v>32.665040229336803</v>
      </c>
    </row>
    <row r="170" spans="1:35" x14ac:dyDescent="0.25">
      <c r="A170" s="14" t="s">
        <v>26</v>
      </c>
      <c r="B170" s="44">
        <v>10.5641212894918</v>
      </c>
      <c r="C170" s="44">
        <v>37.196244373613702</v>
      </c>
      <c r="D170" s="44">
        <v>39.735120094718603</v>
      </c>
      <c r="E170" s="44">
        <v>27.932374760302899</v>
      </c>
      <c r="F170" s="44">
        <v>15.5709721988698</v>
      </c>
      <c r="G170" s="44">
        <v>3.3028711501408399</v>
      </c>
      <c r="H170" s="44">
        <v>21.5825754032304</v>
      </c>
      <c r="AB170" s="14" t="s">
        <v>26</v>
      </c>
      <c r="AC170" s="44">
        <f t="shared" si="30"/>
        <v>10.5641212894918</v>
      </c>
      <c r="AD170" s="44">
        <f t="shared" si="31"/>
        <v>37.196244373613702</v>
      </c>
      <c r="AE170" s="44">
        <f t="shared" si="32"/>
        <v>39.735120094718603</v>
      </c>
      <c r="AF170" s="44">
        <f t="shared" si="33"/>
        <v>27.932374760302899</v>
      </c>
      <c r="AG170" s="44">
        <f t="shared" si="34"/>
        <v>15.5709721988698</v>
      </c>
      <c r="AH170" s="44">
        <f t="shared" si="35"/>
        <v>3.3028711501408399</v>
      </c>
      <c r="AI170" s="44">
        <f t="shared" si="36"/>
        <v>21.5825754032304</v>
      </c>
    </row>
    <row r="171" spans="1:35" x14ac:dyDescent="0.25">
      <c r="A171" s="14" t="s">
        <v>42</v>
      </c>
      <c r="B171" s="44">
        <v>11.822773688053999</v>
      </c>
      <c r="C171" s="44">
        <v>38.358306576897803</v>
      </c>
      <c r="D171" s="44">
        <v>45.259417074740597</v>
      </c>
      <c r="E171" s="44">
        <v>32.414828068460601</v>
      </c>
      <c r="F171" s="44">
        <v>17.692869938386501</v>
      </c>
      <c r="G171" s="44">
        <v>3.79297690911703</v>
      </c>
      <c r="H171" s="44">
        <v>24.3681141315956</v>
      </c>
      <c r="AB171" s="14" t="s">
        <v>42</v>
      </c>
      <c r="AC171" s="44">
        <f t="shared" si="30"/>
        <v>11.822773688053999</v>
      </c>
      <c r="AD171" s="44">
        <f t="shared" si="31"/>
        <v>38.358306576897803</v>
      </c>
      <c r="AE171" s="44">
        <f t="shared" si="32"/>
        <v>45.259417074740597</v>
      </c>
      <c r="AF171" s="44">
        <f t="shared" si="33"/>
        <v>32.414828068460601</v>
      </c>
      <c r="AG171" s="44">
        <f t="shared" si="34"/>
        <v>17.692869938386501</v>
      </c>
      <c r="AH171" s="44">
        <f t="shared" si="35"/>
        <v>3.79297690911703</v>
      </c>
      <c r="AI171" s="44">
        <f t="shared" si="36"/>
        <v>24.3681141315956</v>
      </c>
    </row>
  </sheetData>
  <hyperlinks>
    <hyperlink ref="A5" r:id="rId1" display="https://www.gov.uk/government/collections/individual-insolvency-statistics-releases" xr:uid="{EEF37CF8-CAF2-4C38-9DCD-82AA119BD59F}"/>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AE2D6-8858-4BF5-B8B8-9A2702A5A82F}">
  <sheetPr codeName="Sheet26">
    <tabColor theme="4" tint="0.59999389629810485"/>
  </sheetPr>
  <dimension ref="A1:AF171"/>
  <sheetViews>
    <sheetView workbookViewId="0">
      <selection activeCell="BE21" sqref="BE21"/>
    </sheetView>
  </sheetViews>
  <sheetFormatPr defaultColWidth="9" defaultRowHeight="15" x14ac:dyDescent="0.25"/>
  <cols>
    <col min="1" max="15" width="9" style="14"/>
    <col min="16" max="16" width="9" style="15"/>
    <col min="17" max="17" width="9" style="14"/>
    <col min="18" max="24" width="8.625" style="14" customWidth="1"/>
    <col min="25" max="31" width="9" style="14"/>
    <col min="32" max="32" width="9" style="15"/>
    <col min="33" max="16384" width="9" style="14"/>
  </cols>
  <sheetData>
    <row r="1" spans="1:32" ht="66.75" x14ac:dyDescent="0.35">
      <c r="A1" s="46" t="s">
        <v>869</v>
      </c>
      <c r="P1" s="136" t="s">
        <v>316</v>
      </c>
      <c r="Q1" s="127" t="s">
        <v>39</v>
      </c>
      <c r="AF1" s="136" t="s">
        <v>316</v>
      </c>
    </row>
    <row r="3" spans="1:32" x14ac:dyDescent="0.25">
      <c r="A3" s="174" t="s">
        <v>870</v>
      </c>
    </row>
    <row r="4" spans="1:32" x14ac:dyDescent="0.25">
      <c r="A4" s="79" t="s">
        <v>263</v>
      </c>
    </row>
    <row r="6" spans="1:32" x14ac:dyDescent="0.25">
      <c r="A6" s="14" t="s">
        <v>44</v>
      </c>
    </row>
    <row r="8" spans="1:32" x14ac:dyDescent="0.25">
      <c r="B8" s="14">
        <v>2011</v>
      </c>
      <c r="C8" s="14">
        <v>2012</v>
      </c>
      <c r="D8" s="14">
        <v>2013</v>
      </c>
      <c r="E8" s="14">
        <v>2014</v>
      </c>
      <c r="F8" s="14">
        <v>2015</v>
      </c>
      <c r="G8" s="14">
        <v>2016</v>
      </c>
      <c r="H8" s="14">
        <v>2017</v>
      </c>
      <c r="I8" s="14">
        <v>2018</v>
      </c>
      <c r="J8" s="14">
        <v>2019</v>
      </c>
      <c r="K8" s="14">
        <v>2020</v>
      </c>
      <c r="L8" s="14">
        <v>2021</v>
      </c>
      <c r="M8" s="14">
        <v>2022</v>
      </c>
      <c r="N8" s="14">
        <v>2023</v>
      </c>
      <c r="O8" s="14">
        <v>2024</v>
      </c>
      <c r="R8" s="14">
        <v>2011</v>
      </c>
      <c r="S8" s="14">
        <v>2012</v>
      </c>
      <c r="T8" s="14">
        <v>2013</v>
      </c>
      <c r="U8" s="14">
        <v>2014</v>
      </c>
      <c r="V8" s="14">
        <v>2015</v>
      </c>
      <c r="W8" s="14">
        <v>2016</v>
      </c>
      <c r="X8" s="14">
        <v>2017</v>
      </c>
      <c r="Y8" s="14">
        <v>2018</v>
      </c>
      <c r="Z8" s="14">
        <v>2019</v>
      </c>
      <c r="AA8" s="14">
        <v>2020</v>
      </c>
      <c r="AB8" s="14">
        <v>2021</v>
      </c>
      <c r="AC8" s="14">
        <v>2022</v>
      </c>
      <c r="AD8" s="14">
        <v>2023</v>
      </c>
      <c r="AE8" s="14">
        <v>2024</v>
      </c>
    </row>
    <row r="9" spans="1:32" x14ac:dyDescent="0.25">
      <c r="A9" s="14" t="s">
        <v>0</v>
      </c>
      <c r="B9" s="14">
        <v>117</v>
      </c>
      <c r="C9" s="14">
        <v>68</v>
      </c>
      <c r="D9" s="14">
        <v>53</v>
      </c>
      <c r="E9" s="14">
        <v>39</v>
      </c>
      <c r="F9" s="14">
        <v>44</v>
      </c>
      <c r="G9" s="14">
        <v>37</v>
      </c>
      <c r="H9" s="14">
        <v>39</v>
      </c>
      <c r="I9" s="14">
        <v>39</v>
      </c>
      <c r="J9" s="14">
        <v>46</v>
      </c>
      <c r="K9" s="14">
        <v>41</v>
      </c>
      <c r="L9" s="14">
        <v>14</v>
      </c>
      <c r="M9" s="14">
        <v>17</v>
      </c>
      <c r="N9" s="14">
        <v>24</v>
      </c>
      <c r="O9" s="14">
        <v>19</v>
      </c>
      <c r="Q9" s="14" t="str" cm="1">
        <f t="array" ref="Q9">INDEX(A31:A46,Control!$B$2)</f>
        <v>Ashford</v>
      </c>
      <c r="R9" s="44" cm="1">
        <f t="array" ref="R9">INDEX(B31:B46,Control!$B$2)</f>
        <v>12.8993847985711</v>
      </c>
      <c r="S9" s="44" cm="1">
        <f t="array" ref="S9">INDEX(C31:C46,Control!$B$2)</f>
        <v>7.3813555642394997</v>
      </c>
      <c r="T9" s="44" cm="1">
        <f t="array" ref="T9">INDEX(D31:D46,Control!$B$2)</f>
        <v>5.68449954953023</v>
      </c>
      <c r="U9" s="44" cm="1">
        <f t="array" ref="U9">INDEX(E31:E46,Control!$B$2)</f>
        <v>4.12672211288172</v>
      </c>
      <c r="V9" s="44" cm="1">
        <f t="array" ref="V9">INDEX(F31:F46,Control!$B$2)</f>
        <v>4.6142875120600699</v>
      </c>
      <c r="W9" s="44" cm="1">
        <f t="array" ref="W9">INDEX(G31:G46,Control!$B$2)</f>
        <v>3.8186453097747002</v>
      </c>
      <c r="X9" s="44" cm="1">
        <f t="array" ref="X9">INDEX(H31:H46,Control!$B$2)</f>
        <v>3.9744412852731701</v>
      </c>
      <c r="Y9" s="44" cm="1">
        <f t="array" ref="Y9">INDEX(I31:I46,Control!$B$2)</f>
        <v>3.9251997826043201</v>
      </c>
      <c r="Z9" s="44" cm="1">
        <f t="array" ref="Z9">INDEX(J31:J46,Control!$B$2)</f>
        <v>4.5980688110993402</v>
      </c>
      <c r="AA9" s="44" cm="1">
        <f t="array" ref="AA9">INDEX(K31:K46,Control!$B$2)</f>
        <v>4.06371106023213</v>
      </c>
      <c r="AB9" s="44" cm="1">
        <f t="array" ref="AB9">INDEX(L31:L46,Control!$B$2)</f>
        <v>1.34642572057819</v>
      </c>
      <c r="AC9" s="44" cm="1">
        <f t="array" ref="AC9">INDEX(M31:M46,Control!$B$2)</f>
        <v>1.6349455178449499</v>
      </c>
      <c r="AD9" s="44" cm="1">
        <f t="array" ref="AD9">INDEX(N31:N46,Control!$B$2)</f>
        <v>2.2273781902552199</v>
      </c>
      <c r="AE9" s="44" cm="1">
        <f t="array" ref="AE9">INDEX(O31:O46,Control!$B$2)</f>
        <v>1.76334106728538</v>
      </c>
    </row>
    <row r="10" spans="1:32" x14ac:dyDescent="0.25">
      <c r="A10" s="14" t="s">
        <v>1</v>
      </c>
      <c r="B10" s="14">
        <v>103</v>
      </c>
      <c r="C10" s="14">
        <v>70</v>
      </c>
      <c r="D10" s="14">
        <v>52</v>
      </c>
      <c r="E10" s="14">
        <v>50</v>
      </c>
      <c r="F10" s="14">
        <v>24</v>
      </c>
      <c r="G10" s="14">
        <v>30</v>
      </c>
      <c r="H10" s="14">
        <v>37</v>
      </c>
      <c r="I10" s="14">
        <v>54</v>
      </c>
      <c r="J10" s="14">
        <v>46</v>
      </c>
      <c r="K10" s="14">
        <v>32</v>
      </c>
      <c r="L10" s="14">
        <v>22</v>
      </c>
      <c r="M10" s="14">
        <v>18</v>
      </c>
      <c r="N10" s="14">
        <v>16</v>
      </c>
      <c r="O10" s="14">
        <v>15</v>
      </c>
      <c r="Q10" s="14" t="s">
        <v>42</v>
      </c>
      <c r="R10" s="44">
        <f t="shared" ref="R10:AE10" si="0">B46</f>
        <v>9.4089945659213594</v>
      </c>
      <c r="S10" s="44">
        <f t="shared" si="0"/>
        <v>7.0610183368984298</v>
      </c>
      <c r="T10" s="44">
        <f t="shared" si="0"/>
        <v>5.4427160217648201</v>
      </c>
      <c r="U10" s="44">
        <f t="shared" si="0"/>
        <v>4.4676505749560604</v>
      </c>
      <c r="V10" s="44">
        <f t="shared" si="0"/>
        <v>3.4350557225748002</v>
      </c>
      <c r="W10" s="44">
        <f t="shared" si="0"/>
        <v>3.2497914692226502</v>
      </c>
      <c r="X10" s="44">
        <f t="shared" si="0"/>
        <v>3.25010199994867</v>
      </c>
      <c r="Y10" s="44">
        <f t="shared" si="0"/>
        <v>3.5563583762507198</v>
      </c>
      <c r="Z10" s="44">
        <f t="shared" si="0"/>
        <v>3.5697670081459898</v>
      </c>
      <c r="AA10" s="44">
        <f t="shared" si="0"/>
        <v>2.6999213844435701</v>
      </c>
      <c r="AB10" s="44">
        <f t="shared" si="0"/>
        <v>1.8385356947617999</v>
      </c>
      <c r="AC10" s="44">
        <f t="shared" si="0"/>
        <v>1.4119561057196399</v>
      </c>
      <c r="AD10" s="44">
        <f t="shared" si="0"/>
        <v>1.5919748360297701</v>
      </c>
      <c r="AE10" s="44">
        <f t="shared" si="0"/>
        <v>1.57402846036927</v>
      </c>
    </row>
    <row r="11" spans="1:32" x14ac:dyDescent="0.25">
      <c r="A11" s="14" t="s">
        <v>2</v>
      </c>
      <c r="B11" s="14">
        <v>48</v>
      </c>
      <c r="C11" s="14">
        <v>55</v>
      </c>
      <c r="D11" s="14">
        <v>34</v>
      </c>
      <c r="E11" s="14">
        <v>33</v>
      </c>
      <c r="F11" s="14">
        <v>28</v>
      </c>
      <c r="G11" s="14">
        <v>37</v>
      </c>
      <c r="H11" s="14">
        <v>19</v>
      </c>
      <c r="I11" s="14">
        <v>24</v>
      </c>
      <c r="J11" s="14">
        <v>38</v>
      </c>
      <c r="K11" s="14">
        <v>17</v>
      </c>
      <c r="L11" s="14">
        <v>10</v>
      </c>
      <c r="M11" s="14">
        <v>9</v>
      </c>
      <c r="N11" s="14">
        <v>9</v>
      </c>
      <c r="O11" s="14">
        <v>15</v>
      </c>
    </row>
    <row r="12" spans="1:32" x14ac:dyDescent="0.25">
      <c r="A12" s="14" t="s">
        <v>3</v>
      </c>
      <c r="B12" s="14">
        <v>106</v>
      </c>
      <c r="C12" s="14">
        <v>78</v>
      </c>
      <c r="D12" s="14">
        <v>32</v>
      </c>
      <c r="E12" s="14">
        <v>45</v>
      </c>
      <c r="F12" s="14">
        <v>30</v>
      </c>
      <c r="G12" s="14">
        <v>36</v>
      </c>
      <c r="H12" s="14">
        <v>23</v>
      </c>
      <c r="I12" s="14">
        <v>23</v>
      </c>
      <c r="J12" s="14">
        <v>36</v>
      </c>
      <c r="K12" s="14">
        <v>33</v>
      </c>
      <c r="L12" s="14">
        <v>18</v>
      </c>
      <c r="M12" s="14">
        <v>18</v>
      </c>
      <c r="N12" s="14">
        <v>15</v>
      </c>
      <c r="O12" s="14">
        <v>22</v>
      </c>
    </row>
    <row r="13" spans="1:32" x14ac:dyDescent="0.25">
      <c r="A13" s="172" t="s">
        <v>7</v>
      </c>
      <c r="B13" s="14">
        <v>110</v>
      </c>
      <c r="C13" s="14">
        <v>95</v>
      </c>
      <c r="D13" s="14">
        <v>57</v>
      </c>
      <c r="E13" s="14">
        <v>48</v>
      </c>
      <c r="F13" s="14">
        <v>44</v>
      </c>
      <c r="G13" s="14">
        <v>41</v>
      </c>
      <c r="H13" s="14">
        <v>21</v>
      </c>
      <c r="I13" s="14">
        <v>39</v>
      </c>
      <c r="J13" s="14">
        <v>32</v>
      </c>
      <c r="K13" s="14">
        <v>26</v>
      </c>
      <c r="L13" s="14">
        <v>22</v>
      </c>
      <c r="M13" s="14">
        <v>13</v>
      </c>
      <c r="N13" s="14">
        <v>14</v>
      </c>
      <c r="O13" s="14">
        <v>21</v>
      </c>
    </row>
    <row r="14" spans="1:32" x14ac:dyDescent="0.25">
      <c r="A14" s="14" t="s">
        <v>4</v>
      </c>
      <c r="B14" s="14">
        <v>68</v>
      </c>
      <c r="C14" s="14">
        <v>38</v>
      </c>
      <c r="D14" s="14">
        <v>37</v>
      </c>
      <c r="E14" s="14">
        <v>26</v>
      </c>
      <c r="F14" s="14">
        <v>24</v>
      </c>
      <c r="G14" s="14">
        <v>27</v>
      </c>
      <c r="H14" s="14">
        <v>25</v>
      </c>
      <c r="I14" s="14">
        <v>33</v>
      </c>
      <c r="J14" s="14">
        <v>35</v>
      </c>
      <c r="K14" s="14">
        <v>18</v>
      </c>
      <c r="L14" s="14">
        <v>22</v>
      </c>
      <c r="M14" s="14">
        <v>11</v>
      </c>
      <c r="N14" s="14">
        <v>18</v>
      </c>
      <c r="O14" s="14">
        <v>10</v>
      </c>
    </row>
    <row r="15" spans="1:32" x14ac:dyDescent="0.25">
      <c r="A15" s="14" t="s">
        <v>5</v>
      </c>
      <c r="B15" s="14">
        <v>115</v>
      </c>
      <c r="C15" s="14">
        <v>96</v>
      </c>
      <c r="D15" s="14">
        <v>57</v>
      </c>
      <c r="E15" s="14">
        <v>52</v>
      </c>
      <c r="F15" s="14">
        <v>45</v>
      </c>
      <c r="G15" s="14">
        <v>54</v>
      </c>
      <c r="H15" s="14">
        <v>47</v>
      </c>
      <c r="I15" s="14">
        <v>39</v>
      </c>
      <c r="J15" s="14">
        <v>50</v>
      </c>
      <c r="K15" s="14">
        <v>46</v>
      </c>
      <c r="L15" s="14">
        <v>23</v>
      </c>
      <c r="M15" s="14">
        <v>24</v>
      </c>
      <c r="N15" s="14">
        <v>31</v>
      </c>
      <c r="O15" s="14">
        <v>23</v>
      </c>
    </row>
    <row r="16" spans="1:32" x14ac:dyDescent="0.25">
      <c r="A16" s="14" t="s">
        <v>6</v>
      </c>
      <c r="B16" s="14">
        <v>71</v>
      </c>
      <c r="C16" s="14">
        <v>56</v>
      </c>
      <c r="D16" s="14">
        <v>35</v>
      </c>
      <c r="E16" s="14">
        <v>42</v>
      </c>
      <c r="F16" s="14">
        <v>39</v>
      </c>
      <c r="G16" s="14">
        <v>28</v>
      </c>
      <c r="H16" s="14">
        <v>34</v>
      </c>
      <c r="I16" s="14">
        <v>31</v>
      </c>
      <c r="J16" s="14">
        <v>31</v>
      </c>
      <c r="K16" s="14">
        <v>27</v>
      </c>
      <c r="L16" s="14">
        <v>15</v>
      </c>
      <c r="M16" s="14">
        <v>7</v>
      </c>
      <c r="N16" s="14">
        <v>17</v>
      </c>
      <c r="O16" s="14">
        <v>17</v>
      </c>
    </row>
    <row r="17" spans="1:19" x14ac:dyDescent="0.25">
      <c r="A17" s="14" t="s">
        <v>8</v>
      </c>
      <c r="B17" s="14">
        <v>109</v>
      </c>
      <c r="C17" s="14">
        <v>80</v>
      </c>
      <c r="D17" s="14">
        <v>63</v>
      </c>
      <c r="E17" s="14">
        <v>38</v>
      </c>
      <c r="F17" s="14">
        <v>43</v>
      </c>
      <c r="G17" s="14">
        <v>43</v>
      </c>
      <c r="H17" s="14">
        <v>40</v>
      </c>
      <c r="I17" s="14">
        <v>40</v>
      </c>
      <c r="J17" s="14">
        <v>57</v>
      </c>
      <c r="K17" s="14">
        <v>26</v>
      </c>
      <c r="L17" s="14">
        <v>24</v>
      </c>
      <c r="M17" s="14">
        <v>23</v>
      </c>
      <c r="N17" s="14">
        <v>15</v>
      </c>
      <c r="O17" s="14">
        <v>29</v>
      </c>
    </row>
    <row r="18" spans="1:19" x14ac:dyDescent="0.25">
      <c r="A18" s="14" t="s">
        <v>9</v>
      </c>
      <c r="B18" s="14">
        <v>147</v>
      </c>
      <c r="C18" s="14">
        <v>79</v>
      </c>
      <c r="D18" s="14">
        <v>74</v>
      </c>
      <c r="E18" s="14">
        <v>52</v>
      </c>
      <c r="F18" s="14">
        <v>59</v>
      </c>
      <c r="G18" s="14">
        <v>50</v>
      </c>
      <c r="H18" s="14">
        <v>61</v>
      </c>
      <c r="I18" s="14">
        <v>48</v>
      </c>
      <c r="J18" s="14">
        <v>64</v>
      </c>
      <c r="K18" s="14">
        <v>28</v>
      </c>
      <c r="L18" s="14">
        <v>20</v>
      </c>
      <c r="M18" s="14">
        <v>18</v>
      </c>
      <c r="N18" s="14">
        <v>29</v>
      </c>
      <c r="O18" s="14">
        <v>23</v>
      </c>
    </row>
    <row r="19" spans="1:19" x14ac:dyDescent="0.25">
      <c r="A19" s="14" t="s">
        <v>10</v>
      </c>
      <c r="B19" s="14">
        <v>80</v>
      </c>
      <c r="C19" s="14">
        <v>57</v>
      </c>
      <c r="D19" s="14">
        <v>49</v>
      </c>
      <c r="E19" s="14">
        <v>46</v>
      </c>
      <c r="F19" s="14">
        <v>33</v>
      </c>
      <c r="G19" s="14">
        <v>34</v>
      </c>
      <c r="H19" s="14">
        <v>29</v>
      </c>
      <c r="I19" s="14">
        <v>41</v>
      </c>
      <c r="J19" s="14">
        <v>40</v>
      </c>
      <c r="K19" s="14">
        <v>21</v>
      </c>
      <c r="L19" s="14">
        <v>19</v>
      </c>
      <c r="M19" s="14">
        <v>24</v>
      </c>
      <c r="N19" s="14">
        <v>24</v>
      </c>
      <c r="O19" s="14">
        <v>21</v>
      </c>
    </row>
    <row r="20" spans="1:19" x14ac:dyDescent="0.25">
      <c r="A20" s="14" t="s">
        <v>11</v>
      </c>
      <c r="B20" s="14">
        <v>66</v>
      </c>
      <c r="C20" s="14">
        <v>41</v>
      </c>
      <c r="D20" s="14">
        <v>37</v>
      </c>
      <c r="E20" s="14">
        <v>39</v>
      </c>
      <c r="F20" s="14">
        <v>39</v>
      </c>
      <c r="G20" s="14">
        <v>27</v>
      </c>
      <c r="H20" s="14">
        <v>35</v>
      </c>
      <c r="I20" s="14">
        <v>34</v>
      </c>
      <c r="J20" s="14">
        <v>34</v>
      </c>
      <c r="K20" s="14">
        <v>20</v>
      </c>
      <c r="L20" s="14">
        <v>11</v>
      </c>
      <c r="M20" s="14">
        <v>16</v>
      </c>
      <c r="N20" s="14">
        <v>17</v>
      </c>
      <c r="O20" s="14">
        <v>11</v>
      </c>
    </row>
    <row r="21" spans="1:19" x14ac:dyDescent="0.25">
      <c r="A21" s="14" t="s">
        <v>41</v>
      </c>
      <c r="B21" s="14">
        <v>1140</v>
      </c>
      <c r="C21" s="14">
        <v>813</v>
      </c>
      <c r="D21" s="14">
        <v>580</v>
      </c>
      <c r="E21" s="14">
        <v>510</v>
      </c>
      <c r="F21" s="14">
        <v>452</v>
      </c>
      <c r="G21" s="14">
        <v>444</v>
      </c>
      <c r="H21" s="14">
        <v>410</v>
      </c>
      <c r="I21" s="14">
        <v>445</v>
      </c>
      <c r="J21" s="14">
        <v>509</v>
      </c>
      <c r="K21" s="14">
        <v>335</v>
      </c>
      <c r="L21" s="14">
        <v>220</v>
      </c>
      <c r="M21" s="14">
        <v>198</v>
      </c>
      <c r="N21" s="14">
        <v>229</v>
      </c>
      <c r="O21" s="14">
        <v>226</v>
      </c>
    </row>
    <row r="22" spans="1:19" x14ac:dyDescent="0.25">
      <c r="A22" s="14" t="s">
        <v>24</v>
      </c>
      <c r="B22" s="14">
        <v>159</v>
      </c>
      <c r="C22" s="14">
        <v>144</v>
      </c>
      <c r="D22" s="14">
        <v>92</v>
      </c>
      <c r="E22" s="14">
        <v>91</v>
      </c>
      <c r="F22" s="14">
        <v>64</v>
      </c>
      <c r="G22" s="14">
        <v>71</v>
      </c>
      <c r="H22" s="14">
        <v>73</v>
      </c>
      <c r="I22" s="14">
        <v>70</v>
      </c>
      <c r="J22" s="14">
        <v>70</v>
      </c>
      <c r="K22" s="14">
        <v>54</v>
      </c>
      <c r="L22" s="14">
        <v>49</v>
      </c>
      <c r="M22" s="14">
        <v>28</v>
      </c>
      <c r="N22" s="14">
        <v>29</v>
      </c>
      <c r="O22" s="14">
        <v>40</v>
      </c>
    </row>
    <row r="23" spans="1:19" x14ac:dyDescent="0.25">
      <c r="A23" s="14" t="s">
        <v>26</v>
      </c>
      <c r="B23" s="14">
        <v>5939</v>
      </c>
      <c r="C23" s="14">
        <v>4272</v>
      </c>
      <c r="D23" s="14">
        <v>3323</v>
      </c>
      <c r="E23" s="14">
        <v>2746</v>
      </c>
      <c r="F23" s="14">
        <v>2239</v>
      </c>
      <c r="G23" s="14">
        <v>2288</v>
      </c>
      <c r="H23" s="14">
        <v>2310</v>
      </c>
      <c r="I23" s="14">
        <v>2563</v>
      </c>
      <c r="J23" s="14">
        <v>2627</v>
      </c>
      <c r="K23" s="14">
        <v>2002</v>
      </c>
      <c r="L23" s="14">
        <v>1416</v>
      </c>
      <c r="M23" s="14">
        <v>1117</v>
      </c>
      <c r="N23" s="14">
        <v>1213</v>
      </c>
      <c r="O23" s="14">
        <v>1242</v>
      </c>
    </row>
    <row r="24" spans="1:19" x14ac:dyDescent="0.25">
      <c r="A24" s="14" t="s">
        <v>42</v>
      </c>
      <c r="B24" s="14">
        <v>39298</v>
      </c>
      <c r="C24" s="14">
        <v>29706</v>
      </c>
      <c r="D24" s="14">
        <v>23055</v>
      </c>
      <c r="E24" s="14">
        <v>19088</v>
      </c>
      <c r="F24" s="14">
        <v>14808</v>
      </c>
      <c r="G24" s="14">
        <v>14131</v>
      </c>
      <c r="H24" s="14">
        <v>14220</v>
      </c>
      <c r="I24" s="14">
        <v>15656</v>
      </c>
      <c r="J24" s="14">
        <v>15801</v>
      </c>
      <c r="K24" s="14">
        <v>12003</v>
      </c>
      <c r="L24" s="14">
        <v>8232</v>
      </c>
      <c r="M24" s="14">
        <v>6322</v>
      </c>
      <c r="N24" s="14">
        <v>7274</v>
      </c>
      <c r="O24" s="14">
        <v>7192</v>
      </c>
    </row>
    <row r="28" spans="1:19" x14ac:dyDescent="0.25">
      <c r="A28" s="14" t="s">
        <v>83</v>
      </c>
    </row>
    <row r="30" spans="1:19" x14ac:dyDescent="0.25">
      <c r="B30" s="14">
        <v>2011</v>
      </c>
      <c r="C30" s="14">
        <v>2012</v>
      </c>
      <c r="D30" s="14">
        <v>2013</v>
      </c>
      <c r="E30" s="14">
        <v>2014</v>
      </c>
      <c r="F30" s="14">
        <v>2015</v>
      </c>
      <c r="G30" s="14">
        <v>2016</v>
      </c>
      <c r="H30" s="14">
        <v>2017</v>
      </c>
      <c r="I30" s="14">
        <v>2018</v>
      </c>
      <c r="J30" s="14">
        <v>2019</v>
      </c>
      <c r="K30" s="14">
        <v>2020</v>
      </c>
      <c r="L30" s="14">
        <v>2021</v>
      </c>
      <c r="M30" s="14">
        <v>2022</v>
      </c>
      <c r="N30" s="14">
        <v>2023</v>
      </c>
      <c r="O30" s="14">
        <v>2024</v>
      </c>
      <c r="R30" s="14">
        <f ca="1">OFFSET(P30,0,-2)</f>
        <v>2023</v>
      </c>
      <c r="S30" s="14">
        <f ca="1">OFFSET(P30,0,-1)</f>
        <v>2024</v>
      </c>
    </row>
    <row r="31" spans="1:19" x14ac:dyDescent="0.25">
      <c r="A31" s="14" t="s">
        <v>0</v>
      </c>
      <c r="B31" s="44">
        <v>12.8993847985711</v>
      </c>
      <c r="C31" s="44">
        <v>7.3813555642394997</v>
      </c>
      <c r="D31" s="44">
        <v>5.68449954953023</v>
      </c>
      <c r="E31" s="44">
        <v>4.12672211288172</v>
      </c>
      <c r="F31" s="44">
        <v>4.6142875120600699</v>
      </c>
      <c r="G31" s="44">
        <v>3.8186453097747002</v>
      </c>
      <c r="H31" s="44">
        <v>3.9744412852731701</v>
      </c>
      <c r="I31" s="44">
        <v>3.9251997826043201</v>
      </c>
      <c r="J31" s="44">
        <v>4.5980688110993402</v>
      </c>
      <c r="K31" s="44">
        <v>4.06371106023213</v>
      </c>
      <c r="L31" s="44">
        <v>1.34642572057819</v>
      </c>
      <c r="M31" s="44">
        <v>1.6349455178449499</v>
      </c>
      <c r="N31" s="44">
        <v>2.2273781902552199</v>
      </c>
      <c r="O31" s="44">
        <v>1.76334106728538</v>
      </c>
      <c r="Q31" s="14" t="s">
        <v>0</v>
      </c>
      <c r="R31" s="44">
        <f t="shared" ref="R31:R46" ca="1" si="1">OFFSET(P31,0,-2)</f>
        <v>2.2273781902552199</v>
      </c>
      <c r="S31" s="44">
        <f t="shared" ref="S31:S46" ca="1" si="2">OFFSET(P31,0,-1)</f>
        <v>1.76334106728538</v>
      </c>
    </row>
    <row r="32" spans="1:19" x14ac:dyDescent="0.25">
      <c r="A32" s="14" t="s">
        <v>1</v>
      </c>
      <c r="B32" s="44">
        <v>8.4598894464932499</v>
      </c>
      <c r="C32" s="44">
        <v>5.6343016283131702</v>
      </c>
      <c r="D32" s="44">
        <v>4.1268203642712598</v>
      </c>
      <c r="E32" s="44">
        <v>3.90661624527299</v>
      </c>
      <c r="F32" s="44">
        <v>1.83926368143953</v>
      </c>
      <c r="G32" s="44">
        <v>2.25132265205808</v>
      </c>
      <c r="H32" s="44">
        <v>2.74982534893054</v>
      </c>
      <c r="I32" s="44">
        <v>3.99949635971767</v>
      </c>
      <c r="J32" s="44">
        <v>3.3904051534158302</v>
      </c>
      <c r="K32" s="44">
        <v>2.3391641873962898</v>
      </c>
      <c r="L32" s="44">
        <v>1.7133422634808899</v>
      </c>
      <c r="M32" s="44">
        <v>1.40182548830255</v>
      </c>
      <c r="N32" s="44">
        <v>1.2276717205819201</v>
      </c>
      <c r="O32" s="44">
        <v>1.1509422380455501</v>
      </c>
      <c r="Q32" s="14" t="s">
        <v>1</v>
      </c>
      <c r="R32" s="44">
        <f t="shared" ca="1" si="1"/>
        <v>1.2276717205819201</v>
      </c>
      <c r="S32" s="44">
        <f t="shared" ca="1" si="2"/>
        <v>1.1509422380455501</v>
      </c>
    </row>
    <row r="33" spans="1:19" x14ac:dyDescent="0.25">
      <c r="A33" s="14" t="s">
        <v>2</v>
      </c>
      <c r="B33" s="44">
        <v>6.3933509150483498</v>
      </c>
      <c r="C33" s="44">
        <v>7.2435137626761499</v>
      </c>
      <c r="D33" s="44">
        <v>4.4098001322940004</v>
      </c>
      <c r="E33" s="44">
        <v>4.2129452317119904</v>
      </c>
      <c r="F33" s="44">
        <v>3.5268925557375002</v>
      </c>
      <c r="G33" s="44">
        <v>4.5964445879970697</v>
      </c>
      <c r="H33" s="44">
        <v>2.3197040545985099</v>
      </c>
      <c r="I33" s="44">
        <v>2.88798238330746</v>
      </c>
      <c r="J33" s="44">
        <v>4.4812906116961697</v>
      </c>
      <c r="K33" s="44">
        <v>1.98953737404473</v>
      </c>
      <c r="L33" s="44">
        <v>1.13726828158763</v>
      </c>
      <c r="M33" s="44">
        <v>1.02354145342886</v>
      </c>
      <c r="N33" s="44">
        <v>0.99804826117814005</v>
      </c>
      <c r="O33" s="44">
        <v>1.6634137686302299</v>
      </c>
      <c r="Q33" s="14" t="s">
        <v>2</v>
      </c>
      <c r="R33" s="44">
        <f t="shared" ca="1" si="1"/>
        <v>0.99804826117814005</v>
      </c>
      <c r="S33" s="44">
        <f t="shared" ca="1" si="2"/>
        <v>1.6634137686302299</v>
      </c>
    </row>
    <row r="34" spans="1:19" x14ac:dyDescent="0.25">
      <c r="A34" s="14" t="s">
        <v>3</v>
      </c>
      <c r="B34" s="44">
        <v>11.9695566747217</v>
      </c>
      <c r="C34" s="44">
        <v>8.7800265652085798</v>
      </c>
      <c r="D34" s="44">
        <v>3.5760582897501201</v>
      </c>
      <c r="E34" s="44">
        <v>4.9790878311093403</v>
      </c>
      <c r="F34" s="44">
        <v>3.3053116357987302</v>
      </c>
      <c r="G34" s="44">
        <v>3.9168752040039201</v>
      </c>
      <c r="H34" s="44">
        <v>2.4725067993937002</v>
      </c>
      <c r="I34" s="44">
        <v>2.4466783681719102</v>
      </c>
      <c r="J34" s="44">
        <v>3.7923079354043598</v>
      </c>
      <c r="K34" s="44">
        <v>3.4647851833186301</v>
      </c>
      <c r="L34" s="44">
        <v>1.91973379691349</v>
      </c>
      <c r="M34" s="44">
        <v>1.91973379691349</v>
      </c>
      <c r="N34" s="44">
        <v>1.57567990587939</v>
      </c>
      <c r="O34" s="44">
        <v>2.3109971952897701</v>
      </c>
      <c r="Q34" s="14" t="s">
        <v>3</v>
      </c>
      <c r="R34" s="44">
        <f t="shared" ca="1" si="1"/>
        <v>1.57567990587939</v>
      </c>
      <c r="S34" s="44">
        <f t="shared" ca="1" si="2"/>
        <v>2.3109971952897701</v>
      </c>
    </row>
    <row r="35" spans="1:19" x14ac:dyDescent="0.25">
      <c r="A35" s="172" t="s">
        <v>7</v>
      </c>
      <c r="B35" s="44">
        <v>12.7500753413543</v>
      </c>
      <c r="C35" s="44">
        <v>10.9363847765524</v>
      </c>
      <c r="D35" s="44">
        <v>6.5370720798210904</v>
      </c>
      <c r="E35" s="44">
        <v>5.4621800926294704</v>
      </c>
      <c r="F35" s="44">
        <v>4.9732124691999902</v>
      </c>
      <c r="G35" s="44">
        <v>4.5784477945282003</v>
      </c>
      <c r="H35" s="44">
        <v>2.3292958871289802</v>
      </c>
      <c r="I35" s="44">
        <v>4.2753782065336603</v>
      </c>
      <c r="J35" s="44">
        <v>3.4916201117318399</v>
      </c>
      <c r="K35" s="44">
        <v>2.82424505757115</v>
      </c>
      <c r="L35" s="44">
        <v>2.4542614904060698</v>
      </c>
      <c r="M35" s="44">
        <v>1.4502454261490401</v>
      </c>
      <c r="N35" s="44">
        <v>1.5521408456950301</v>
      </c>
      <c r="O35" s="44">
        <v>2.3282112685425398</v>
      </c>
      <c r="Q35" s="172" t="s">
        <v>7</v>
      </c>
      <c r="R35" s="44">
        <f t="shared" ca="1" si="1"/>
        <v>1.5521408456950301</v>
      </c>
      <c r="S35" s="44">
        <f t="shared" ca="1" si="2"/>
        <v>2.3282112685425398</v>
      </c>
    </row>
    <row r="36" spans="1:19" x14ac:dyDescent="0.25">
      <c r="A36" s="14" t="s">
        <v>4</v>
      </c>
      <c r="B36" s="44">
        <v>8.7019950603381009</v>
      </c>
      <c r="C36" s="44">
        <v>4.8236817385564503</v>
      </c>
      <c r="D36" s="44">
        <v>4.6545564333517797</v>
      </c>
      <c r="E36" s="44">
        <v>3.2336297493936899</v>
      </c>
      <c r="F36" s="44">
        <v>2.9634751685476499</v>
      </c>
      <c r="G36" s="44">
        <v>3.3180538999422402</v>
      </c>
      <c r="H36" s="44">
        <v>3.0784007092635202</v>
      </c>
      <c r="I36" s="44">
        <v>4.0616884315728603</v>
      </c>
      <c r="J36" s="44">
        <v>4.2937409524744199</v>
      </c>
      <c r="K36" s="44">
        <v>2.2129605724191301</v>
      </c>
      <c r="L36" s="44">
        <v>2.68508799765665</v>
      </c>
      <c r="M36" s="44">
        <v>1.3425439988283301</v>
      </c>
      <c r="N36" s="44">
        <v>2.20156555772994</v>
      </c>
      <c r="O36" s="44">
        <v>1.2230919765166299</v>
      </c>
      <c r="Q36" s="14" t="s">
        <v>4</v>
      </c>
      <c r="R36" s="44">
        <f t="shared" ca="1" si="1"/>
        <v>2.20156555772994</v>
      </c>
      <c r="S36" s="44">
        <f t="shared" ca="1" si="2"/>
        <v>1.2230919765166299</v>
      </c>
    </row>
    <row r="37" spans="1:19" x14ac:dyDescent="0.25">
      <c r="A37" s="14" t="s">
        <v>5</v>
      </c>
      <c r="B37" s="44">
        <v>9.4265385750352504</v>
      </c>
      <c r="C37" s="44">
        <v>7.7891098507898597</v>
      </c>
      <c r="D37" s="44">
        <v>4.5722169637270804</v>
      </c>
      <c r="E37" s="44">
        <v>4.1108994173590601</v>
      </c>
      <c r="F37" s="44">
        <v>3.5060928101723401</v>
      </c>
      <c r="G37" s="44">
        <v>4.1683391484237502</v>
      </c>
      <c r="H37" s="44">
        <v>3.5893480369320998</v>
      </c>
      <c r="I37" s="44">
        <v>2.9461311254976299</v>
      </c>
      <c r="J37" s="44">
        <v>3.7372838915589699</v>
      </c>
      <c r="K37" s="44">
        <v>3.4205829863176702</v>
      </c>
      <c r="L37" s="44">
        <v>1.65434301004114</v>
      </c>
      <c r="M37" s="44">
        <v>1.72627096699945</v>
      </c>
      <c r="N37" s="44">
        <v>2.1552473320123799</v>
      </c>
      <c r="O37" s="44">
        <v>1.5990544721382101</v>
      </c>
      <c r="Q37" s="14" t="s">
        <v>5</v>
      </c>
      <c r="R37" s="44">
        <f t="shared" ca="1" si="1"/>
        <v>2.1552473320123799</v>
      </c>
      <c r="S37" s="44">
        <f t="shared" ca="1" si="2"/>
        <v>1.5990544721382101</v>
      </c>
    </row>
    <row r="38" spans="1:19" x14ac:dyDescent="0.25">
      <c r="A38" s="14" t="s">
        <v>6</v>
      </c>
      <c r="B38" s="44">
        <v>7.9087486354623797</v>
      </c>
      <c r="C38" s="44">
        <v>6.1804697156983899</v>
      </c>
      <c r="D38" s="44">
        <v>3.84222717442614</v>
      </c>
      <c r="E38" s="44">
        <v>4.5829514207149398</v>
      </c>
      <c r="F38" s="44">
        <v>4.2443897873451899</v>
      </c>
      <c r="G38" s="44">
        <v>3.0313528494716802</v>
      </c>
      <c r="H38" s="44">
        <v>3.6638720662083202</v>
      </c>
      <c r="I38" s="44">
        <v>3.3201242369069299</v>
      </c>
      <c r="J38" s="44">
        <v>3.3117181407373399</v>
      </c>
      <c r="K38" s="44">
        <v>2.8723709826700299</v>
      </c>
      <c r="L38" s="44">
        <v>1.5966449168148</v>
      </c>
      <c r="M38" s="44">
        <v>0.74510096118024005</v>
      </c>
      <c r="N38" s="44">
        <v>1.8032926001357801</v>
      </c>
      <c r="O38" s="44">
        <v>1.8032926001357801</v>
      </c>
      <c r="Q38" s="14" t="s">
        <v>6</v>
      </c>
      <c r="R38" s="44">
        <f t="shared" ca="1" si="1"/>
        <v>1.8032926001357801</v>
      </c>
      <c r="S38" s="44">
        <f t="shared" ca="1" si="2"/>
        <v>1.8032926001357801</v>
      </c>
    </row>
    <row r="39" spans="1:19" x14ac:dyDescent="0.25">
      <c r="A39" s="14" t="s">
        <v>8</v>
      </c>
      <c r="B39" s="44">
        <v>10.348232256104501</v>
      </c>
      <c r="C39" s="44">
        <v>7.5150535917259296</v>
      </c>
      <c r="D39" s="44">
        <v>5.8515381185911703</v>
      </c>
      <c r="E39" s="44">
        <v>3.4833304305579702</v>
      </c>
      <c r="F39" s="44">
        <v>3.8930585860049098</v>
      </c>
      <c r="G39" s="44">
        <v>3.8262014717528499</v>
      </c>
      <c r="H39" s="44">
        <v>3.5160198655122401</v>
      </c>
      <c r="I39" s="44">
        <v>3.4725839497169799</v>
      </c>
      <c r="J39" s="44">
        <v>4.9027618891975804</v>
      </c>
      <c r="K39" s="44">
        <v>2.22825947224531</v>
      </c>
      <c r="L39" s="44">
        <v>2.017162692576</v>
      </c>
      <c r="M39" s="44">
        <v>1.933114247052</v>
      </c>
      <c r="N39" s="44">
        <v>1.23609394313968</v>
      </c>
      <c r="O39" s="44">
        <v>2.3897816234033802</v>
      </c>
      <c r="Q39" s="14" t="s">
        <v>8</v>
      </c>
      <c r="R39" s="44">
        <f t="shared" ca="1" si="1"/>
        <v>1.23609394313968</v>
      </c>
      <c r="S39" s="44">
        <f t="shared" ca="1" si="2"/>
        <v>2.3897816234033802</v>
      </c>
    </row>
    <row r="40" spans="1:19" x14ac:dyDescent="0.25">
      <c r="A40" s="14" t="s">
        <v>9</v>
      </c>
      <c r="B40" s="44">
        <v>13.967409378117701</v>
      </c>
      <c r="C40" s="44">
        <v>7.4311676339726702</v>
      </c>
      <c r="D40" s="44">
        <v>6.90388670162148</v>
      </c>
      <c r="E40" s="44">
        <v>4.7803344395517504</v>
      </c>
      <c r="F40" s="44">
        <v>5.36188156603294</v>
      </c>
      <c r="G40" s="44">
        <v>4.5043016080356697</v>
      </c>
      <c r="H40" s="44">
        <v>5.4704595185995597</v>
      </c>
      <c r="I40" s="44">
        <v>4.2910014124546301</v>
      </c>
      <c r="J40" s="44">
        <v>5.7127555119164501</v>
      </c>
      <c r="K40" s="44">
        <v>2.5075001119419702</v>
      </c>
      <c r="L40" s="44">
        <v>1.77877389115683</v>
      </c>
      <c r="M40" s="44">
        <v>1.6008965020411401</v>
      </c>
      <c r="N40" s="44">
        <v>2.5881072011851698</v>
      </c>
      <c r="O40" s="44">
        <v>2.0526367457675501</v>
      </c>
      <c r="Q40" s="14" t="s">
        <v>9</v>
      </c>
      <c r="R40" s="44">
        <f t="shared" ca="1" si="1"/>
        <v>2.5881072011851698</v>
      </c>
      <c r="S40" s="44">
        <f t="shared" ca="1" si="2"/>
        <v>2.0526367457675501</v>
      </c>
    </row>
    <row r="41" spans="1:19" x14ac:dyDescent="0.25">
      <c r="A41" s="14" t="s">
        <v>10</v>
      </c>
      <c r="B41" s="44">
        <v>8.6500513596799493</v>
      </c>
      <c r="C41" s="44">
        <v>6.0989310820787699</v>
      </c>
      <c r="D41" s="44">
        <v>5.18364928909953</v>
      </c>
      <c r="E41" s="44">
        <v>4.8076420605971899</v>
      </c>
      <c r="F41" s="44">
        <v>3.4146997651100501</v>
      </c>
      <c r="G41" s="44">
        <v>3.4678307698584301</v>
      </c>
      <c r="H41" s="44">
        <v>2.92164942221864</v>
      </c>
      <c r="I41" s="44">
        <v>4.0797237728489399</v>
      </c>
      <c r="J41" s="44">
        <v>3.93433593327366</v>
      </c>
      <c r="K41" s="44">
        <v>2.0575526880456199</v>
      </c>
      <c r="L41" s="44">
        <v>1.8545269980088199</v>
      </c>
      <c r="M41" s="44">
        <v>2.34256041853746</v>
      </c>
      <c r="N41" s="44">
        <v>2.2935122272870601</v>
      </c>
      <c r="O41" s="44">
        <v>2.0068231988761802</v>
      </c>
      <c r="Q41" s="14" t="s">
        <v>10</v>
      </c>
      <c r="R41" s="44">
        <f t="shared" ca="1" si="1"/>
        <v>2.2935122272870601</v>
      </c>
      <c r="S41" s="44">
        <f t="shared" ca="1" si="2"/>
        <v>2.0068231988761802</v>
      </c>
    </row>
    <row r="42" spans="1:19" x14ac:dyDescent="0.25">
      <c r="A42" s="14" t="s">
        <v>11</v>
      </c>
      <c r="B42" s="44">
        <v>7.4673304293714997</v>
      </c>
      <c r="C42" s="44">
        <v>4.6089683779803696</v>
      </c>
      <c r="D42" s="44">
        <v>4.1399991048650602</v>
      </c>
      <c r="E42" s="44">
        <v>4.3395050738828598</v>
      </c>
      <c r="F42" s="44">
        <v>4.3359348942698999</v>
      </c>
      <c r="G42" s="44">
        <v>2.9790473668531301</v>
      </c>
      <c r="H42" s="44">
        <v>3.8337258338353699</v>
      </c>
      <c r="I42" s="44">
        <v>3.7264766163592302</v>
      </c>
      <c r="J42" s="44">
        <v>3.7055201351424998</v>
      </c>
      <c r="K42" s="44">
        <v>2.1783644839454501</v>
      </c>
      <c r="L42" s="44">
        <v>1.2247124709130801</v>
      </c>
      <c r="M42" s="44">
        <v>1.7813999576917501</v>
      </c>
      <c r="N42" s="44">
        <v>1.8813842561338701</v>
      </c>
      <c r="O42" s="44">
        <v>1.2173662833807399</v>
      </c>
      <c r="Q42" s="14" t="s">
        <v>11</v>
      </c>
      <c r="R42" s="44">
        <f t="shared" ca="1" si="1"/>
        <v>1.8813842561338701</v>
      </c>
      <c r="S42" s="44">
        <f t="shared" ca="1" si="2"/>
        <v>1.2173662833807399</v>
      </c>
    </row>
    <row r="43" spans="1:19" x14ac:dyDescent="0.25">
      <c r="A43" s="14" t="s">
        <v>41</v>
      </c>
      <c r="B43" s="44">
        <v>9.9674484118969406</v>
      </c>
      <c r="C43" s="44">
        <v>7.0340280842006901</v>
      </c>
      <c r="D43" s="44">
        <v>4.9699148773545003</v>
      </c>
      <c r="E43" s="44">
        <v>4.3182133773170204</v>
      </c>
      <c r="F43" s="44">
        <v>3.7895111027645001</v>
      </c>
      <c r="G43" s="44">
        <v>3.67714348893006</v>
      </c>
      <c r="H43" s="44">
        <v>3.3646657573862599</v>
      </c>
      <c r="I43" s="44">
        <v>3.6223537484849202</v>
      </c>
      <c r="J43" s="44">
        <v>4.1124135100459203</v>
      </c>
      <c r="K43" s="44">
        <v>2.69620744217641</v>
      </c>
      <c r="L43" s="44">
        <v>1.7708945432299501</v>
      </c>
      <c r="M43" s="44">
        <v>1.5938050889069599</v>
      </c>
      <c r="N43" s="44">
        <v>1.81469650587716</v>
      </c>
      <c r="O43" s="44">
        <v>1.79092318920628</v>
      </c>
      <c r="Q43" s="14" t="s">
        <v>41</v>
      </c>
      <c r="R43" s="44">
        <f t="shared" ca="1" si="1"/>
        <v>1.81469650587716</v>
      </c>
      <c r="S43" s="44">
        <f t="shared" ca="1" si="2"/>
        <v>1.79092318920628</v>
      </c>
    </row>
    <row r="44" spans="1:19" x14ac:dyDescent="0.25">
      <c r="A44" s="14" t="s">
        <v>24</v>
      </c>
      <c r="B44" s="44">
        <v>7.7969077169771497</v>
      </c>
      <c r="C44" s="44">
        <v>6.9658768781261804</v>
      </c>
      <c r="D44" s="44">
        <v>4.4045692618516403</v>
      </c>
      <c r="E44" s="44">
        <v>4.3186499235931199</v>
      </c>
      <c r="F44" s="44">
        <v>3.0178287665096502</v>
      </c>
      <c r="G44" s="44">
        <v>3.3281302002034399</v>
      </c>
      <c r="H44" s="44">
        <v>3.41643539427068</v>
      </c>
      <c r="I44" s="44">
        <v>3.2792414646029302</v>
      </c>
      <c r="J44" s="44">
        <v>3.2775064730752801</v>
      </c>
      <c r="K44" s="44">
        <v>2.5268950543048501</v>
      </c>
      <c r="L44" s="44">
        <v>2.2683924967131501</v>
      </c>
      <c r="M44" s="44">
        <v>1.29622428383608</v>
      </c>
      <c r="N44" s="44">
        <v>1.3175050996533599</v>
      </c>
      <c r="O44" s="44">
        <v>1.81724841331498</v>
      </c>
      <c r="Q44" s="14" t="s">
        <v>24</v>
      </c>
      <c r="R44" s="44">
        <f t="shared" ca="1" si="1"/>
        <v>1.3175050996533599</v>
      </c>
      <c r="S44" s="44">
        <f t="shared" ca="1" si="2"/>
        <v>1.81724841331498</v>
      </c>
    </row>
    <row r="45" spans="1:19" x14ac:dyDescent="0.25">
      <c r="A45" s="14" t="s">
        <v>26</v>
      </c>
      <c r="B45" s="44">
        <v>8.7441287423148406</v>
      </c>
      <c r="C45" s="44">
        <v>6.2377211291852204</v>
      </c>
      <c r="D45" s="44">
        <v>4.8141098764441299</v>
      </c>
      <c r="E45" s="44">
        <v>3.9399763400546801</v>
      </c>
      <c r="F45" s="44">
        <v>3.1845738616321899</v>
      </c>
      <c r="G45" s="44">
        <v>3.2243476579581598</v>
      </c>
      <c r="H45" s="44">
        <v>3.2366721965654799</v>
      </c>
      <c r="I45" s="44">
        <v>3.57156593169237</v>
      </c>
      <c r="J45" s="44">
        <v>3.6431271927063098</v>
      </c>
      <c r="K45" s="44">
        <v>2.7672363091260102</v>
      </c>
      <c r="L45" s="44">
        <v>1.9244896059213401</v>
      </c>
      <c r="M45" s="44">
        <v>1.5181178600382299</v>
      </c>
      <c r="N45" s="44">
        <v>1.61872651728921</v>
      </c>
      <c r="O45" s="44">
        <v>1.6574264917338899</v>
      </c>
      <c r="Q45" s="14" t="s">
        <v>26</v>
      </c>
      <c r="R45" s="44">
        <f t="shared" ca="1" si="1"/>
        <v>1.61872651728921</v>
      </c>
      <c r="S45" s="44">
        <f t="shared" ca="1" si="2"/>
        <v>1.6574264917338899</v>
      </c>
    </row>
    <row r="46" spans="1:19" x14ac:dyDescent="0.25">
      <c r="A46" s="14" t="s">
        <v>42</v>
      </c>
      <c r="B46" s="44">
        <v>9.4089945659213594</v>
      </c>
      <c r="C46" s="44">
        <v>7.0610183368984298</v>
      </c>
      <c r="D46" s="44">
        <v>5.4427160217648201</v>
      </c>
      <c r="E46" s="44">
        <v>4.4676505749560604</v>
      </c>
      <c r="F46" s="44">
        <v>3.4350557225748002</v>
      </c>
      <c r="G46" s="44">
        <v>3.2497914692226502</v>
      </c>
      <c r="H46" s="44">
        <v>3.25010199994867</v>
      </c>
      <c r="I46" s="44">
        <v>3.5563583762507198</v>
      </c>
      <c r="J46" s="44">
        <v>3.5697670081459898</v>
      </c>
      <c r="K46" s="44">
        <v>2.6999213844435701</v>
      </c>
      <c r="L46" s="44">
        <v>1.8385356947617999</v>
      </c>
      <c r="M46" s="44">
        <v>1.4119561057196399</v>
      </c>
      <c r="N46" s="44">
        <v>1.5919748360297701</v>
      </c>
      <c r="O46" s="44">
        <v>1.57402846036927</v>
      </c>
      <c r="Q46" s="14" t="s">
        <v>42</v>
      </c>
      <c r="R46" s="44">
        <f t="shared" ca="1" si="1"/>
        <v>1.5919748360297701</v>
      </c>
      <c r="S46" s="44">
        <f t="shared" ca="1" si="2"/>
        <v>1.57402846036927</v>
      </c>
    </row>
    <row r="49" spans="1:24" x14ac:dyDescent="0.25">
      <c r="A49" s="174" t="s">
        <v>865</v>
      </c>
    </row>
    <row r="50" spans="1:24" x14ac:dyDescent="0.25">
      <c r="A50" s="174" t="s">
        <v>44</v>
      </c>
      <c r="Q50" s="174" t="str">
        <f>"Number of Bankruptcies by age group, "&amp;Q51</f>
        <v>Number of Bankruptcies by age group, 2024</v>
      </c>
    </row>
    <row r="51" spans="1:24" x14ac:dyDescent="0.25">
      <c r="A51" s="14">
        <v>2024</v>
      </c>
      <c r="B51" s="14" t="s">
        <v>53</v>
      </c>
      <c r="C51" s="14" t="s">
        <v>84</v>
      </c>
      <c r="D51" s="14" t="s">
        <v>85</v>
      </c>
      <c r="E51" s="14" t="s">
        <v>86</v>
      </c>
      <c r="F51" s="14" t="s">
        <v>87</v>
      </c>
      <c r="G51" s="14" t="s">
        <v>88</v>
      </c>
      <c r="H51" s="14" t="s">
        <v>89</v>
      </c>
      <c r="Q51" s="14">
        <f>A51</f>
        <v>2024</v>
      </c>
      <c r="R51" s="14" t="s">
        <v>53</v>
      </c>
      <c r="S51" s="14" t="s">
        <v>84</v>
      </c>
      <c r="T51" s="14" t="s">
        <v>85</v>
      </c>
      <c r="U51" s="14" t="s">
        <v>86</v>
      </c>
      <c r="V51" s="14" t="s">
        <v>87</v>
      </c>
      <c r="W51" s="14" t="s">
        <v>88</v>
      </c>
    </row>
    <row r="52" spans="1:24" x14ac:dyDescent="0.25">
      <c r="A52" s="14" t="s">
        <v>0</v>
      </c>
      <c r="B52" s="14">
        <v>0</v>
      </c>
      <c r="C52" s="14">
        <v>2</v>
      </c>
      <c r="D52" s="14">
        <v>5</v>
      </c>
      <c r="E52" s="14">
        <v>6</v>
      </c>
      <c r="F52" s="14">
        <v>5</v>
      </c>
      <c r="G52" s="14">
        <v>1</v>
      </c>
      <c r="H52" s="14">
        <v>19</v>
      </c>
      <c r="Q52" s="14" t="s">
        <v>0</v>
      </c>
      <c r="R52" s="176">
        <f>B52</f>
        <v>0</v>
      </c>
      <c r="S52" s="176">
        <f t="shared" ref="S52:W63" si="3">C52</f>
        <v>2</v>
      </c>
      <c r="T52" s="176">
        <f t="shared" si="3"/>
        <v>5</v>
      </c>
      <c r="U52" s="176">
        <f t="shared" si="3"/>
        <v>6</v>
      </c>
      <c r="V52" s="176">
        <f t="shared" si="3"/>
        <v>5</v>
      </c>
      <c r="W52" s="176">
        <f t="shared" si="3"/>
        <v>1</v>
      </c>
      <c r="X52" s="175"/>
    </row>
    <row r="53" spans="1:24" x14ac:dyDescent="0.25">
      <c r="A53" s="14" t="s">
        <v>1</v>
      </c>
      <c r="B53" s="14">
        <v>0</v>
      </c>
      <c r="C53" s="14">
        <v>2</v>
      </c>
      <c r="D53" s="14">
        <v>4</v>
      </c>
      <c r="E53" s="14">
        <v>3</v>
      </c>
      <c r="F53" s="14">
        <v>4</v>
      </c>
      <c r="G53" s="14">
        <v>1</v>
      </c>
      <c r="H53" s="14">
        <v>15</v>
      </c>
      <c r="Q53" s="14" t="s">
        <v>1</v>
      </c>
      <c r="R53" s="176">
        <f t="shared" ref="R53:R63" si="4">B53</f>
        <v>0</v>
      </c>
      <c r="S53" s="176">
        <f t="shared" si="3"/>
        <v>2</v>
      </c>
      <c r="T53" s="176">
        <f t="shared" si="3"/>
        <v>4</v>
      </c>
      <c r="U53" s="176">
        <f t="shared" si="3"/>
        <v>3</v>
      </c>
      <c r="V53" s="176">
        <f t="shared" si="3"/>
        <v>4</v>
      </c>
      <c r="W53" s="176">
        <f t="shared" si="3"/>
        <v>1</v>
      </c>
      <c r="X53" s="175"/>
    </row>
    <row r="54" spans="1:24" x14ac:dyDescent="0.25">
      <c r="A54" s="14" t="s">
        <v>2</v>
      </c>
      <c r="B54" s="175">
        <v>0</v>
      </c>
      <c r="C54" s="175">
        <v>2</v>
      </c>
      <c r="D54" s="175">
        <v>7</v>
      </c>
      <c r="E54" s="175">
        <v>5</v>
      </c>
      <c r="F54" s="175">
        <v>0</v>
      </c>
      <c r="G54" s="175">
        <v>1</v>
      </c>
      <c r="H54" s="175">
        <v>15</v>
      </c>
      <c r="Q54" s="14" t="s">
        <v>2</v>
      </c>
      <c r="R54" s="176">
        <f t="shared" si="4"/>
        <v>0</v>
      </c>
      <c r="S54" s="176">
        <f t="shared" si="3"/>
        <v>2</v>
      </c>
      <c r="T54" s="176">
        <f t="shared" si="3"/>
        <v>7</v>
      </c>
      <c r="U54" s="176">
        <f t="shared" si="3"/>
        <v>5</v>
      </c>
      <c r="V54" s="176">
        <f t="shared" si="3"/>
        <v>0</v>
      </c>
      <c r="W54" s="176">
        <f t="shared" si="3"/>
        <v>1</v>
      </c>
      <c r="X54" s="175"/>
    </row>
    <row r="55" spans="1:24" x14ac:dyDescent="0.25">
      <c r="A55" s="14" t="s">
        <v>3</v>
      </c>
      <c r="B55" s="175">
        <v>0</v>
      </c>
      <c r="C55" s="175">
        <v>6</v>
      </c>
      <c r="D55" s="175">
        <v>7</v>
      </c>
      <c r="E55" s="175">
        <v>5</v>
      </c>
      <c r="F55" s="175">
        <v>2</v>
      </c>
      <c r="G55" s="175">
        <v>2</v>
      </c>
      <c r="H55" s="175">
        <v>22</v>
      </c>
      <c r="Q55" s="14" t="s">
        <v>3</v>
      </c>
      <c r="R55" s="176">
        <f t="shared" si="4"/>
        <v>0</v>
      </c>
      <c r="S55" s="176">
        <f t="shared" si="3"/>
        <v>6</v>
      </c>
      <c r="T55" s="176">
        <f t="shared" si="3"/>
        <v>7</v>
      </c>
      <c r="U55" s="176">
        <f t="shared" si="3"/>
        <v>5</v>
      </c>
      <c r="V55" s="176">
        <f t="shared" si="3"/>
        <v>2</v>
      </c>
      <c r="W55" s="176">
        <f t="shared" si="3"/>
        <v>2</v>
      </c>
      <c r="X55" s="175"/>
    </row>
    <row r="56" spans="1:24" x14ac:dyDescent="0.25">
      <c r="A56" s="172" t="s">
        <v>7</v>
      </c>
      <c r="B56" s="175">
        <v>0</v>
      </c>
      <c r="C56" s="175">
        <v>3</v>
      </c>
      <c r="D56" s="175">
        <v>6</v>
      </c>
      <c r="E56" s="175">
        <v>9</v>
      </c>
      <c r="F56" s="175">
        <v>2</v>
      </c>
      <c r="G56" s="175">
        <v>1</v>
      </c>
      <c r="H56" s="175">
        <v>21</v>
      </c>
      <c r="Q56" s="172" t="s">
        <v>7</v>
      </c>
      <c r="R56" s="176">
        <f t="shared" si="4"/>
        <v>0</v>
      </c>
      <c r="S56" s="176">
        <f t="shared" si="3"/>
        <v>3</v>
      </c>
      <c r="T56" s="176">
        <f t="shared" si="3"/>
        <v>6</v>
      </c>
      <c r="U56" s="176">
        <f t="shared" si="3"/>
        <v>9</v>
      </c>
      <c r="V56" s="176">
        <f t="shared" si="3"/>
        <v>2</v>
      </c>
      <c r="W56" s="176">
        <f t="shared" si="3"/>
        <v>1</v>
      </c>
      <c r="X56" s="175"/>
    </row>
    <row r="57" spans="1:24" x14ac:dyDescent="0.25">
      <c r="A57" s="14" t="s">
        <v>4</v>
      </c>
      <c r="B57" s="175">
        <v>0</v>
      </c>
      <c r="C57" s="175">
        <v>3</v>
      </c>
      <c r="D57" s="175">
        <v>4</v>
      </c>
      <c r="E57" s="175">
        <v>1</v>
      </c>
      <c r="F57" s="175">
        <v>0</v>
      </c>
      <c r="G57" s="175">
        <v>1</v>
      </c>
      <c r="H57" s="175">
        <v>10</v>
      </c>
      <c r="Q57" s="14" t="s">
        <v>4</v>
      </c>
      <c r="R57" s="176">
        <f t="shared" si="4"/>
        <v>0</v>
      </c>
      <c r="S57" s="176">
        <f t="shared" si="3"/>
        <v>3</v>
      </c>
      <c r="T57" s="176">
        <f t="shared" si="3"/>
        <v>4</v>
      </c>
      <c r="U57" s="176">
        <f t="shared" si="3"/>
        <v>1</v>
      </c>
      <c r="V57" s="176">
        <f t="shared" si="3"/>
        <v>0</v>
      </c>
      <c r="W57" s="176">
        <f t="shared" si="3"/>
        <v>1</v>
      </c>
      <c r="X57" s="175"/>
    </row>
    <row r="58" spans="1:24" x14ac:dyDescent="0.25">
      <c r="A58" s="14" t="s">
        <v>5</v>
      </c>
      <c r="B58" s="175">
        <v>1</v>
      </c>
      <c r="C58" s="175">
        <v>3</v>
      </c>
      <c r="D58" s="175">
        <v>7</v>
      </c>
      <c r="E58" s="175">
        <v>9</v>
      </c>
      <c r="F58" s="175">
        <v>1</v>
      </c>
      <c r="G58" s="175">
        <v>2</v>
      </c>
      <c r="H58" s="175">
        <v>23</v>
      </c>
      <c r="Q58" s="14" t="s">
        <v>5</v>
      </c>
      <c r="R58" s="176">
        <f t="shared" si="4"/>
        <v>1</v>
      </c>
      <c r="S58" s="176">
        <f t="shared" si="3"/>
        <v>3</v>
      </c>
      <c r="T58" s="176">
        <f t="shared" si="3"/>
        <v>7</v>
      </c>
      <c r="U58" s="176">
        <f t="shared" si="3"/>
        <v>9</v>
      </c>
      <c r="V58" s="176">
        <f t="shared" si="3"/>
        <v>1</v>
      </c>
      <c r="W58" s="176">
        <f t="shared" si="3"/>
        <v>2</v>
      </c>
      <c r="X58" s="175"/>
    </row>
    <row r="59" spans="1:24" x14ac:dyDescent="0.25">
      <c r="A59" s="14" t="s">
        <v>6</v>
      </c>
      <c r="B59" s="175">
        <v>0</v>
      </c>
      <c r="C59" s="175">
        <v>2</v>
      </c>
      <c r="D59" s="175">
        <v>5</v>
      </c>
      <c r="E59" s="175">
        <v>4</v>
      </c>
      <c r="F59" s="175">
        <v>3</v>
      </c>
      <c r="G59" s="175">
        <v>2</v>
      </c>
      <c r="H59" s="175">
        <v>17</v>
      </c>
      <c r="Q59" s="14" t="s">
        <v>6</v>
      </c>
      <c r="R59" s="176">
        <f t="shared" si="4"/>
        <v>0</v>
      </c>
      <c r="S59" s="176">
        <f t="shared" si="3"/>
        <v>2</v>
      </c>
      <c r="T59" s="176">
        <f t="shared" si="3"/>
        <v>5</v>
      </c>
      <c r="U59" s="176">
        <f t="shared" si="3"/>
        <v>4</v>
      </c>
      <c r="V59" s="176">
        <f t="shared" si="3"/>
        <v>3</v>
      </c>
      <c r="W59" s="176">
        <f t="shared" si="3"/>
        <v>2</v>
      </c>
      <c r="X59" s="175"/>
    </row>
    <row r="60" spans="1:24" x14ac:dyDescent="0.25">
      <c r="A60" s="14" t="s">
        <v>8</v>
      </c>
      <c r="B60" s="175">
        <v>0</v>
      </c>
      <c r="C60" s="175">
        <v>7</v>
      </c>
      <c r="D60" s="175">
        <v>8</v>
      </c>
      <c r="E60" s="175">
        <v>6</v>
      </c>
      <c r="F60" s="175">
        <v>5</v>
      </c>
      <c r="G60" s="175">
        <v>1</v>
      </c>
      <c r="H60" s="175">
        <v>29</v>
      </c>
      <c r="Q60" s="14" t="s">
        <v>8</v>
      </c>
      <c r="R60" s="176">
        <f t="shared" si="4"/>
        <v>0</v>
      </c>
      <c r="S60" s="176">
        <f t="shared" si="3"/>
        <v>7</v>
      </c>
      <c r="T60" s="176">
        <f t="shared" si="3"/>
        <v>8</v>
      </c>
      <c r="U60" s="176">
        <f t="shared" si="3"/>
        <v>6</v>
      </c>
      <c r="V60" s="176">
        <f t="shared" si="3"/>
        <v>5</v>
      </c>
      <c r="W60" s="176">
        <f t="shared" si="3"/>
        <v>1</v>
      </c>
      <c r="X60" s="175"/>
    </row>
    <row r="61" spans="1:24" x14ac:dyDescent="0.25">
      <c r="A61" s="14" t="s">
        <v>9</v>
      </c>
      <c r="B61" s="175">
        <v>0</v>
      </c>
      <c r="C61" s="175">
        <v>0</v>
      </c>
      <c r="D61" s="175">
        <v>10</v>
      </c>
      <c r="E61" s="175">
        <v>4</v>
      </c>
      <c r="F61" s="175">
        <v>6</v>
      </c>
      <c r="G61" s="175">
        <v>2</v>
      </c>
      <c r="H61" s="175">
        <v>23</v>
      </c>
      <c r="Q61" s="14" t="s">
        <v>9</v>
      </c>
      <c r="R61" s="176">
        <f t="shared" si="4"/>
        <v>0</v>
      </c>
      <c r="S61" s="176">
        <f t="shared" si="3"/>
        <v>0</v>
      </c>
      <c r="T61" s="176">
        <f t="shared" si="3"/>
        <v>10</v>
      </c>
      <c r="U61" s="176">
        <f t="shared" si="3"/>
        <v>4</v>
      </c>
      <c r="V61" s="176">
        <f t="shared" si="3"/>
        <v>6</v>
      </c>
      <c r="W61" s="176">
        <f t="shared" si="3"/>
        <v>2</v>
      </c>
      <c r="X61" s="175"/>
    </row>
    <row r="62" spans="1:24" x14ac:dyDescent="0.25">
      <c r="A62" s="14" t="s">
        <v>10</v>
      </c>
      <c r="B62" s="175">
        <v>0</v>
      </c>
      <c r="C62" s="175">
        <v>4</v>
      </c>
      <c r="D62" s="175">
        <v>3</v>
      </c>
      <c r="E62" s="175">
        <v>6</v>
      </c>
      <c r="F62" s="175">
        <v>4</v>
      </c>
      <c r="G62" s="175">
        <v>3</v>
      </c>
      <c r="H62" s="175">
        <v>21</v>
      </c>
      <c r="Q62" s="14" t="s">
        <v>10</v>
      </c>
      <c r="R62" s="176">
        <f t="shared" si="4"/>
        <v>0</v>
      </c>
      <c r="S62" s="176">
        <f t="shared" si="3"/>
        <v>4</v>
      </c>
      <c r="T62" s="176">
        <f t="shared" si="3"/>
        <v>3</v>
      </c>
      <c r="U62" s="176">
        <f t="shared" si="3"/>
        <v>6</v>
      </c>
      <c r="V62" s="176">
        <f t="shared" si="3"/>
        <v>4</v>
      </c>
      <c r="W62" s="176">
        <f t="shared" si="3"/>
        <v>3</v>
      </c>
      <c r="X62" s="175"/>
    </row>
    <row r="63" spans="1:24" x14ac:dyDescent="0.25">
      <c r="A63" s="14" t="s">
        <v>11</v>
      </c>
      <c r="B63" s="175">
        <v>0</v>
      </c>
      <c r="C63" s="175">
        <v>0</v>
      </c>
      <c r="D63" s="175">
        <v>3</v>
      </c>
      <c r="E63" s="175">
        <v>5</v>
      </c>
      <c r="F63" s="175">
        <v>3</v>
      </c>
      <c r="G63" s="175">
        <v>0</v>
      </c>
      <c r="H63" s="175">
        <v>11</v>
      </c>
      <c r="Q63" s="14" t="s">
        <v>11</v>
      </c>
      <c r="R63" s="176">
        <f t="shared" si="4"/>
        <v>0</v>
      </c>
      <c r="S63" s="176">
        <f t="shared" si="3"/>
        <v>0</v>
      </c>
      <c r="T63" s="176">
        <f t="shared" si="3"/>
        <v>3</v>
      </c>
      <c r="U63" s="176">
        <f t="shared" si="3"/>
        <v>5</v>
      </c>
      <c r="V63" s="176">
        <f t="shared" si="3"/>
        <v>3</v>
      </c>
      <c r="W63" s="176">
        <f t="shared" si="3"/>
        <v>0</v>
      </c>
      <c r="X63" s="175"/>
    </row>
    <row r="64" spans="1:24" x14ac:dyDescent="0.25">
      <c r="A64" s="14" t="s">
        <v>41</v>
      </c>
      <c r="B64" s="175">
        <v>1</v>
      </c>
      <c r="C64" s="175">
        <v>34</v>
      </c>
      <c r="D64" s="175">
        <v>69</v>
      </c>
      <c r="E64" s="175">
        <v>63</v>
      </c>
      <c r="F64" s="175">
        <v>35</v>
      </c>
      <c r="G64" s="175">
        <v>17</v>
      </c>
      <c r="H64" s="175">
        <v>226</v>
      </c>
      <c r="Q64" s="14" t="s">
        <v>24</v>
      </c>
      <c r="R64" s="176">
        <f>B65</f>
        <v>0</v>
      </c>
      <c r="S64" s="176">
        <f t="shared" ref="S64:W64" si="5">C65</f>
        <v>6</v>
      </c>
      <c r="T64" s="176">
        <f t="shared" si="5"/>
        <v>14</v>
      </c>
      <c r="U64" s="176">
        <f t="shared" si="5"/>
        <v>13</v>
      </c>
      <c r="V64" s="176">
        <f t="shared" si="5"/>
        <v>3</v>
      </c>
      <c r="W64" s="176">
        <f t="shared" si="5"/>
        <v>2</v>
      </c>
      <c r="X64" s="175"/>
    </row>
    <row r="65" spans="1:24" x14ac:dyDescent="0.25">
      <c r="A65" s="14" t="s">
        <v>24</v>
      </c>
      <c r="B65" s="175">
        <v>0</v>
      </c>
      <c r="C65" s="175">
        <v>6</v>
      </c>
      <c r="D65" s="175">
        <v>14</v>
      </c>
      <c r="E65" s="175">
        <v>13</v>
      </c>
      <c r="F65" s="175">
        <v>3</v>
      </c>
      <c r="G65" s="175">
        <v>2</v>
      </c>
      <c r="H65" s="175">
        <v>40</v>
      </c>
    </row>
    <row r="66" spans="1:24" x14ac:dyDescent="0.25">
      <c r="A66" s="14" t="s">
        <v>26</v>
      </c>
      <c r="B66" s="175">
        <v>10</v>
      </c>
      <c r="C66" s="175">
        <v>164</v>
      </c>
      <c r="D66" s="175">
        <v>392</v>
      </c>
      <c r="E66" s="175">
        <v>333</v>
      </c>
      <c r="F66" s="175">
        <v>206</v>
      </c>
      <c r="G66" s="175">
        <v>88</v>
      </c>
      <c r="H66" s="175">
        <v>1242</v>
      </c>
      <c r="R66" s="175"/>
      <c r="S66" s="175"/>
      <c r="T66" s="175"/>
      <c r="U66" s="175"/>
      <c r="V66" s="175"/>
      <c r="W66" s="175"/>
      <c r="X66" s="175"/>
    </row>
    <row r="67" spans="1:24" x14ac:dyDescent="0.25">
      <c r="A67" s="14" t="s">
        <v>42</v>
      </c>
      <c r="B67" s="175">
        <v>100</v>
      </c>
      <c r="C67" s="175">
        <v>942</v>
      </c>
      <c r="D67" s="175">
        <v>2231</v>
      </c>
      <c r="E67" s="175">
        <v>2024</v>
      </c>
      <c r="F67" s="175">
        <v>1179</v>
      </c>
      <c r="G67" s="175">
        <v>496</v>
      </c>
      <c r="H67" s="175">
        <v>7192</v>
      </c>
      <c r="R67" s="175"/>
      <c r="S67" s="175"/>
      <c r="T67" s="175"/>
      <c r="U67" s="175"/>
      <c r="V67" s="175"/>
      <c r="W67" s="175"/>
      <c r="X67" s="175"/>
    </row>
    <row r="68" spans="1:24" x14ac:dyDescent="0.25">
      <c r="B68" s="175"/>
      <c r="C68" s="175"/>
      <c r="D68" s="175"/>
      <c r="E68" s="175"/>
      <c r="F68" s="175"/>
      <c r="G68" s="175"/>
      <c r="H68" s="175"/>
      <c r="Q68" s="14" t="str" cm="1">
        <f t="array" ref="Q68">INDEX(Q76:Q91,Control!$B$2)</f>
        <v>Ashford</v>
      </c>
      <c r="R68" s="14" t="s">
        <v>53</v>
      </c>
      <c r="S68" s="14" t="s">
        <v>84</v>
      </c>
      <c r="T68" s="14" t="s">
        <v>85</v>
      </c>
      <c r="U68" s="14" t="s">
        <v>86</v>
      </c>
      <c r="V68" s="14" t="s">
        <v>87</v>
      </c>
      <c r="W68" s="14" t="s">
        <v>88</v>
      </c>
    </row>
    <row r="69" spans="1:24" x14ac:dyDescent="0.25">
      <c r="B69" s="175"/>
      <c r="C69" s="175"/>
      <c r="D69" s="175"/>
      <c r="E69" s="175"/>
      <c r="F69" s="175"/>
      <c r="G69" s="175"/>
      <c r="H69" s="175"/>
      <c r="Q69" s="14">
        <f>Q75</f>
        <v>2020</v>
      </c>
      <c r="R69" s="44" cm="1">
        <f t="array" ref="R69">INDEX(R76:R91,Control!$B$2)</f>
        <v>0</v>
      </c>
      <c r="S69" s="44" cm="1">
        <f t="array" ref="S69">INDEX(S76:S91,Control!$B$2)</f>
        <v>1.2144028200000001</v>
      </c>
      <c r="T69" s="44" cm="1">
        <f t="array" ref="T69">INDEX(T76:T91,Control!$B$2)</f>
        <v>3.3504578999999999</v>
      </c>
      <c r="U69" s="44" cm="1">
        <f t="array" ref="U69">INDEX(U76:U91,Control!$B$2)</f>
        <v>3.8774718899999998</v>
      </c>
      <c r="V69" s="44" cm="1">
        <f t="array" ref="V69">INDEX(V76:V91,Control!$B$2)</f>
        <v>1.63773338</v>
      </c>
      <c r="W69" s="44" cm="1">
        <f t="array" ref="W69">INDEX(W76:W91,Control!$B$2)</f>
        <v>0</v>
      </c>
    </row>
    <row r="70" spans="1:24" x14ac:dyDescent="0.25">
      <c r="Q70" s="14">
        <f>Q95</f>
        <v>2021</v>
      </c>
      <c r="R70" s="44" cm="1">
        <f t="array" ref="R70">INDEX(R96:R111,Control!$B$2)</f>
        <v>0</v>
      </c>
      <c r="S70" s="44" cm="1">
        <f t="array" ref="S70">INDEX(S96:S111,Control!$B$2)</f>
        <v>2.4288056348290699</v>
      </c>
      <c r="T70" s="44" cm="1">
        <f t="array" ref="T70">INDEX(T96:T111,Control!$B$2)</f>
        <v>1.6752289479562199</v>
      </c>
      <c r="U70" s="44" cm="1">
        <f t="array" ref="U70">INDEX(U96:U111,Control!$B$2)</f>
        <v>1.9387359441644001</v>
      </c>
      <c r="V70" s="44" cm="1">
        <f t="array" ref="V70">INDEX(V96:V111,Control!$B$2)</f>
        <v>0</v>
      </c>
      <c r="W70" s="44" cm="1">
        <f t="array" ref="W70">INDEX(W96:W111,Control!$B$2)</f>
        <v>0</v>
      </c>
    </row>
    <row r="71" spans="1:24" x14ac:dyDescent="0.25">
      <c r="A71" s="174" t="s">
        <v>865</v>
      </c>
      <c r="Q71" s="14">
        <f>A115</f>
        <v>2022</v>
      </c>
      <c r="R71" s="44" cm="1">
        <f t="array" ref="R71">INDEX(R116:R131,Control!$B$2)</f>
        <v>0</v>
      </c>
      <c r="S71" s="44" cm="1">
        <f t="array" ref="S71">INDEX(S116:S131,Control!$B$2)</f>
        <v>0</v>
      </c>
      <c r="T71" s="44" cm="1">
        <f t="array" ref="T71">INDEX(T116:T131,Control!$B$2)</f>
        <v>2.6996382484747001</v>
      </c>
      <c r="U71" s="44" cm="1">
        <f t="array" ref="U71">INDEX(U116:U131,Control!$B$2)</f>
        <v>1.2950012950012999</v>
      </c>
      <c r="V71" s="44" cm="1">
        <f t="array" ref="V71">INDEX(V116:V131,Control!$B$2)</f>
        <v>1.57678965625986</v>
      </c>
      <c r="W71" s="44" cm="1">
        <f t="array" ref="W71">INDEX(W116:W131,Control!$B$2)</f>
        <v>0</v>
      </c>
    </row>
    <row r="72" spans="1:24" x14ac:dyDescent="0.25">
      <c r="A72" s="14" t="s">
        <v>83</v>
      </c>
      <c r="Q72" s="14">
        <f>A135</f>
        <v>2023</v>
      </c>
      <c r="R72" s="44" cm="1">
        <f t="array" ref="R72">INDEX(R136:R151,Control!$B$2)</f>
        <v>0</v>
      </c>
      <c r="S72" s="44" cm="1">
        <f t="array" ref="S72">INDEX(S136:S151,Control!$B$2)</f>
        <v>0</v>
      </c>
      <c r="T72" s="44" cm="1">
        <f t="array" ref="T72">INDEX(T136:T151,Control!$B$2)</f>
        <v>2.6051164487052598</v>
      </c>
      <c r="U72" s="44" cm="1">
        <f t="array" ref="U72">INDEX(U136:U151,Control!$B$2)</f>
        <v>1.28221566867547</v>
      </c>
      <c r="V72" s="44" cm="1">
        <f t="array" ref="V72">INDEX(V136:V151,Control!$B$2)</f>
        <v>0.77154540544711103</v>
      </c>
      <c r="W72" s="44" cm="1">
        <f t="array" ref="W72">INDEX(W136:W151,Control!$B$2)</f>
        <v>0</v>
      </c>
    </row>
    <row r="73" spans="1:24" x14ac:dyDescent="0.25">
      <c r="Q73" s="14">
        <f>Q155</f>
        <v>2024</v>
      </c>
      <c r="R73" s="44" cm="1">
        <f t="array" ref="R73">INDEX(R156:R171,Control!$B$2)</f>
        <v>0</v>
      </c>
      <c r="S73" s="44" cm="1">
        <f t="array" ref="S73">INDEX(S156:S171,Control!$B$2)</f>
        <v>1.1492271447451601</v>
      </c>
      <c r="T73" s="44" cm="1">
        <f t="array" ref="T73">INDEX(T156:T171,Control!$B$2)</f>
        <v>2.7653337757867398</v>
      </c>
      <c r="U73" s="44" cm="1">
        <f t="array" ref="U73">INDEX(U156:U171,Control!$B$2)</f>
        <v>3.3613445378151301</v>
      </c>
      <c r="V73" s="44" cm="1">
        <f t="array" ref="V73">INDEX(V156:V171,Control!$B$2)</f>
        <v>2.7126736111111098</v>
      </c>
      <c r="W73" s="44" cm="1">
        <f t="array" ref="W73">INDEX(W156:W171,Control!$B$2)</f>
        <v>0.36859565057132299</v>
      </c>
    </row>
    <row r="75" spans="1:24" x14ac:dyDescent="0.25">
      <c r="A75" s="14">
        <v>2020</v>
      </c>
      <c r="B75" s="14" t="s">
        <v>53</v>
      </c>
      <c r="C75" s="14" t="s">
        <v>84</v>
      </c>
      <c r="D75" s="14" t="s">
        <v>85</v>
      </c>
      <c r="E75" s="14" t="s">
        <v>86</v>
      </c>
      <c r="F75" s="14" t="s">
        <v>87</v>
      </c>
      <c r="G75" s="14" t="s">
        <v>88</v>
      </c>
      <c r="H75" s="14" t="s">
        <v>89</v>
      </c>
      <c r="Q75" s="14">
        <f>A75</f>
        <v>2020</v>
      </c>
      <c r="R75" s="14" t="s">
        <v>53</v>
      </c>
      <c r="S75" s="14" t="s">
        <v>84</v>
      </c>
      <c r="T75" s="14" t="s">
        <v>85</v>
      </c>
      <c r="U75" s="14" t="s">
        <v>86</v>
      </c>
      <c r="V75" s="14" t="s">
        <v>87</v>
      </c>
      <c r="W75" s="14" t="s">
        <v>88</v>
      </c>
      <c r="X75" s="14" t="s">
        <v>89</v>
      </c>
    </row>
    <row r="76" spans="1:24" x14ac:dyDescent="0.25">
      <c r="A76" s="14" t="s">
        <v>0</v>
      </c>
      <c r="B76" s="44">
        <v>0</v>
      </c>
      <c r="C76" s="44">
        <v>6.5980469800000003</v>
      </c>
      <c r="D76" s="44">
        <v>6.9461985300000002</v>
      </c>
      <c r="E76" s="44">
        <v>7.4571215500000001</v>
      </c>
      <c r="F76" s="44">
        <v>3.6103255299999999</v>
      </c>
      <c r="G76" s="44">
        <v>0.38800295000000001</v>
      </c>
      <c r="H76" s="44">
        <v>4.1628259600000002</v>
      </c>
      <c r="Q76" s="14" t="s">
        <v>0</v>
      </c>
      <c r="R76" s="44">
        <f t="shared" ref="R76:R91" si="6">B78</f>
        <v>0</v>
      </c>
      <c r="S76" s="44">
        <f t="shared" ref="S76:S91" si="7">C78</f>
        <v>1.2144028200000001</v>
      </c>
      <c r="T76" s="44">
        <f t="shared" ref="T76:T91" si="8">D78</f>
        <v>3.3504578999999999</v>
      </c>
      <c r="U76" s="44">
        <f t="shared" ref="U76:U91" si="9">E78</f>
        <v>3.8774718899999998</v>
      </c>
      <c r="V76" s="44">
        <f t="shared" ref="V76:V91" si="10">F78</f>
        <v>1.63773338</v>
      </c>
      <c r="W76" s="44">
        <f t="shared" ref="W76:W91" si="11">G78</f>
        <v>0</v>
      </c>
      <c r="X76" s="44">
        <f t="shared" ref="X76:X91" si="12">H78</f>
        <v>1.9895373700000001</v>
      </c>
    </row>
    <row r="77" spans="1:24" x14ac:dyDescent="0.25">
      <c r="A77" s="14" t="s">
        <v>1</v>
      </c>
      <c r="B77" s="44">
        <v>0</v>
      </c>
      <c r="C77" s="44">
        <v>2.6592208500000001</v>
      </c>
      <c r="D77" s="44">
        <v>6.8948226200000002</v>
      </c>
      <c r="E77" s="44">
        <v>3.7453183499999998</v>
      </c>
      <c r="F77" s="44">
        <v>2.0744736000000001</v>
      </c>
      <c r="G77" s="44">
        <v>0.86642598999999998</v>
      </c>
      <c r="H77" s="44">
        <v>2.33916419</v>
      </c>
      <c r="Q77" s="14" t="s">
        <v>1</v>
      </c>
      <c r="R77" s="44">
        <f t="shared" si="6"/>
        <v>0</v>
      </c>
      <c r="S77" s="44">
        <f t="shared" si="7"/>
        <v>6.0781036300000002</v>
      </c>
      <c r="T77" s="44">
        <f t="shared" si="8"/>
        <v>7.7796794800000004</v>
      </c>
      <c r="U77" s="44">
        <f t="shared" si="9"/>
        <v>6.2770698600000001</v>
      </c>
      <c r="V77" s="44">
        <f t="shared" si="10"/>
        <v>1.72850887</v>
      </c>
      <c r="W77" s="44">
        <f t="shared" si="11"/>
        <v>0.35459734999999998</v>
      </c>
      <c r="X77" s="44">
        <f t="shared" si="12"/>
        <v>3.4647851799999998</v>
      </c>
    </row>
    <row r="78" spans="1:24" x14ac:dyDescent="0.25">
      <c r="A78" s="14" t="s">
        <v>2</v>
      </c>
      <c r="B78" s="44">
        <v>0</v>
      </c>
      <c r="C78" s="44">
        <v>1.2144028200000001</v>
      </c>
      <c r="D78" s="44">
        <v>3.3504578999999999</v>
      </c>
      <c r="E78" s="44">
        <v>3.8774718899999998</v>
      </c>
      <c r="F78" s="44">
        <v>1.63773338</v>
      </c>
      <c r="G78" s="44">
        <v>0</v>
      </c>
      <c r="H78" s="44">
        <v>1.9895373700000001</v>
      </c>
      <c r="Q78" s="14" t="s">
        <v>2</v>
      </c>
      <c r="R78" s="44">
        <f t="shared" si="6"/>
        <v>0</v>
      </c>
      <c r="S78" s="44">
        <f t="shared" si="7"/>
        <v>3.27385824</v>
      </c>
      <c r="T78" s="44">
        <f t="shared" si="8"/>
        <v>8.0586670999999992</v>
      </c>
      <c r="U78" s="44">
        <f t="shared" si="9"/>
        <v>3.8221429499999999</v>
      </c>
      <c r="V78" s="44">
        <f t="shared" si="10"/>
        <v>3.09827736</v>
      </c>
      <c r="W78" s="44">
        <f t="shared" si="11"/>
        <v>0.35338185999999999</v>
      </c>
      <c r="X78" s="44">
        <f t="shared" si="12"/>
        <v>2.82424506</v>
      </c>
    </row>
    <row r="79" spans="1:24" x14ac:dyDescent="0.25">
      <c r="A79" s="14" t="s">
        <v>3</v>
      </c>
      <c r="B79" s="44">
        <v>0</v>
      </c>
      <c r="C79" s="44">
        <v>6.0781036300000002</v>
      </c>
      <c r="D79" s="44">
        <v>7.7796794800000004</v>
      </c>
      <c r="E79" s="44">
        <v>6.2770698600000001</v>
      </c>
      <c r="F79" s="44">
        <v>1.72850887</v>
      </c>
      <c r="G79" s="44">
        <v>0.35459734999999998</v>
      </c>
      <c r="H79" s="44">
        <v>3.4647851799999998</v>
      </c>
      <c r="Q79" s="14" t="s">
        <v>3</v>
      </c>
      <c r="R79" s="44">
        <f t="shared" si="6"/>
        <v>0</v>
      </c>
      <c r="S79" s="44">
        <f t="shared" si="7"/>
        <v>2.9784065499999999</v>
      </c>
      <c r="T79" s="44">
        <f t="shared" si="8"/>
        <v>6.4878892700000002</v>
      </c>
      <c r="U79" s="44">
        <f t="shared" si="9"/>
        <v>1.34147159</v>
      </c>
      <c r="V79" s="44">
        <f t="shared" si="10"/>
        <v>0</v>
      </c>
      <c r="W79" s="44">
        <f t="shared" si="11"/>
        <v>1.0750954100000001</v>
      </c>
      <c r="X79" s="44">
        <f t="shared" si="12"/>
        <v>2.2129605699999999</v>
      </c>
    </row>
    <row r="80" spans="1:24" x14ac:dyDescent="0.25">
      <c r="A80" s="172" t="s">
        <v>7</v>
      </c>
      <c r="B80" s="44">
        <v>0</v>
      </c>
      <c r="C80" s="44">
        <v>3.27385824</v>
      </c>
      <c r="D80" s="44">
        <v>8.0586670999999992</v>
      </c>
      <c r="E80" s="44">
        <v>3.8221429499999999</v>
      </c>
      <c r="F80" s="44">
        <v>3.09827736</v>
      </c>
      <c r="G80" s="44">
        <v>0.35338185999999999</v>
      </c>
      <c r="H80" s="44">
        <v>2.82424506</v>
      </c>
      <c r="Q80" s="172" t="s">
        <v>7</v>
      </c>
      <c r="R80" s="44">
        <f t="shared" si="6"/>
        <v>0.85704491000000005</v>
      </c>
      <c r="S80" s="44">
        <f t="shared" si="7"/>
        <v>6.5500140399999998</v>
      </c>
      <c r="T80" s="44">
        <f t="shared" si="8"/>
        <v>4.5193654800000003</v>
      </c>
      <c r="U80" s="44">
        <f t="shared" si="9"/>
        <v>7.0007824400000001</v>
      </c>
      <c r="V80" s="44">
        <f t="shared" si="10"/>
        <v>0.46225674</v>
      </c>
      <c r="W80" s="44">
        <f t="shared" si="11"/>
        <v>0.89833806999999999</v>
      </c>
      <c r="X80" s="44">
        <f t="shared" si="12"/>
        <v>3.4205829900000002</v>
      </c>
    </row>
    <row r="81" spans="1:24" x14ac:dyDescent="0.25">
      <c r="A81" s="14" t="s">
        <v>4</v>
      </c>
      <c r="B81" s="44">
        <v>0</v>
      </c>
      <c r="C81" s="44">
        <v>2.9784065499999999</v>
      </c>
      <c r="D81" s="44">
        <v>6.4878892700000002</v>
      </c>
      <c r="E81" s="44">
        <v>1.34147159</v>
      </c>
      <c r="F81" s="44">
        <v>0</v>
      </c>
      <c r="G81" s="44">
        <v>1.0750954100000001</v>
      </c>
      <c r="H81" s="44">
        <v>2.2129605699999999</v>
      </c>
      <c r="Q81" s="14" t="s">
        <v>4</v>
      </c>
      <c r="R81" s="44">
        <f t="shared" si="6"/>
        <v>1.3906271699999999</v>
      </c>
      <c r="S81" s="44">
        <f t="shared" si="7"/>
        <v>3.2951643499999999</v>
      </c>
      <c r="T81" s="44">
        <f t="shared" si="8"/>
        <v>5.9559261499999998</v>
      </c>
      <c r="U81" s="44">
        <f t="shared" si="9"/>
        <v>4.5756119899999996</v>
      </c>
      <c r="V81" s="44">
        <f t="shared" si="10"/>
        <v>1.8989745499999999</v>
      </c>
      <c r="W81" s="44">
        <f t="shared" si="11"/>
        <v>0.38057542999999999</v>
      </c>
      <c r="X81" s="44">
        <f t="shared" si="12"/>
        <v>2.8723709799999999</v>
      </c>
    </row>
    <row r="82" spans="1:24" x14ac:dyDescent="0.25">
      <c r="A82" s="14" t="s">
        <v>5</v>
      </c>
      <c r="B82" s="44">
        <v>0.85704491000000005</v>
      </c>
      <c r="C82" s="44">
        <v>6.5500140399999998</v>
      </c>
      <c r="D82" s="44">
        <v>4.5193654800000003</v>
      </c>
      <c r="E82" s="44">
        <v>7.0007824400000001</v>
      </c>
      <c r="F82" s="44">
        <v>0.46225674</v>
      </c>
      <c r="G82" s="44">
        <v>0.89833806999999999</v>
      </c>
      <c r="H82" s="44">
        <v>3.4205829900000002</v>
      </c>
      <c r="Q82" s="14" t="s">
        <v>5</v>
      </c>
      <c r="R82" s="44">
        <f t="shared" si="6"/>
        <v>0.88778409000000003</v>
      </c>
      <c r="S82" s="44">
        <f t="shared" si="7"/>
        <v>3.2851511200000001</v>
      </c>
      <c r="T82" s="44">
        <f t="shared" si="8"/>
        <v>5.4716568199999998</v>
      </c>
      <c r="U82" s="44">
        <f t="shared" si="9"/>
        <v>2.9841838300000001</v>
      </c>
      <c r="V82" s="44">
        <f t="shared" si="10"/>
        <v>1.01713879</v>
      </c>
      <c r="W82" s="44">
        <f t="shared" si="11"/>
        <v>0.34352455999999998</v>
      </c>
      <c r="X82" s="44">
        <f t="shared" si="12"/>
        <v>2.2282594699999998</v>
      </c>
    </row>
    <row r="83" spans="1:24" x14ac:dyDescent="0.25">
      <c r="A83" s="14" t="s">
        <v>6</v>
      </c>
      <c r="B83" s="44">
        <v>1.3906271699999999</v>
      </c>
      <c r="C83" s="44">
        <v>3.2951643499999999</v>
      </c>
      <c r="D83" s="44">
        <v>5.9559261499999998</v>
      </c>
      <c r="E83" s="44">
        <v>4.5756119899999996</v>
      </c>
      <c r="F83" s="44">
        <v>1.8989745499999999</v>
      </c>
      <c r="G83" s="44">
        <v>0.38057542999999999</v>
      </c>
      <c r="H83" s="44">
        <v>2.8723709799999999</v>
      </c>
      <c r="Q83" s="14" t="s">
        <v>6</v>
      </c>
      <c r="R83" s="44">
        <f t="shared" si="6"/>
        <v>2.0755500200000001</v>
      </c>
      <c r="S83" s="44">
        <f t="shared" si="7"/>
        <v>3.2778287700000002</v>
      </c>
      <c r="T83" s="44">
        <f t="shared" si="8"/>
        <v>3.8619979400000002</v>
      </c>
      <c r="U83" s="44">
        <f t="shared" si="9"/>
        <v>4.3936731099999999</v>
      </c>
      <c r="V83" s="44">
        <f t="shared" si="10"/>
        <v>3.1580609499999999</v>
      </c>
      <c r="W83" s="44">
        <f t="shared" si="11"/>
        <v>0.29384109000000003</v>
      </c>
      <c r="X83" s="44">
        <f t="shared" si="12"/>
        <v>2.5075001100000001</v>
      </c>
    </row>
    <row r="84" spans="1:24" x14ac:dyDescent="0.25">
      <c r="A84" s="14" t="s">
        <v>8</v>
      </c>
      <c r="B84" s="44">
        <v>0.88778409000000003</v>
      </c>
      <c r="C84" s="44">
        <v>3.2851511200000001</v>
      </c>
      <c r="D84" s="44">
        <v>5.4716568199999998</v>
      </c>
      <c r="E84" s="44">
        <v>2.9841838300000001</v>
      </c>
      <c r="F84" s="44">
        <v>1.01713879</v>
      </c>
      <c r="G84" s="44">
        <v>0.34352455999999998</v>
      </c>
      <c r="H84" s="44">
        <v>2.2282594699999998</v>
      </c>
      <c r="Q84" s="14" t="s">
        <v>8</v>
      </c>
      <c r="R84" s="44">
        <f t="shared" si="6"/>
        <v>0</v>
      </c>
      <c r="S84" s="44">
        <f t="shared" si="7"/>
        <v>2.7476301699999999</v>
      </c>
      <c r="T84" s="44">
        <f t="shared" si="8"/>
        <v>4.7593551099999996</v>
      </c>
      <c r="U84" s="44">
        <f t="shared" si="9"/>
        <v>1.525941</v>
      </c>
      <c r="V84" s="44">
        <f t="shared" si="10"/>
        <v>2.3475556100000001</v>
      </c>
      <c r="W84" s="44">
        <f t="shared" si="11"/>
        <v>0.79406043000000004</v>
      </c>
      <c r="X84" s="44">
        <f t="shared" si="12"/>
        <v>2.0575526900000001</v>
      </c>
    </row>
    <row r="85" spans="1:24" x14ac:dyDescent="0.25">
      <c r="A85" s="14" t="s">
        <v>9</v>
      </c>
      <c r="B85" s="44">
        <v>2.0755500200000001</v>
      </c>
      <c r="C85" s="44">
        <v>3.2778287700000002</v>
      </c>
      <c r="D85" s="44">
        <v>3.8619979400000002</v>
      </c>
      <c r="E85" s="44">
        <v>4.3936731099999999</v>
      </c>
      <c r="F85" s="44">
        <v>3.1580609499999999</v>
      </c>
      <c r="G85" s="44">
        <v>0.29384109000000003</v>
      </c>
      <c r="H85" s="44">
        <v>2.5075001100000001</v>
      </c>
      <c r="Q85" s="14" t="s">
        <v>9</v>
      </c>
      <c r="R85" s="44">
        <f t="shared" si="6"/>
        <v>0</v>
      </c>
      <c r="S85" s="44">
        <f t="shared" si="7"/>
        <v>1.6679176</v>
      </c>
      <c r="T85" s="44">
        <f t="shared" si="8"/>
        <v>5.0524188499999996</v>
      </c>
      <c r="U85" s="44">
        <f t="shared" si="9"/>
        <v>2.70914608</v>
      </c>
      <c r="V85" s="44">
        <f t="shared" si="10"/>
        <v>2.6231228299999998</v>
      </c>
      <c r="W85" s="44">
        <f t="shared" si="11"/>
        <v>0.42716788</v>
      </c>
      <c r="X85" s="44">
        <f t="shared" si="12"/>
        <v>2.1783644799999999</v>
      </c>
    </row>
    <row r="86" spans="1:24" x14ac:dyDescent="0.25">
      <c r="A86" s="14" t="s">
        <v>10</v>
      </c>
      <c r="B86" s="44">
        <v>0</v>
      </c>
      <c r="C86" s="44">
        <v>2.7476301699999999</v>
      </c>
      <c r="D86" s="44">
        <v>4.7593551099999996</v>
      </c>
      <c r="E86" s="44">
        <v>1.525941</v>
      </c>
      <c r="F86" s="44">
        <v>2.3475556100000001</v>
      </c>
      <c r="G86" s="44">
        <v>0.79406043000000004</v>
      </c>
      <c r="H86" s="44">
        <v>2.0575526900000001</v>
      </c>
      <c r="Q86" s="14" t="s">
        <v>10</v>
      </c>
      <c r="R86" s="44">
        <f t="shared" si="6"/>
        <v>0.41686119999999999</v>
      </c>
      <c r="S86" s="44">
        <f t="shared" si="7"/>
        <v>3.6981852100000001</v>
      </c>
      <c r="T86" s="44">
        <f t="shared" si="8"/>
        <v>5.6096319499999998</v>
      </c>
      <c r="U86" s="44">
        <f t="shared" si="9"/>
        <v>4.2265232700000004</v>
      </c>
      <c r="V86" s="44">
        <f t="shared" si="10"/>
        <v>1.9705404200000001</v>
      </c>
      <c r="W86" s="44">
        <f t="shared" si="11"/>
        <v>0.52668267000000002</v>
      </c>
      <c r="X86" s="44">
        <f t="shared" si="12"/>
        <v>2.7042558200000002</v>
      </c>
    </row>
    <row r="87" spans="1:24" x14ac:dyDescent="0.25">
      <c r="A87" s="14" t="s">
        <v>11</v>
      </c>
      <c r="B87" s="44">
        <v>0</v>
      </c>
      <c r="C87" s="44">
        <v>1.6679176</v>
      </c>
      <c r="D87" s="44">
        <v>5.0524188499999996</v>
      </c>
      <c r="E87" s="44">
        <v>2.70914608</v>
      </c>
      <c r="F87" s="44">
        <v>2.6231228299999998</v>
      </c>
      <c r="G87" s="44">
        <v>0.42716788</v>
      </c>
      <c r="H87" s="44">
        <v>2.1783644799999999</v>
      </c>
      <c r="Q87" s="14" t="s">
        <v>11</v>
      </c>
      <c r="R87" s="44">
        <f t="shared" si="6"/>
        <v>0.91033227000000005</v>
      </c>
      <c r="S87" s="44">
        <f t="shared" si="7"/>
        <v>2.5302363200000002</v>
      </c>
      <c r="T87" s="44">
        <f t="shared" si="8"/>
        <v>4.9600440900000002</v>
      </c>
      <c r="U87" s="44">
        <f t="shared" si="9"/>
        <v>4.0348611999999999</v>
      </c>
      <c r="V87" s="44">
        <f t="shared" si="10"/>
        <v>1.79265013</v>
      </c>
      <c r="W87" s="44">
        <f t="shared" si="11"/>
        <v>0.66264661000000002</v>
      </c>
      <c r="X87" s="44">
        <f t="shared" si="12"/>
        <v>2.5268950499999998</v>
      </c>
    </row>
    <row r="88" spans="1:24" x14ac:dyDescent="0.25">
      <c r="A88" s="14" t="s">
        <v>41</v>
      </c>
      <c r="B88" s="44">
        <v>0.41686119999999999</v>
      </c>
      <c r="C88" s="44">
        <v>3.6981852100000001</v>
      </c>
      <c r="D88" s="44">
        <v>5.6096319499999998</v>
      </c>
      <c r="E88" s="44">
        <v>4.2265232700000004</v>
      </c>
      <c r="F88" s="44">
        <v>1.9705404200000001</v>
      </c>
      <c r="G88" s="44">
        <v>0.52668267000000002</v>
      </c>
      <c r="H88" s="44">
        <v>2.7042558200000002</v>
      </c>
      <c r="Q88" s="14" t="s">
        <v>41</v>
      </c>
      <c r="R88" s="44">
        <f t="shared" si="6"/>
        <v>0.46614549999999999</v>
      </c>
      <c r="S88" s="44">
        <f t="shared" si="7"/>
        <v>3.4471346199999999</v>
      </c>
      <c r="T88" s="44">
        <f t="shared" si="8"/>
        <v>5.5010086600000001</v>
      </c>
      <c r="U88" s="44">
        <f t="shared" si="9"/>
        <v>4.4546334500000002</v>
      </c>
      <c r="V88" s="44">
        <f t="shared" si="10"/>
        <v>2.2465185399999998</v>
      </c>
      <c r="W88" s="44">
        <f t="shared" si="11"/>
        <v>0.62361893000000002</v>
      </c>
      <c r="X88" s="44">
        <f t="shared" si="12"/>
        <v>2.7700007800000002</v>
      </c>
    </row>
    <row r="89" spans="1:24" x14ac:dyDescent="0.25">
      <c r="A89" s="14" t="s">
        <v>24</v>
      </c>
      <c r="B89" s="44">
        <v>0.91033227000000005</v>
      </c>
      <c r="C89" s="44">
        <v>2.5302363200000002</v>
      </c>
      <c r="D89" s="44">
        <v>4.9600440900000002</v>
      </c>
      <c r="E89" s="44">
        <v>4.0348611999999999</v>
      </c>
      <c r="F89" s="44">
        <v>1.79265013</v>
      </c>
      <c r="G89" s="44">
        <v>0.66264661000000002</v>
      </c>
      <c r="H89" s="44">
        <v>2.5268950499999998</v>
      </c>
      <c r="Q89" s="14" t="s">
        <v>24</v>
      </c>
      <c r="R89" s="44">
        <f t="shared" si="6"/>
        <v>0.51384525999999997</v>
      </c>
      <c r="S89" s="44">
        <f t="shared" si="7"/>
        <v>2.95413002</v>
      </c>
      <c r="T89" s="44">
        <f t="shared" si="8"/>
        <v>5.3960683700000001</v>
      </c>
      <c r="U89" s="44">
        <f t="shared" si="9"/>
        <v>4.3172801700000001</v>
      </c>
      <c r="V89" s="44">
        <f t="shared" si="10"/>
        <v>2.39990975</v>
      </c>
      <c r="W89" s="44">
        <f t="shared" si="11"/>
        <v>0.61830927000000002</v>
      </c>
      <c r="X89" s="44">
        <f t="shared" si="12"/>
        <v>2.7032954400000002</v>
      </c>
    </row>
    <row r="90" spans="1:24" x14ac:dyDescent="0.25">
      <c r="A90" s="14" t="s">
        <v>26</v>
      </c>
      <c r="B90" s="44">
        <v>0.46614549999999999</v>
      </c>
      <c r="C90" s="44">
        <v>3.4471346199999999</v>
      </c>
      <c r="D90" s="44">
        <v>5.5010086600000001</v>
      </c>
      <c r="E90" s="44">
        <v>4.4546334500000002</v>
      </c>
      <c r="F90" s="44">
        <v>2.2465185399999998</v>
      </c>
      <c r="G90" s="44">
        <v>0.62361893000000002</v>
      </c>
      <c r="H90" s="44">
        <v>2.7700007800000002</v>
      </c>
      <c r="Q90" s="14" t="s">
        <v>26</v>
      </c>
      <c r="R90" s="44">
        <f t="shared" si="6"/>
        <v>0</v>
      </c>
      <c r="S90" s="44">
        <f t="shared" si="7"/>
        <v>0</v>
      </c>
      <c r="T90" s="44">
        <f t="shared" si="8"/>
        <v>0</v>
      </c>
      <c r="U90" s="44">
        <f t="shared" si="9"/>
        <v>0</v>
      </c>
      <c r="V90" s="44">
        <f t="shared" si="10"/>
        <v>0</v>
      </c>
      <c r="W90" s="44">
        <f t="shared" si="11"/>
        <v>0</v>
      </c>
      <c r="X90" s="44">
        <f t="shared" si="12"/>
        <v>0</v>
      </c>
    </row>
    <row r="91" spans="1:24" x14ac:dyDescent="0.25">
      <c r="A91" s="14" t="s">
        <v>42</v>
      </c>
      <c r="B91" s="44">
        <v>0.51384525999999997</v>
      </c>
      <c r="C91" s="44">
        <v>2.95413002</v>
      </c>
      <c r="D91" s="44">
        <v>5.3960683700000001</v>
      </c>
      <c r="E91" s="44">
        <v>4.3172801700000001</v>
      </c>
      <c r="F91" s="44">
        <v>2.39990975</v>
      </c>
      <c r="G91" s="44">
        <v>0.61830927000000002</v>
      </c>
      <c r="H91" s="44">
        <v>2.7032954400000002</v>
      </c>
      <c r="Q91" s="14" t="s">
        <v>42</v>
      </c>
      <c r="R91" s="44">
        <f t="shared" si="6"/>
        <v>0</v>
      </c>
      <c r="S91" s="44">
        <f t="shared" si="7"/>
        <v>0</v>
      </c>
      <c r="T91" s="44">
        <f t="shared" si="8"/>
        <v>0</v>
      </c>
      <c r="U91" s="44">
        <f t="shared" si="9"/>
        <v>0</v>
      </c>
      <c r="V91" s="44">
        <f t="shared" si="10"/>
        <v>0</v>
      </c>
      <c r="W91" s="44">
        <f t="shared" si="11"/>
        <v>0</v>
      </c>
      <c r="X91" s="44">
        <f t="shared" si="12"/>
        <v>0</v>
      </c>
    </row>
    <row r="92" spans="1:24" x14ac:dyDescent="0.25">
      <c r="B92" s="44"/>
      <c r="C92" s="44"/>
      <c r="D92" s="44"/>
      <c r="E92" s="44"/>
      <c r="F92" s="44"/>
      <c r="G92" s="44"/>
      <c r="H92" s="44"/>
    </row>
    <row r="93" spans="1:24" x14ac:dyDescent="0.25">
      <c r="B93" s="44"/>
      <c r="C93" s="44"/>
      <c r="D93" s="44"/>
      <c r="E93" s="44"/>
      <c r="F93" s="44"/>
      <c r="G93" s="44"/>
      <c r="H93" s="44"/>
    </row>
    <row r="95" spans="1:24" x14ac:dyDescent="0.25">
      <c r="A95" s="14">
        <v>2021</v>
      </c>
      <c r="B95" s="14" t="s">
        <v>53</v>
      </c>
      <c r="C95" s="14" t="s">
        <v>84</v>
      </c>
      <c r="D95" s="14" t="s">
        <v>85</v>
      </c>
      <c r="E95" s="14" t="s">
        <v>86</v>
      </c>
      <c r="F95" s="14" t="s">
        <v>87</v>
      </c>
      <c r="G95" s="14" t="s">
        <v>88</v>
      </c>
      <c r="H95" s="14" t="s">
        <v>89</v>
      </c>
      <c r="Q95" s="14">
        <f>A95</f>
        <v>2021</v>
      </c>
      <c r="R95" s="14" t="s">
        <v>53</v>
      </c>
      <c r="S95" s="14" t="s">
        <v>84</v>
      </c>
      <c r="T95" s="14" t="s">
        <v>85</v>
      </c>
      <c r="U95" s="14" t="s">
        <v>86</v>
      </c>
      <c r="V95" s="14" t="s">
        <v>87</v>
      </c>
      <c r="W95" s="14" t="s">
        <v>88</v>
      </c>
      <c r="X95" s="14" t="s">
        <v>89</v>
      </c>
    </row>
    <row r="96" spans="1:24" x14ac:dyDescent="0.25">
      <c r="A96" s="14" t="s">
        <v>0</v>
      </c>
      <c r="B96" s="44">
        <v>0</v>
      </c>
      <c r="C96" s="44">
        <v>2.63921879123779</v>
      </c>
      <c r="D96" s="44">
        <v>0.63147259408941703</v>
      </c>
      <c r="E96" s="44">
        <v>4.2612123149035899</v>
      </c>
      <c r="F96" s="44">
        <v>0.60172092183645198</v>
      </c>
      <c r="G96" s="44">
        <v>0</v>
      </c>
      <c r="H96" s="44">
        <v>1.3876086547134101</v>
      </c>
      <c r="Q96" s="14" t="s">
        <v>0</v>
      </c>
      <c r="R96" s="44">
        <f t="shared" ref="R96:R111" si="13">B98</f>
        <v>0</v>
      </c>
      <c r="S96" s="44">
        <f t="shared" ref="S96:S111" si="14">C98</f>
        <v>2.4288056348290699</v>
      </c>
      <c r="T96" s="44">
        <f t="shared" ref="T96:T111" si="15">D98</f>
        <v>1.6752289479562199</v>
      </c>
      <c r="U96" s="44">
        <f t="shared" ref="U96:U111" si="16">E98</f>
        <v>1.9387359441644001</v>
      </c>
      <c r="V96" s="44">
        <f t="shared" ref="V96:V111" si="17">F98</f>
        <v>0</v>
      </c>
      <c r="W96" s="44">
        <f t="shared" ref="W96:W111" si="18">G98</f>
        <v>0</v>
      </c>
      <c r="X96" s="44">
        <f t="shared" ref="X96:X111" si="19">H98</f>
        <v>1.1703161023792501</v>
      </c>
    </row>
    <row r="97" spans="1:24" x14ac:dyDescent="0.25">
      <c r="A97" s="14" t="s">
        <v>1</v>
      </c>
      <c r="B97" s="44">
        <v>0</v>
      </c>
      <c r="C97" s="44">
        <v>1.7728138988609701</v>
      </c>
      <c r="D97" s="44">
        <v>1.8804061677322299</v>
      </c>
      <c r="E97" s="44">
        <v>4.8154093097913302</v>
      </c>
      <c r="F97" s="44">
        <v>1.55585520174256</v>
      </c>
      <c r="G97" s="44">
        <v>0.86642599277978305</v>
      </c>
      <c r="H97" s="44">
        <v>1.60817537883495</v>
      </c>
      <c r="Q97" s="14" t="s">
        <v>1</v>
      </c>
      <c r="R97" s="44">
        <f t="shared" si="13"/>
        <v>1.29198966408269</v>
      </c>
      <c r="S97" s="44">
        <f t="shared" si="14"/>
        <v>5.3183406777085596</v>
      </c>
      <c r="T97" s="44">
        <f t="shared" si="15"/>
        <v>1.55593589544111</v>
      </c>
      <c r="U97" s="44">
        <f t="shared" si="16"/>
        <v>1.8831209591362801</v>
      </c>
      <c r="V97" s="44">
        <f t="shared" si="17"/>
        <v>1.72850887301222</v>
      </c>
      <c r="W97" s="44">
        <f t="shared" si="18"/>
        <v>0.35459735470373399</v>
      </c>
      <c r="X97" s="44">
        <f t="shared" si="19"/>
        <v>1.8898828272647099</v>
      </c>
    </row>
    <row r="98" spans="1:24" x14ac:dyDescent="0.25">
      <c r="A98" s="14" t="s">
        <v>2</v>
      </c>
      <c r="B98" s="44">
        <v>0</v>
      </c>
      <c r="C98" s="44">
        <v>2.4288056348290699</v>
      </c>
      <c r="D98" s="44">
        <v>1.6752289479562199</v>
      </c>
      <c r="E98" s="44">
        <v>1.9387359441644001</v>
      </c>
      <c r="F98" s="44">
        <v>0</v>
      </c>
      <c r="G98" s="44">
        <v>0</v>
      </c>
      <c r="H98" s="44">
        <v>1.1703161023792501</v>
      </c>
      <c r="Q98" s="14" t="s">
        <v>2</v>
      </c>
      <c r="R98" s="44">
        <f t="shared" si="13"/>
        <v>0</v>
      </c>
      <c r="S98" s="44">
        <f t="shared" si="14"/>
        <v>3.2738582419381199</v>
      </c>
      <c r="T98" s="44">
        <f t="shared" si="15"/>
        <v>4.8352002578773501</v>
      </c>
      <c r="U98" s="44">
        <f t="shared" si="16"/>
        <v>4.4591667728372997</v>
      </c>
      <c r="V98" s="44">
        <f t="shared" si="17"/>
        <v>1.2393109431156299</v>
      </c>
      <c r="W98" s="44">
        <f t="shared" si="18"/>
        <v>1.0601455933281501</v>
      </c>
      <c r="X98" s="44">
        <f t="shared" si="19"/>
        <v>2.3897458179448199</v>
      </c>
    </row>
    <row r="99" spans="1:24" x14ac:dyDescent="0.25">
      <c r="A99" s="14" t="s">
        <v>3</v>
      </c>
      <c r="B99" s="44">
        <v>1.29198966408269</v>
      </c>
      <c r="C99" s="44">
        <v>5.3183406777085596</v>
      </c>
      <c r="D99" s="44">
        <v>1.55593589544111</v>
      </c>
      <c r="E99" s="44">
        <v>1.8831209591362801</v>
      </c>
      <c r="F99" s="44">
        <v>1.72850887301222</v>
      </c>
      <c r="G99" s="44">
        <v>0.35459735470373399</v>
      </c>
      <c r="H99" s="44">
        <v>1.8898828272647099</v>
      </c>
      <c r="Q99" s="14" t="s">
        <v>3</v>
      </c>
      <c r="R99" s="44">
        <f t="shared" si="13"/>
        <v>0</v>
      </c>
      <c r="S99" s="44">
        <f t="shared" si="14"/>
        <v>7.4460163812360403</v>
      </c>
      <c r="T99" s="44">
        <f t="shared" si="15"/>
        <v>5.7670126874279104</v>
      </c>
      <c r="U99" s="44">
        <f t="shared" si="16"/>
        <v>2.0122073915084799</v>
      </c>
      <c r="V99" s="44">
        <f t="shared" si="17"/>
        <v>0.76911244423934799</v>
      </c>
      <c r="W99" s="44">
        <f t="shared" si="18"/>
        <v>0</v>
      </c>
      <c r="X99" s="44">
        <f t="shared" si="19"/>
        <v>2.7047295885122802</v>
      </c>
    </row>
    <row r="100" spans="1:24" x14ac:dyDescent="0.25">
      <c r="A100" s="172" t="s">
        <v>7</v>
      </c>
      <c r="B100" s="44">
        <v>0</v>
      </c>
      <c r="C100" s="44">
        <v>3.2738582419381199</v>
      </c>
      <c r="D100" s="44">
        <v>4.8352002578773501</v>
      </c>
      <c r="E100" s="44">
        <v>4.4591667728372997</v>
      </c>
      <c r="F100" s="44">
        <v>1.2393109431156299</v>
      </c>
      <c r="G100" s="44">
        <v>1.0601455933281501</v>
      </c>
      <c r="H100" s="44">
        <v>2.3897458179448199</v>
      </c>
      <c r="Q100" s="172" t="s">
        <v>7</v>
      </c>
      <c r="R100" s="44">
        <f t="shared" si="13"/>
        <v>0</v>
      </c>
      <c r="S100" s="44">
        <f t="shared" si="14"/>
        <v>1.87143258164125</v>
      </c>
      <c r="T100" s="44">
        <f t="shared" si="15"/>
        <v>4.0674289329778102</v>
      </c>
      <c r="U100" s="44">
        <f t="shared" si="16"/>
        <v>1.2354321953630101</v>
      </c>
      <c r="V100" s="44">
        <f t="shared" si="17"/>
        <v>2.7735404243516899</v>
      </c>
      <c r="W100" s="44">
        <f t="shared" si="18"/>
        <v>0</v>
      </c>
      <c r="X100" s="44">
        <f t="shared" si="19"/>
        <v>1.71029149315883</v>
      </c>
    </row>
    <row r="101" spans="1:24" x14ac:dyDescent="0.25">
      <c r="A101" s="14" t="s">
        <v>4</v>
      </c>
      <c r="B101" s="44">
        <v>0</v>
      </c>
      <c r="C101" s="44">
        <v>7.4460163812360403</v>
      </c>
      <c r="D101" s="44">
        <v>5.7670126874279104</v>
      </c>
      <c r="E101" s="44">
        <v>2.0122073915084799</v>
      </c>
      <c r="F101" s="44">
        <v>0.76911244423934799</v>
      </c>
      <c r="G101" s="44">
        <v>0</v>
      </c>
      <c r="H101" s="44">
        <v>2.7047295885122802</v>
      </c>
      <c r="Q101" s="14" t="s">
        <v>4</v>
      </c>
      <c r="R101" s="44">
        <f t="shared" si="13"/>
        <v>0</v>
      </c>
      <c r="S101" s="44">
        <f t="shared" si="14"/>
        <v>3.2951643463217701</v>
      </c>
      <c r="T101" s="44">
        <f t="shared" si="15"/>
        <v>1.98530871550526</v>
      </c>
      <c r="U101" s="44">
        <f t="shared" si="16"/>
        <v>1.1439029970258501</v>
      </c>
      <c r="V101" s="44">
        <f t="shared" si="17"/>
        <v>3.7979491074819598</v>
      </c>
      <c r="W101" s="44">
        <f t="shared" si="18"/>
        <v>0</v>
      </c>
      <c r="X101" s="44">
        <f t="shared" si="19"/>
        <v>1.5957616570388999</v>
      </c>
    </row>
    <row r="102" spans="1:24" x14ac:dyDescent="0.25">
      <c r="A102" s="14" t="s">
        <v>5</v>
      </c>
      <c r="B102" s="44">
        <v>0</v>
      </c>
      <c r="C102" s="44">
        <v>1.87143258164125</v>
      </c>
      <c r="D102" s="44">
        <v>4.0674289329778102</v>
      </c>
      <c r="E102" s="44">
        <v>1.2354321953630101</v>
      </c>
      <c r="F102" s="44">
        <v>2.7735404243516899</v>
      </c>
      <c r="G102" s="44">
        <v>0</v>
      </c>
      <c r="H102" s="44">
        <v>1.71029149315883</v>
      </c>
      <c r="Q102" s="14" t="s">
        <v>5</v>
      </c>
      <c r="R102" s="44">
        <f t="shared" si="13"/>
        <v>0.88778409090909105</v>
      </c>
      <c r="S102" s="44">
        <f t="shared" si="14"/>
        <v>3.2851511169513801</v>
      </c>
      <c r="T102" s="44">
        <f t="shared" si="15"/>
        <v>3.2829940906106398</v>
      </c>
      <c r="U102" s="44">
        <f t="shared" si="16"/>
        <v>2.9841838257236599</v>
      </c>
      <c r="V102" s="44">
        <f t="shared" si="17"/>
        <v>2.03427757717541</v>
      </c>
      <c r="W102" s="44">
        <f t="shared" si="18"/>
        <v>0.34352456200618298</v>
      </c>
      <c r="X102" s="44">
        <f t="shared" si="19"/>
        <v>2.0568548974572098</v>
      </c>
    </row>
    <row r="103" spans="1:24" x14ac:dyDescent="0.25">
      <c r="A103" s="14" t="s">
        <v>6</v>
      </c>
      <c r="B103" s="44">
        <v>0</v>
      </c>
      <c r="C103" s="44">
        <v>3.2951643463217701</v>
      </c>
      <c r="D103" s="44">
        <v>1.98530871550526</v>
      </c>
      <c r="E103" s="44">
        <v>1.1439029970258501</v>
      </c>
      <c r="F103" s="44">
        <v>3.7979491074819598</v>
      </c>
      <c r="G103" s="44">
        <v>0</v>
      </c>
      <c r="H103" s="44">
        <v>1.5957616570388999</v>
      </c>
      <c r="Q103" s="14" t="s">
        <v>6</v>
      </c>
      <c r="R103" s="44">
        <f t="shared" si="13"/>
        <v>2.0755500207555002</v>
      </c>
      <c r="S103" s="44">
        <f t="shared" si="14"/>
        <v>1.96669725973515</v>
      </c>
      <c r="T103" s="44">
        <f t="shared" si="15"/>
        <v>3.86199794026777</v>
      </c>
      <c r="U103" s="44">
        <f t="shared" si="16"/>
        <v>3.84446397188049</v>
      </c>
      <c r="V103" s="44">
        <f t="shared" si="17"/>
        <v>0.52634349176272399</v>
      </c>
      <c r="W103" s="44">
        <f t="shared" si="18"/>
        <v>0.29384109073812897</v>
      </c>
      <c r="X103" s="44">
        <f t="shared" si="19"/>
        <v>1.79107150852998</v>
      </c>
    </row>
    <row r="104" spans="1:24" x14ac:dyDescent="0.25">
      <c r="A104" s="14" t="s">
        <v>8</v>
      </c>
      <c r="B104" s="44">
        <v>0.88778409090909105</v>
      </c>
      <c r="C104" s="44">
        <v>3.2851511169513801</v>
      </c>
      <c r="D104" s="44">
        <v>3.2829940906106398</v>
      </c>
      <c r="E104" s="44">
        <v>2.9841838257236599</v>
      </c>
      <c r="F104" s="44">
        <v>2.03427757717541</v>
      </c>
      <c r="G104" s="44">
        <v>0.34352456200618298</v>
      </c>
      <c r="H104" s="44">
        <v>2.0568548974572098</v>
      </c>
      <c r="Q104" s="14" t="s">
        <v>8</v>
      </c>
      <c r="R104" s="44">
        <f t="shared" si="13"/>
        <v>1.13507377979569</v>
      </c>
      <c r="S104" s="44">
        <f t="shared" si="14"/>
        <v>2.0607226267344401</v>
      </c>
      <c r="T104" s="44">
        <f t="shared" si="15"/>
        <v>1.78475816526861</v>
      </c>
      <c r="U104" s="44">
        <f t="shared" si="16"/>
        <v>2.0345879959308202</v>
      </c>
      <c r="V104" s="44">
        <f t="shared" si="17"/>
        <v>4.1082223135160501</v>
      </c>
      <c r="W104" s="44">
        <f t="shared" si="18"/>
        <v>0.39703021399928501</v>
      </c>
      <c r="X104" s="44">
        <f t="shared" si="19"/>
        <v>1.8615952891841301</v>
      </c>
    </row>
    <row r="105" spans="1:24" x14ac:dyDescent="0.25">
      <c r="A105" s="14" t="s">
        <v>9</v>
      </c>
      <c r="B105" s="44">
        <v>2.0755500207555002</v>
      </c>
      <c r="C105" s="44">
        <v>1.96669725973515</v>
      </c>
      <c r="D105" s="44">
        <v>3.86199794026777</v>
      </c>
      <c r="E105" s="44">
        <v>3.84446397188049</v>
      </c>
      <c r="F105" s="44">
        <v>0.52634349176272399</v>
      </c>
      <c r="G105" s="44">
        <v>0.29384109073812897</v>
      </c>
      <c r="H105" s="44">
        <v>1.79107150852998</v>
      </c>
      <c r="Q105" s="14" t="s">
        <v>9</v>
      </c>
      <c r="R105" s="44">
        <f t="shared" si="13"/>
        <v>0</v>
      </c>
      <c r="S105" s="44">
        <f t="shared" si="14"/>
        <v>2.5018764073054802</v>
      </c>
      <c r="T105" s="44">
        <f t="shared" si="15"/>
        <v>1.26310471138057</v>
      </c>
      <c r="U105" s="44">
        <f t="shared" si="16"/>
        <v>1.6254876462938901</v>
      </c>
      <c r="V105" s="44">
        <f t="shared" si="17"/>
        <v>0.65578070693160195</v>
      </c>
      <c r="W105" s="44">
        <f t="shared" si="18"/>
        <v>0.42716787697565101</v>
      </c>
      <c r="X105" s="44">
        <f t="shared" si="19"/>
        <v>1.1981004661700001</v>
      </c>
    </row>
    <row r="106" spans="1:24" x14ac:dyDescent="0.25">
      <c r="A106" s="14" t="s">
        <v>10</v>
      </c>
      <c r="B106" s="44">
        <v>1.13507377979569</v>
      </c>
      <c r="C106" s="44">
        <v>2.0607226267344401</v>
      </c>
      <c r="D106" s="44">
        <v>1.78475816526861</v>
      </c>
      <c r="E106" s="44">
        <v>2.0345879959308202</v>
      </c>
      <c r="F106" s="44">
        <v>4.1082223135160501</v>
      </c>
      <c r="G106" s="44">
        <v>0.39703021399928501</v>
      </c>
      <c r="H106" s="44">
        <v>1.8615952891841301</v>
      </c>
      <c r="Q106" s="14" t="s">
        <v>10</v>
      </c>
      <c r="R106" s="44">
        <f t="shared" si="13"/>
        <v>0.41686120189421699</v>
      </c>
      <c r="S106" s="44">
        <f t="shared" si="14"/>
        <v>3.0014256771966701</v>
      </c>
      <c r="T106" s="44">
        <f t="shared" si="15"/>
        <v>2.7009338998369099</v>
      </c>
      <c r="U106" s="44">
        <f t="shared" si="16"/>
        <v>2.66454727963505</v>
      </c>
      <c r="V106" s="44">
        <f t="shared" si="17"/>
        <v>1.7242228681215801</v>
      </c>
      <c r="W106" s="44">
        <f t="shared" si="18"/>
        <v>0.34079467121059598</v>
      </c>
      <c r="X106" s="44">
        <f t="shared" si="19"/>
        <v>1.7706436933695799</v>
      </c>
    </row>
    <row r="107" spans="1:24" x14ac:dyDescent="0.25">
      <c r="A107" s="14" t="s">
        <v>11</v>
      </c>
      <c r="B107" s="44">
        <v>0</v>
      </c>
      <c r="C107" s="44">
        <v>2.5018764073054802</v>
      </c>
      <c r="D107" s="44">
        <v>1.26310471138057</v>
      </c>
      <c r="E107" s="44">
        <v>1.6254876462938901</v>
      </c>
      <c r="F107" s="44">
        <v>0.65578070693160195</v>
      </c>
      <c r="G107" s="44">
        <v>0.42716787697565101</v>
      </c>
      <c r="H107" s="44">
        <v>1.1981004661700001</v>
      </c>
      <c r="Q107" s="14" t="s">
        <v>11</v>
      </c>
      <c r="R107" s="44">
        <f t="shared" si="13"/>
        <v>1.3654984069185301</v>
      </c>
      <c r="S107" s="44">
        <f t="shared" si="14"/>
        <v>3.2893072212944698</v>
      </c>
      <c r="T107" s="44">
        <f t="shared" si="15"/>
        <v>3.8578120694406199</v>
      </c>
      <c r="U107" s="44">
        <f t="shared" si="16"/>
        <v>1.8829352270281901</v>
      </c>
      <c r="V107" s="44">
        <f t="shared" si="17"/>
        <v>2.0914251568568898</v>
      </c>
      <c r="W107" s="44">
        <f t="shared" si="18"/>
        <v>1.10441101760431</v>
      </c>
      <c r="X107" s="44">
        <f t="shared" si="19"/>
        <v>2.2929232900173599</v>
      </c>
    </row>
    <row r="108" spans="1:24" x14ac:dyDescent="0.25">
      <c r="A108" s="14" t="s">
        <v>41</v>
      </c>
      <c r="B108" s="44">
        <v>0.41686120189421699</v>
      </c>
      <c r="C108" s="44">
        <v>3.0014256771966701</v>
      </c>
      <c r="D108" s="44">
        <v>2.7009338998369099</v>
      </c>
      <c r="E108" s="44">
        <v>2.66454727963505</v>
      </c>
      <c r="F108" s="44">
        <v>1.7242228681215801</v>
      </c>
      <c r="G108" s="44">
        <v>0.34079467121059598</v>
      </c>
      <c r="H108" s="44">
        <v>1.7706436933695799</v>
      </c>
      <c r="Q108" s="14" t="s">
        <v>41</v>
      </c>
      <c r="R108" s="44">
        <f t="shared" si="13"/>
        <v>0.43872517432470598</v>
      </c>
      <c r="S108" s="44">
        <f t="shared" si="14"/>
        <v>2.3286494474958301</v>
      </c>
      <c r="T108" s="44">
        <f t="shared" si="15"/>
        <v>3.6959901944520599</v>
      </c>
      <c r="U108" s="44">
        <f t="shared" si="16"/>
        <v>2.9461861423974298</v>
      </c>
      <c r="V108" s="44">
        <f t="shared" si="17"/>
        <v>1.82636812550322</v>
      </c>
      <c r="W108" s="44">
        <f t="shared" si="18"/>
        <v>0.44701888075302298</v>
      </c>
      <c r="X108" s="44">
        <f t="shared" si="19"/>
        <v>1.9517171171258301</v>
      </c>
    </row>
    <row r="109" spans="1:24" x14ac:dyDescent="0.25">
      <c r="A109" s="14" t="s">
        <v>24</v>
      </c>
      <c r="B109" s="44">
        <v>1.3654984069185301</v>
      </c>
      <c r="C109" s="44">
        <v>3.2893072212944698</v>
      </c>
      <c r="D109" s="44">
        <v>3.8578120694406199</v>
      </c>
      <c r="E109" s="44">
        <v>1.8829352270281901</v>
      </c>
      <c r="F109" s="44">
        <v>2.0914251568568898</v>
      </c>
      <c r="G109" s="44">
        <v>1.10441101760431</v>
      </c>
      <c r="H109" s="44">
        <v>2.2929232900173599</v>
      </c>
      <c r="Q109" s="14" t="s">
        <v>24</v>
      </c>
      <c r="R109" s="44">
        <f t="shared" si="13"/>
        <v>0.34822571566223698</v>
      </c>
      <c r="S109" s="44">
        <f t="shared" si="14"/>
        <v>1.96678710056219</v>
      </c>
      <c r="T109" s="44">
        <f t="shared" si="15"/>
        <v>3.5206816483221601</v>
      </c>
      <c r="U109" s="44">
        <f t="shared" si="16"/>
        <v>2.92920272717957</v>
      </c>
      <c r="V109" s="44">
        <f t="shared" si="17"/>
        <v>1.7661611287910901</v>
      </c>
      <c r="W109" s="44">
        <f t="shared" si="18"/>
        <v>0.45584779614792398</v>
      </c>
      <c r="X109" s="44">
        <f t="shared" si="19"/>
        <v>1.8449350325090501</v>
      </c>
    </row>
    <row r="110" spans="1:24" x14ac:dyDescent="0.25">
      <c r="A110" s="14" t="s">
        <v>26</v>
      </c>
      <c r="B110" s="44">
        <v>0.43872517432470598</v>
      </c>
      <c r="C110" s="44">
        <v>2.3286494474958301</v>
      </c>
      <c r="D110" s="44">
        <v>3.6959901944520599</v>
      </c>
      <c r="E110" s="44">
        <v>2.9461861423974298</v>
      </c>
      <c r="F110" s="44">
        <v>1.82636812550322</v>
      </c>
      <c r="G110" s="44">
        <v>0.44701888075302298</v>
      </c>
      <c r="H110" s="44">
        <v>1.9517171171258301</v>
      </c>
      <c r="Q110" s="14" t="s">
        <v>26</v>
      </c>
      <c r="R110" s="44">
        <f t="shared" si="13"/>
        <v>0</v>
      </c>
      <c r="S110" s="44">
        <f t="shared" si="14"/>
        <v>0</v>
      </c>
      <c r="T110" s="44">
        <f t="shared" si="15"/>
        <v>0</v>
      </c>
      <c r="U110" s="44">
        <f t="shared" si="16"/>
        <v>0</v>
      </c>
      <c r="V110" s="44">
        <f t="shared" si="17"/>
        <v>0</v>
      </c>
      <c r="W110" s="44">
        <f t="shared" si="18"/>
        <v>0</v>
      </c>
      <c r="X110" s="44">
        <f t="shared" si="19"/>
        <v>0</v>
      </c>
    </row>
    <row r="111" spans="1:24" x14ac:dyDescent="0.25">
      <c r="A111" s="14" t="s">
        <v>42</v>
      </c>
      <c r="B111" s="44">
        <v>0.34822571566223698</v>
      </c>
      <c r="C111" s="44">
        <v>1.96678710056219</v>
      </c>
      <c r="D111" s="44">
        <v>3.5206816483221601</v>
      </c>
      <c r="E111" s="44">
        <v>2.92920272717957</v>
      </c>
      <c r="F111" s="44">
        <v>1.7661611287910901</v>
      </c>
      <c r="G111" s="44">
        <v>0.45584779614792398</v>
      </c>
      <c r="H111" s="44">
        <v>1.8449350325090501</v>
      </c>
      <c r="Q111" s="14" t="s">
        <v>42</v>
      </c>
      <c r="R111" s="44">
        <f t="shared" si="13"/>
        <v>0</v>
      </c>
      <c r="S111" s="44">
        <f t="shared" si="14"/>
        <v>0</v>
      </c>
      <c r="T111" s="44">
        <f t="shared" si="15"/>
        <v>0</v>
      </c>
      <c r="U111" s="44">
        <f t="shared" si="16"/>
        <v>0</v>
      </c>
      <c r="V111" s="44">
        <f t="shared" si="17"/>
        <v>0</v>
      </c>
      <c r="W111" s="44">
        <f t="shared" si="18"/>
        <v>0</v>
      </c>
      <c r="X111" s="44">
        <f t="shared" si="19"/>
        <v>0</v>
      </c>
    </row>
    <row r="112" spans="1:24" x14ac:dyDescent="0.25">
      <c r="B112" s="44"/>
      <c r="C112" s="44"/>
      <c r="D112" s="44"/>
      <c r="E112" s="44"/>
      <c r="F112" s="44"/>
      <c r="G112" s="44"/>
      <c r="H112" s="44"/>
    </row>
    <row r="113" spans="1:24" x14ac:dyDescent="0.25">
      <c r="B113" s="44"/>
      <c r="C113" s="44"/>
      <c r="D113" s="44"/>
      <c r="E113" s="44"/>
      <c r="F113" s="44"/>
      <c r="G113" s="44"/>
      <c r="H113" s="44"/>
    </row>
    <row r="115" spans="1:24" x14ac:dyDescent="0.25">
      <c r="A115" s="14">
        <v>2022</v>
      </c>
      <c r="B115" s="14" t="s">
        <v>53</v>
      </c>
      <c r="C115" s="14" t="s">
        <v>84</v>
      </c>
      <c r="D115" s="14" t="s">
        <v>85</v>
      </c>
      <c r="E115" s="14" t="s">
        <v>86</v>
      </c>
      <c r="F115" s="14" t="s">
        <v>87</v>
      </c>
      <c r="G115" s="14" t="s">
        <v>88</v>
      </c>
      <c r="H115" s="14" t="s">
        <v>89</v>
      </c>
      <c r="Q115" s="14">
        <f>A115</f>
        <v>2022</v>
      </c>
      <c r="R115" s="14" t="s">
        <v>53</v>
      </c>
      <c r="S115" s="14" t="s">
        <v>84</v>
      </c>
      <c r="T115" s="14" t="s">
        <v>85</v>
      </c>
      <c r="U115" s="14" t="s">
        <v>86</v>
      </c>
      <c r="V115" s="14" t="s">
        <v>87</v>
      </c>
      <c r="W115" s="14" t="s">
        <v>88</v>
      </c>
      <c r="X115" s="14" t="s">
        <v>89</v>
      </c>
    </row>
    <row r="116" spans="1:24" x14ac:dyDescent="0.25">
      <c r="A116" s="14" t="s">
        <v>0</v>
      </c>
      <c r="B116" s="44">
        <v>0</v>
      </c>
      <c r="C116" s="44">
        <v>0</v>
      </c>
      <c r="D116" s="44">
        <v>4.2211903756859401</v>
      </c>
      <c r="E116" s="44">
        <v>2.7160627953718302</v>
      </c>
      <c r="F116" s="44">
        <v>0.59031877213695405</v>
      </c>
      <c r="G116" s="44">
        <v>1.5301048121796299</v>
      </c>
      <c r="H116" s="44">
        <v>1.6349455178449499</v>
      </c>
      <c r="Q116" s="14" t="s">
        <v>0</v>
      </c>
      <c r="R116" s="44">
        <f t="shared" ref="R116:R131" si="20">B118</f>
        <v>0</v>
      </c>
      <c r="S116" s="44">
        <f t="shared" ref="S116:S131" si="21">C118</f>
        <v>0</v>
      </c>
      <c r="T116" s="44">
        <f t="shared" ref="T116:T131" si="22">D118</f>
        <v>2.6996382484747001</v>
      </c>
      <c r="U116" s="44">
        <f t="shared" ref="U116:U131" si="23">E118</f>
        <v>1.2950012950012999</v>
      </c>
      <c r="V116" s="44">
        <f t="shared" ref="V116:V131" si="24">F118</f>
        <v>1.57678965625986</v>
      </c>
      <c r="W116" s="44">
        <f t="shared" ref="W116:W131" si="25">G118</f>
        <v>0</v>
      </c>
      <c r="X116" s="44">
        <f t="shared" ref="X116:X131" si="26">H118</f>
        <v>1.02354145342886</v>
      </c>
    </row>
    <row r="117" spans="1:24" x14ac:dyDescent="0.25">
      <c r="A117" s="14" t="s">
        <v>1</v>
      </c>
      <c r="B117" s="44">
        <v>0</v>
      </c>
      <c r="C117" s="44">
        <v>0.58462437883659801</v>
      </c>
      <c r="D117" s="44">
        <v>4.1963911036508597</v>
      </c>
      <c r="E117" s="44">
        <v>1.6034206306787799</v>
      </c>
      <c r="F117" s="44">
        <v>2.5688450472667501</v>
      </c>
      <c r="G117" s="44">
        <v>0</v>
      </c>
      <c r="H117" s="44">
        <v>1.40182548830255</v>
      </c>
      <c r="Q117" s="14" t="s">
        <v>1</v>
      </c>
      <c r="R117" s="44">
        <f t="shared" si="20"/>
        <v>0</v>
      </c>
      <c r="S117" s="44">
        <f t="shared" si="21"/>
        <v>1.4945449110745801</v>
      </c>
      <c r="T117" s="44">
        <f t="shared" si="22"/>
        <v>3.0788177339901499</v>
      </c>
      <c r="U117" s="44">
        <f t="shared" si="23"/>
        <v>4.0727667662231903</v>
      </c>
      <c r="V117" s="44">
        <f t="shared" si="24"/>
        <v>1.7617006283398899</v>
      </c>
      <c r="W117" s="44">
        <f t="shared" si="25"/>
        <v>0.71288540367136</v>
      </c>
      <c r="X117" s="44">
        <f t="shared" si="26"/>
        <v>1.91973379691349</v>
      </c>
    </row>
    <row r="118" spans="1:24" x14ac:dyDescent="0.25">
      <c r="A118" s="14" t="s">
        <v>2</v>
      </c>
      <c r="B118" s="44">
        <v>0</v>
      </c>
      <c r="C118" s="44">
        <v>0</v>
      </c>
      <c r="D118" s="44">
        <v>2.6996382484747001</v>
      </c>
      <c r="E118" s="44">
        <v>1.2950012950012999</v>
      </c>
      <c r="F118" s="44">
        <v>1.57678965625986</v>
      </c>
      <c r="G118" s="44">
        <v>0</v>
      </c>
      <c r="H118" s="44">
        <v>1.02354145342886</v>
      </c>
      <c r="Q118" s="14" t="s">
        <v>2</v>
      </c>
      <c r="R118" s="44">
        <f t="shared" si="20"/>
        <v>0</v>
      </c>
      <c r="S118" s="44">
        <f t="shared" si="21"/>
        <v>0.82856906123125396</v>
      </c>
      <c r="T118" s="44">
        <f t="shared" si="22"/>
        <v>0.82108547499794704</v>
      </c>
      <c r="U118" s="44">
        <f t="shared" si="23"/>
        <v>4.81397427962313</v>
      </c>
      <c r="V118" s="44">
        <f t="shared" si="24"/>
        <v>1.8714909544603899</v>
      </c>
      <c r="W118" s="44">
        <f t="shared" si="25"/>
        <v>0.36252900232018598</v>
      </c>
      <c r="X118" s="44">
        <f t="shared" si="26"/>
        <v>1.4502454261490401</v>
      </c>
    </row>
    <row r="119" spans="1:24" x14ac:dyDescent="0.25">
      <c r="A119" s="14" t="s">
        <v>3</v>
      </c>
      <c r="B119" s="44">
        <v>0</v>
      </c>
      <c r="C119" s="44">
        <v>1.4945449110745801</v>
      </c>
      <c r="D119" s="44">
        <v>3.0788177339901499</v>
      </c>
      <c r="E119" s="44">
        <v>4.0727667662231903</v>
      </c>
      <c r="F119" s="44">
        <v>1.7617006283398899</v>
      </c>
      <c r="G119" s="44">
        <v>0.71288540367136</v>
      </c>
      <c r="H119" s="44">
        <v>1.91973379691349</v>
      </c>
      <c r="Q119" s="14" t="s">
        <v>3</v>
      </c>
      <c r="R119" s="44">
        <f t="shared" si="20"/>
        <v>0</v>
      </c>
      <c r="S119" s="44">
        <f t="shared" si="21"/>
        <v>1.42612664004564</v>
      </c>
      <c r="T119" s="44">
        <f t="shared" si="22"/>
        <v>2.0703933747412</v>
      </c>
      <c r="U119" s="44">
        <f t="shared" si="23"/>
        <v>0</v>
      </c>
      <c r="V119" s="44">
        <f t="shared" si="24"/>
        <v>0.77423350882626196</v>
      </c>
      <c r="W119" s="44">
        <f t="shared" si="25"/>
        <v>1.08254397834912</v>
      </c>
      <c r="X119" s="44">
        <f t="shared" si="26"/>
        <v>1.3425439988283301</v>
      </c>
    </row>
    <row r="120" spans="1:24" x14ac:dyDescent="0.25">
      <c r="A120" s="172" t="s">
        <v>7</v>
      </c>
      <c r="B120" s="44">
        <v>0</v>
      </c>
      <c r="C120" s="44">
        <v>0.82856906123125396</v>
      </c>
      <c r="D120" s="44">
        <v>0.82108547499794704</v>
      </c>
      <c r="E120" s="44">
        <v>4.81397427962313</v>
      </c>
      <c r="F120" s="44">
        <v>1.8714909544603899</v>
      </c>
      <c r="G120" s="44">
        <v>0.36252900232018598</v>
      </c>
      <c r="H120" s="44">
        <v>1.4502454261490401</v>
      </c>
      <c r="Q120" s="172" t="s">
        <v>7</v>
      </c>
      <c r="R120" s="44">
        <f t="shared" si="20"/>
        <v>0</v>
      </c>
      <c r="S120" s="44">
        <f t="shared" si="21"/>
        <v>2.9729041026076599</v>
      </c>
      <c r="T120" s="44">
        <f t="shared" si="22"/>
        <v>2.5561283176415501</v>
      </c>
      <c r="U120" s="44">
        <f t="shared" si="23"/>
        <v>2.89867075241211</v>
      </c>
      <c r="V120" s="44">
        <f t="shared" si="24"/>
        <v>1.81669543101099</v>
      </c>
      <c r="W120" s="44">
        <f t="shared" si="25"/>
        <v>0</v>
      </c>
      <c r="X120" s="44">
        <f t="shared" si="26"/>
        <v>1.72627096699945</v>
      </c>
    </row>
    <row r="121" spans="1:24" x14ac:dyDescent="0.25">
      <c r="A121" s="14" t="s">
        <v>4</v>
      </c>
      <c r="B121" s="44">
        <v>0</v>
      </c>
      <c r="C121" s="44">
        <v>1.42612664004564</v>
      </c>
      <c r="D121" s="44">
        <v>2.0703933747412</v>
      </c>
      <c r="E121" s="44">
        <v>0</v>
      </c>
      <c r="F121" s="44">
        <v>0.77423350882626196</v>
      </c>
      <c r="G121" s="44">
        <v>1.08254397834912</v>
      </c>
      <c r="H121" s="44">
        <v>1.3425439988283301</v>
      </c>
      <c r="Q121" s="14" t="s">
        <v>4</v>
      </c>
      <c r="R121" s="44">
        <f t="shared" si="20"/>
        <v>0</v>
      </c>
      <c r="S121" s="44">
        <f t="shared" si="21"/>
        <v>0</v>
      </c>
      <c r="T121" s="44">
        <f t="shared" si="22"/>
        <v>1.3175230566534899</v>
      </c>
      <c r="U121" s="44">
        <f t="shared" si="23"/>
        <v>1.76720075400566</v>
      </c>
      <c r="V121" s="44">
        <f t="shared" si="24"/>
        <v>1.2383900928792599</v>
      </c>
      <c r="W121" s="44">
        <f t="shared" si="25"/>
        <v>0</v>
      </c>
      <c r="X121" s="44">
        <f t="shared" si="26"/>
        <v>0.74510096118024005</v>
      </c>
    </row>
    <row r="122" spans="1:24" x14ac:dyDescent="0.25">
      <c r="A122" s="14" t="s">
        <v>5</v>
      </c>
      <c r="B122" s="44">
        <v>0</v>
      </c>
      <c r="C122" s="44">
        <v>2.9729041026076599</v>
      </c>
      <c r="D122" s="44">
        <v>2.5561283176415501</v>
      </c>
      <c r="E122" s="44">
        <v>2.89867075241211</v>
      </c>
      <c r="F122" s="44">
        <v>1.81669543101099</v>
      </c>
      <c r="G122" s="44">
        <v>0</v>
      </c>
      <c r="H122" s="44">
        <v>1.72627096699945</v>
      </c>
      <c r="Q122" s="14" t="s">
        <v>5</v>
      </c>
      <c r="R122" s="44">
        <f t="shared" si="20"/>
        <v>0</v>
      </c>
      <c r="S122" s="44">
        <f t="shared" si="21"/>
        <v>1.51209677419355</v>
      </c>
      <c r="T122" s="44">
        <f t="shared" si="22"/>
        <v>3.60917762309874</v>
      </c>
      <c r="U122" s="44">
        <f t="shared" si="23"/>
        <v>3.01765327163909</v>
      </c>
      <c r="V122" s="44">
        <f t="shared" si="24"/>
        <v>2.0133890370966898</v>
      </c>
      <c r="W122" s="44">
        <f t="shared" si="25"/>
        <v>1.0305382844972699</v>
      </c>
      <c r="X122" s="44">
        <f t="shared" si="26"/>
        <v>1.933114247052</v>
      </c>
    </row>
    <row r="123" spans="1:24" x14ac:dyDescent="0.25">
      <c r="A123" s="14" t="s">
        <v>6</v>
      </c>
      <c r="B123" s="44">
        <v>0</v>
      </c>
      <c r="C123" s="44">
        <v>0</v>
      </c>
      <c r="D123" s="44">
        <v>1.3175230566534899</v>
      </c>
      <c r="E123" s="44">
        <v>1.76720075400566</v>
      </c>
      <c r="F123" s="44">
        <v>1.2383900928792599</v>
      </c>
      <c r="G123" s="44">
        <v>0</v>
      </c>
      <c r="H123" s="44">
        <v>0.74510096118024005</v>
      </c>
      <c r="Q123" s="14" t="s">
        <v>6</v>
      </c>
      <c r="R123" s="44">
        <f t="shared" si="20"/>
        <v>0</v>
      </c>
      <c r="S123" s="44">
        <f t="shared" si="21"/>
        <v>4.3177892918825602</v>
      </c>
      <c r="T123" s="44">
        <f t="shared" si="22"/>
        <v>2.4314631329402498</v>
      </c>
      <c r="U123" s="44">
        <f t="shared" si="23"/>
        <v>1.10302228105008</v>
      </c>
      <c r="V123" s="44">
        <f t="shared" si="24"/>
        <v>2.6304713804713802</v>
      </c>
      <c r="W123" s="44">
        <f t="shared" si="25"/>
        <v>0</v>
      </c>
      <c r="X123" s="44">
        <f t="shared" si="26"/>
        <v>1.6008965020411401</v>
      </c>
    </row>
    <row r="124" spans="1:24" x14ac:dyDescent="0.25">
      <c r="A124" s="14" t="s">
        <v>8</v>
      </c>
      <c r="B124" s="44">
        <v>0</v>
      </c>
      <c r="C124" s="44">
        <v>1.51209677419355</v>
      </c>
      <c r="D124" s="44">
        <v>3.60917762309874</v>
      </c>
      <c r="E124" s="44">
        <v>3.01765327163909</v>
      </c>
      <c r="F124" s="44">
        <v>2.0133890370966898</v>
      </c>
      <c r="G124" s="44">
        <v>1.0305382844972699</v>
      </c>
      <c r="H124" s="44">
        <v>1.933114247052</v>
      </c>
      <c r="Q124" s="14" t="s">
        <v>8</v>
      </c>
      <c r="R124" s="44">
        <f t="shared" si="20"/>
        <v>0</v>
      </c>
      <c r="S124" s="44">
        <f t="shared" si="21"/>
        <v>3.9572615749901101</v>
      </c>
      <c r="T124" s="44">
        <f t="shared" si="22"/>
        <v>3.5344015080113098</v>
      </c>
      <c r="U124" s="44">
        <f t="shared" si="23"/>
        <v>3.6505867014341602</v>
      </c>
      <c r="V124" s="44">
        <f t="shared" si="24"/>
        <v>2.3291021311284501</v>
      </c>
      <c r="W124" s="44">
        <f t="shared" si="25"/>
        <v>0.39309721294076</v>
      </c>
      <c r="X124" s="44">
        <f t="shared" si="26"/>
        <v>2.34256041853746</v>
      </c>
    </row>
    <row r="125" spans="1:24" x14ac:dyDescent="0.25">
      <c r="A125" s="14" t="s">
        <v>9</v>
      </c>
      <c r="B125" s="44">
        <v>0</v>
      </c>
      <c r="C125" s="44">
        <v>4.3177892918825602</v>
      </c>
      <c r="D125" s="44">
        <v>2.4314631329402498</v>
      </c>
      <c r="E125" s="44">
        <v>1.10302228105008</v>
      </c>
      <c r="F125" s="44">
        <v>2.6304713804713802</v>
      </c>
      <c r="G125" s="44">
        <v>0</v>
      </c>
      <c r="H125" s="44">
        <v>1.6008965020411401</v>
      </c>
      <c r="Q125" s="14" t="s">
        <v>9</v>
      </c>
      <c r="R125" s="44">
        <f t="shared" si="20"/>
        <v>0</v>
      </c>
      <c r="S125" s="44">
        <f t="shared" si="21"/>
        <v>2.3268440238889299</v>
      </c>
      <c r="T125" s="44">
        <f t="shared" si="22"/>
        <v>5.31279054323283</v>
      </c>
      <c r="U125" s="44">
        <f t="shared" si="23"/>
        <v>1.15346905819251</v>
      </c>
      <c r="V125" s="44">
        <f t="shared" si="24"/>
        <v>2.01085863663784</v>
      </c>
      <c r="W125" s="44">
        <f t="shared" si="25"/>
        <v>0</v>
      </c>
      <c r="X125" s="44">
        <f t="shared" si="26"/>
        <v>1.7813999576917501</v>
      </c>
    </row>
    <row r="126" spans="1:24" x14ac:dyDescent="0.25">
      <c r="A126" s="14" t="s">
        <v>10</v>
      </c>
      <c r="B126" s="44">
        <v>0</v>
      </c>
      <c r="C126" s="44">
        <v>3.9572615749901101</v>
      </c>
      <c r="D126" s="44">
        <v>3.5344015080113098</v>
      </c>
      <c r="E126" s="44">
        <v>3.6505867014341602</v>
      </c>
      <c r="F126" s="44">
        <v>2.3291021311284501</v>
      </c>
      <c r="G126" s="44">
        <v>0.39309721294076</v>
      </c>
      <c r="H126" s="44">
        <v>2.34256041853746</v>
      </c>
      <c r="Q126" s="14" t="s">
        <v>10</v>
      </c>
      <c r="R126" s="44">
        <f t="shared" si="20"/>
        <v>0</v>
      </c>
      <c r="S126" s="44">
        <f t="shared" si="21"/>
        <v>1.6775708773695699</v>
      </c>
      <c r="T126" s="44">
        <f t="shared" si="22"/>
        <v>3.0306244601700199</v>
      </c>
      <c r="U126" s="44">
        <f t="shared" si="23"/>
        <v>2.3621452057900898</v>
      </c>
      <c r="V126" s="44">
        <f t="shared" si="24"/>
        <v>1.8119579429869901</v>
      </c>
      <c r="W126" s="44">
        <f t="shared" si="25"/>
        <v>0.40458865782381098</v>
      </c>
      <c r="X126" s="44">
        <f t="shared" si="26"/>
        <v>1.5938050889069599</v>
      </c>
    </row>
    <row r="127" spans="1:24" x14ac:dyDescent="0.25">
      <c r="A127" s="14" t="s">
        <v>11</v>
      </c>
      <c r="B127" s="44">
        <v>0</v>
      </c>
      <c r="C127" s="44">
        <v>2.3268440238889299</v>
      </c>
      <c r="D127" s="44">
        <v>5.31279054323283</v>
      </c>
      <c r="E127" s="44">
        <v>1.15346905819251</v>
      </c>
      <c r="F127" s="44">
        <v>2.01085863663784</v>
      </c>
      <c r="G127" s="44">
        <v>0</v>
      </c>
      <c r="H127" s="44">
        <v>1.7813999576917501</v>
      </c>
      <c r="Q127" s="14" t="s">
        <v>11</v>
      </c>
      <c r="R127" s="44">
        <f t="shared" si="20"/>
        <v>0</v>
      </c>
      <c r="S127" s="44">
        <f t="shared" si="21"/>
        <v>0.78015290997035402</v>
      </c>
      <c r="T127" s="44">
        <f t="shared" si="22"/>
        <v>3.1567317304151099</v>
      </c>
      <c r="U127" s="44">
        <f t="shared" si="23"/>
        <v>1.91001118720838</v>
      </c>
      <c r="V127" s="44">
        <f t="shared" si="24"/>
        <v>1.1575078855224701</v>
      </c>
      <c r="W127" s="44">
        <f t="shared" si="25"/>
        <v>0.21583354916688299</v>
      </c>
      <c r="X127" s="44">
        <f t="shared" si="26"/>
        <v>1.29622428383608</v>
      </c>
    </row>
    <row r="128" spans="1:24" x14ac:dyDescent="0.25">
      <c r="A128" s="14" t="s">
        <v>41</v>
      </c>
      <c r="B128" s="44">
        <v>0</v>
      </c>
      <c r="C128" s="44">
        <v>1.6775708773695699</v>
      </c>
      <c r="D128" s="44">
        <v>3.0306244601700199</v>
      </c>
      <c r="E128" s="44">
        <v>2.3621452057900898</v>
      </c>
      <c r="F128" s="44">
        <v>1.8119579429869901</v>
      </c>
      <c r="G128" s="44">
        <v>0.40458865782381098</v>
      </c>
      <c r="H128" s="44">
        <v>1.5938050889069599</v>
      </c>
      <c r="Q128" s="14" t="s">
        <v>41</v>
      </c>
      <c r="R128" s="44">
        <f t="shared" si="20"/>
        <v>0.20761935344565099</v>
      </c>
      <c r="S128" s="44">
        <f t="shared" si="21"/>
        <v>1.46554657035932</v>
      </c>
      <c r="T128" s="44">
        <f t="shared" si="22"/>
        <v>2.7217641636577898</v>
      </c>
      <c r="U128" s="44">
        <f t="shared" si="23"/>
        <v>2.63792226501167</v>
      </c>
      <c r="V128" s="44">
        <f t="shared" si="24"/>
        <v>1.4871250260456901</v>
      </c>
      <c r="W128" s="44">
        <f t="shared" si="25"/>
        <v>0.35232551354196101</v>
      </c>
      <c r="X128" s="44">
        <f t="shared" si="26"/>
        <v>1.5181178600382299</v>
      </c>
    </row>
    <row r="129" spans="1:24" x14ac:dyDescent="0.25">
      <c r="A129" s="14" t="s">
        <v>24</v>
      </c>
      <c r="B129" s="44">
        <v>0</v>
      </c>
      <c r="C129" s="44">
        <v>0.78015290997035402</v>
      </c>
      <c r="D129" s="44">
        <v>3.1567317304151099</v>
      </c>
      <c r="E129" s="44">
        <v>1.91001118720838</v>
      </c>
      <c r="F129" s="44">
        <v>1.1575078855224701</v>
      </c>
      <c r="G129" s="44">
        <v>0.21583354916688299</v>
      </c>
      <c r="H129" s="44">
        <v>1.29622428383608</v>
      </c>
      <c r="Q129" s="14" t="s">
        <v>24</v>
      </c>
      <c r="R129" s="44">
        <f t="shared" si="20"/>
        <v>0.245398144619315</v>
      </c>
      <c r="S129" s="44">
        <f t="shared" si="21"/>
        <v>1.3930174379623299</v>
      </c>
      <c r="T129" s="44">
        <f t="shared" si="22"/>
        <v>2.69530265788742</v>
      </c>
      <c r="U129" s="44">
        <f t="shared" si="23"/>
        <v>2.1882964927733402</v>
      </c>
      <c r="V129" s="44">
        <f t="shared" si="24"/>
        <v>1.39419280672559</v>
      </c>
      <c r="W129" s="44">
        <f t="shared" si="25"/>
        <v>0.406948580136343</v>
      </c>
      <c r="X129" s="44">
        <f t="shared" si="26"/>
        <v>1.4119561057196399</v>
      </c>
    </row>
    <row r="130" spans="1:24" x14ac:dyDescent="0.25">
      <c r="A130" s="14" t="s">
        <v>26</v>
      </c>
      <c r="B130" s="44">
        <v>0.20761935344565099</v>
      </c>
      <c r="C130" s="44">
        <v>1.46554657035932</v>
      </c>
      <c r="D130" s="44">
        <v>2.7217641636577898</v>
      </c>
      <c r="E130" s="44">
        <v>2.63792226501167</v>
      </c>
      <c r="F130" s="44">
        <v>1.4871250260456901</v>
      </c>
      <c r="G130" s="44">
        <v>0.35232551354196101</v>
      </c>
      <c r="H130" s="44">
        <v>1.5181178600382299</v>
      </c>
      <c r="Q130" s="14" t="s">
        <v>26</v>
      </c>
      <c r="R130" s="44">
        <f t="shared" si="20"/>
        <v>0</v>
      </c>
      <c r="S130" s="44">
        <f t="shared" si="21"/>
        <v>0</v>
      </c>
      <c r="T130" s="44">
        <f t="shared" si="22"/>
        <v>0</v>
      </c>
      <c r="U130" s="44">
        <f t="shared" si="23"/>
        <v>0</v>
      </c>
      <c r="V130" s="44">
        <f t="shared" si="24"/>
        <v>0</v>
      </c>
      <c r="W130" s="44">
        <f t="shared" si="25"/>
        <v>0</v>
      </c>
      <c r="X130" s="44">
        <f t="shared" si="26"/>
        <v>0</v>
      </c>
    </row>
    <row r="131" spans="1:24" x14ac:dyDescent="0.25">
      <c r="A131" s="14" t="s">
        <v>42</v>
      </c>
      <c r="B131" s="44">
        <v>0.245398144619315</v>
      </c>
      <c r="C131" s="44">
        <v>1.3930174379623299</v>
      </c>
      <c r="D131" s="44">
        <v>2.69530265788742</v>
      </c>
      <c r="E131" s="44">
        <v>2.1882964927733402</v>
      </c>
      <c r="F131" s="44">
        <v>1.39419280672559</v>
      </c>
      <c r="G131" s="44">
        <v>0.406948580136343</v>
      </c>
      <c r="H131" s="44">
        <v>1.4119561057196399</v>
      </c>
      <c r="Q131" s="14" t="s">
        <v>42</v>
      </c>
      <c r="R131" s="44">
        <f t="shared" si="20"/>
        <v>0</v>
      </c>
      <c r="S131" s="44">
        <f t="shared" si="21"/>
        <v>0</v>
      </c>
      <c r="T131" s="44">
        <f t="shared" si="22"/>
        <v>0</v>
      </c>
      <c r="U131" s="44">
        <f t="shared" si="23"/>
        <v>0</v>
      </c>
      <c r="V131" s="44">
        <f t="shared" si="24"/>
        <v>0</v>
      </c>
      <c r="W131" s="44">
        <f t="shared" si="25"/>
        <v>0</v>
      </c>
      <c r="X131" s="44">
        <f t="shared" si="26"/>
        <v>0</v>
      </c>
    </row>
    <row r="135" spans="1:24" x14ac:dyDescent="0.25">
      <c r="A135" s="14">
        <v>2023</v>
      </c>
      <c r="B135" s="14" t="s">
        <v>53</v>
      </c>
      <c r="C135" s="14" t="s">
        <v>84</v>
      </c>
      <c r="D135" s="14" t="s">
        <v>85</v>
      </c>
      <c r="E135" s="14" t="s">
        <v>86</v>
      </c>
      <c r="F135" s="14" t="s">
        <v>87</v>
      </c>
      <c r="G135" s="14" t="s">
        <v>88</v>
      </c>
      <c r="H135" s="14" t="s">
        <v>89</v>
      </c>
      <c r="Q135" s="14">
        <f>A135</f>
        <v>2023</v>
      </c>
      <c r="R135" s="14" t="s">
        <v>53</v>
      </c>
      <c r="S135" s="14" t="s">
        <v>84</v>
      </c>
      <c r="T135" s="14" t="s">
        <v>85</v>
      </c>
      <c r="U135" s="14" t="s">
        <v>86</v>
      </c>
      <c r="V135" s="14" t="s">
        <v>87</v>
      </c>
      <c r="W135" s="14" t="s">
        <v>88</v>
      </c>
      <c r="X135" s="14" t="s">
        <v>89</v>
      </c>
    </row>
    <row r="136" spans="1:24" x14ac:dyDescent="0.25">
      <c r="A136" s="14" t="s">
        <v>0</v>
      </c>
      <c r="B136" s="44">
        <v>0</v>
      </c>
      <c r="C136" s="44">
        <v>1.7648096946879199</v>
      </c>
      <c r="D136" s="44">
        <v>2.3157529091645901</v>
      </c>
      <c r="E136" s="44">
        <v>3.8518681560556902</v>
      </c>
      <c r="F136" s="44">
        <v>5.6407942238267204</v>
      </c>
      <c r="G136" s="44">
        <v>0</v>
      </c>
      <c r="H136" s="44">
        <v>2.2687312120696501</v>
      </c>
      <c r="Q136" s="14" t="s">
        <v>0</v>
      </c>
      <c r="R136" s="44">
        <f t="shared" ref="R136:R151" si="27">B138</f>
        <v>0</v>
      </c>
      <c r="S136" s="44">
        <f t="shared" ref="S136:S151" si="28">C138</f>
        <v>0</v>
      </c>
      <c r="T136" s="44">
        <f t="shared" ref="T136:T151" si="29">D138</f>
        <v>2.6051164487052598</v>
      </c>
      <c r="U136" s="44">
        <f t="shared" ref="U136:U151" si="30">E138</f>
        <v>1.28221566867547</v>
      </c>
      <c r="V136" s="44">
        <f t="shared" ref="V136:V151" si="31">F138</f>
        <v>0.77154540544711103</v>
      </c>
      <c r="W136" s="44">
        <f t="shared" ref="W136:W151" si="32">G138</f>
        <v>0</v>
      </c>
      <c r="X136" s="44">
        <f t="shared" ref="X136:X151" si="33">H138</f>
        <v>1.0116792751879999</v>
      </c>
    </row>
    <row r="137" spans="1:24" x14ac:dyDescent="0.25">
      <c r="A137" s="14" t="s">
        <v>1</v>
      </c>
      <c r="B137" s="44">
        <v>0.47332796894968499</v>
      </c>
      <c r="C137" s="44">
        <v>1.1762630124095701</v>
      </c>
      <c r="D137" s="44">
        <v>2.8694404591104701</v>
      </c>
      <c r="E137" s="44">
        <v>2.1586616297895298</v>
      </c>
      <c r="F137" s="44">
        <v>1.0094382476152</v>
      </c>
      <c r="G137" s="44">
        <v>0.57002793136863705</v>
      </c>
      <c r="H137" s="44">
        <v>1.24046393351113</v>
      </c>
      <c r="Q137" s="14" t="s">
        <v>1</v>
      </c>
      <c r="R137" s="44">
        <f t="shared" si="27"/>
        <v>1.3883104262113</v>
      </c>
      <c r="S137" s="44">
        <f t="shared" si="28"/>
        <v>2.23264121455682</v>
      </c>
      <c r="T137" s="44">
        <f t="shared" si="29"/>
        <v>2.9879734070366801</v>
      </c>
      <c r="U137" s="44">
        <f t="shared" si="30"/>
        <v>2.0873921514055098</v>
      </c>
      <c r="V137" s="44">
        <f t="shared" si="31"/>
        <v>2.2993791676247399</v>
      </c>
      <c r="W137" s="44">
        <f t="shared" si="32"/>
        <v>0</v>
      </c>
      <c r="X137" s="44">
        <f t="shared" si="33"/>
        <v>1.5894376569569699</v>
      </c>
    </row>
    <row r="138" spans="1:24" x14ac:dyDescent="0.25">
      <c r="A138" s="14" t="s">
        <v>2</v>
      </c>
      <c r="B138" s="44">
        <v>0</v>
      </c>
      <c r="C138" s="44">
        <v>0</v>
      </c>
      <c r="D138" s="44">
        <v>2.6051164487052598</v>
      </c>
      <c r="E138" s="44">
        <v>1.28221566867547</v>
      </c>
      <c r="F138" s="44">
        <v>0.77154540544711103</v>
      </c>
      <c r="G138" s="44">
        <v>0</v>
      </c>
      <c r="H138" s="44">
        <v>1.0116792751879999</v>
      </c>
      <c r="Q138" s="14" t="s">
        <v>2</v>
      </c>
      <c r="R138" s="44">
        <f t="shared" si="27"/>
        <v>0</v>
      </c>
      <c r="S138" s="44">
        <f t="shared" si="28"/>
        <v>2.4931438544004001</v>
      </c>
      <c r="T138" s="44">
        <f t="shared" si="29"/>
        <v>3.1903014834901899</v>
      </c>
      <c r="U138" s="44">
        <f t="shared" si="30"/>
        <v>2.8304557033682398</v>
      </c>
      <c r="V138" s="44">
        <f t="shared" si="31"/>
        <v>1.2363996043521299</v>
      </c>
      <c r="W138" s="44">
        <f t="shared" si="32"/>
        <v>0.35674788626877402</v>
      </c>
      <c r="X138" s="44">
        <f t="shared" si="33"/>
        <v>1.5608102835100399</v>
      </c>
    </row>
    <row r="139" spans="1:24" x14ac:dyDescent="0.25">
      <c r="A139" s="14" t="s">
        <v>3</v>
      </c>
      <c r="B139" s="44">
        <v>1.3883104262113</v>
      </c>
      <c r="C139" s="44">
        <v>2.23264121455682</v>
      </c>
      <c r="D139" s="44">
        <v>2.9879734070366801</v>
      </c>
      <c r="E139" s="44">
        <v>2.0873921514055098</v>
      </c>
      <c r="F139" s="44">
        <v>2.2993791676247399</v>
      </c>
      <c r="G139" s="44">
        <v>0</v>
      </c>
      <c r="H139" s="44">
        <v>1.5894376569569699</v>
      </c>
      <c r="Q139" s="14" t="s">
        <v>3</v>
      </c>
      <c r="R139" s="44">
        <f t="shared" si="27"/>
        <v>0</v>
      </c>
      <c r="S139" s="44">
        <f t="shared" si="28"/>
        <v>2.9188558085230598</v>
      </c>
      <c r="T139" s="44">
        <f t="shared" si="29"/>
        <v>3.3620225927918201</v>
      </c>
      <c r="U139" s="44">
        <f t="shared" si="30"/>
        <v>2.8918449971081599</v>
      </c>
      <c r="V139" s="44">
        <f t="shared" si="31"/>
        <v>0.76242756938090905</v>
      </c>
      <c r="W139" s="44">
        <f t="shared" si="32"/>
        <v>1.6254876462938901</v>
      </c>
      <c r="X139" s="44">
        <f t="shared" si="33"/>
        <v>2.2083450907261799</v>
      </c>
    </row>
    <row r="140" spans="1:24" x14ac:dyDescent="0.25">
      <c r="A140" s="172" t="s">
        <v>7</v>
      </c>
      <c r="B140" s="44">
        <v>0</v>
      </c>
      <c r="C140" s="44">
        <v>2.4931438544004001</v>
      </c>
      <c r="D140" s="44">
        <v>3.1903014834901899</v>
      </c>
      <c r="E140" s="44">
        <v>2.8304557033682398</v>
      </c>
      <c r="F140" s="44">
        <v>1.2363996043521299</v>
      </c>
      <c r="G140" s="44">
        <v>0.35674788626877402</v>
      </c>
      <c r="H140" s="44">
        <v>1.5608102835100399</v>
      </c>
      <c r="Q140" s="172" t="s">
        <v>7</v>
      </c>
      <c r="R140" s="44">
        <f t="shared" si="27"/>
        <v>0</v>
      </c>
      <c r="S140" s="44">
        <f t="shared" si="28"/>
        <v>2.9324284696912599</v>
      </c>
      <c r="T140" s="44">
        <f t="shared" si="29"/>
        <v>5.2828348504551403</v>
      </c>
      <c r="U140" s="44">
        <f t="shared" si="30"/>
        <v>2.0763257339811498</v>
      </c>
      <c r="V140" s="44">
        <f t="shared" si="31"/>
        <v>0.88652482269503596</v>
      </c>
      <c r="W140" s="44">
        <f t="shared" si="32"/>
        <v>0.58168280836459896</v>
      </c>
      <c r="X140" s="44">
        <f t="shared" si="33"/>
        <v>2.1958873155631702</v>
      </c>
    </row>
    <row r="141" spans="1:24" x14ac:dyDescent="0.25">
      <c r="A141" s="14" t="s">
        <v>4</v>
      </c>
      <c r="B141" s="44">
        <v>0</v>
      </c>
      <c r="C141" s="44">
        <v>2.9188558085230598</v>
      </c>
      <c r="D141" s="44">
        <v>3.3620225927918201</v>
      </c>
      <c r="E141" s="44">
        <v>2.8918449971081599</v>
      </c>
      <c r="F141" s="44">
        <v>0.76242756938090905</v>
      </c>
      <c r="G141" s="44">
        <v>1.6254876462938901</v>
      </c>
      <c r="H141" s="44">
        <v>2.2083450907261799</v>
      </c>
      <c r="Q141" s="14" t="s">
        <v>4</v>
      </c>
      <c r="R141" s="44">
        <f t="shared" si="27"/>
        <v>0</v>
      </c>
      <c r="S141" s="44">
        <f t="shared" si="28"/>
        <v>0</v>
      </c>
      <c r="T141" s="44">
        <f t="shared" si="29"/>
        <v>3.9110879342937199</v>
      </c>
      <c r="U141" s="44">
        <f t="shared" si="30"/>
        <v>2.40775296454584</v>
      </c>
      <c r="V141" s="44">
        <f t="shared" si="31"/>
        <v>3.04006809752538</v>
      </c>
      <c r="W141" s="44">
        <f t="shared" si="32"/>
        <v>0.75505889459377795</v>
      </c>
      <c r="X141" s="44">
        <f t="shared" si="33"/>
        <v>1.8077606099596999</v>
      </c>
    </row>
    <row r="142" spans="1:24" x14ac:dyDescent="0.25">
      <c r="A142" s="14" t="s">
        <v>5</v>
      </c>
      <c r="B142" s="44">
        <v>0</v>
      </c>
      <c r="C142" s="44">
        <v>2.9324284696912599</v>
      </c>
      <c r="D142" s="44">
        <v>5.2828348504551403</v>
      </c>
      <c r="E142" s="44">
        <v>2.0763257339811498</v>
      </c>
      <c r="F142" s="44">
        <v>0.88652482269503596</v>
      </c>
      <c r="G142" s="44">
        <v>0.58168280836459896</v>
      </c>
      <c r="H142" s="44">
        <v>2.1958873155631702</v>
      </c>
      <c r="Q142" s="14" t="s">
        <v>5</v>
      </c>
      <c r="R142" s="44">
        <f t="shared" si="27"/>
        <v>0</v>
      </c>
      <c r="S142" s="44">
        <f t="shared" si="28"/>
        <v>1.4916467780429601</v>
      </c>
      <c r="T142" s="44">
        <f t="shared" si="29"/>
        <v>3.4754977409264698</v>
      </c>
      <c r="U142" s="44">
        <f t="shared" si="30"/>
        <v>1.51952590791673</v>
      </c>
      <c r="V142" s="44">
        <f t="shared" si="31"/>
        <v>0.49195651104442401</v>
      </c>
      <c r="W142" s="44">
        <f t="shared" si="32"/>
        <v>0.338581344167936</v>
      </c>
      <c r="X142" s="44">
        <f t="shared" si="33"/>
        <v>1.2436057935448599</v>
      </c>
    </row>
    <row r="143" spans="1:24" x14ac:dyDescent="0.25">
      <c r="A143" s="14" t="s">
        <v>6</v>
      </c>
      <c r="B143" s="44">
        <v>0</v>
      </c>
      <c r="C143" s="44">
        <v>0</v>
      </c>
      <c r="D143" s="44">
        <v>3.9110879342937199</v>
      </c>
      <c r="E143" s="44">
        <v>2.40775296454584</v>
      </c>
      <c r="F143" s="44">
        <v>3.04006809752538</v>
      </c>
      <c r="G143" s="44">
        <v>0.75505889459377795</v>
      </c>
      <c r="H143" s="44">
        <v>1.8077606099596999</v>
      </c>
      <c r="Q143" s="14" t="s">
        <v>6</v>
      </c>
      <c r="R143" s="44">
        <f t="shared" si="27"/>
        <v>0</v>
      </c>
      <c r="S143" s="44">
        <f t="shared" si="28"/>
        <v>3.1205142607501699</v>
      </c>
      <c r="T143" s="44">
        <f t="shared" si="29"/>
        <v>5.3301747112821998</v>
      </c>
      <c r="U143" s="44">
        <f t="shared" si="30"/>
        <v>2.2570815934996098</v>
      </c>
      <c r="V143" s="44">
        <f t="shared" si="31"/>
        <v>2.0819236974964901</v>
      </c>
      <c r="W143" s="44">
        <f t="shared" si="32"/>
        <v>0.89102735453978399</v>
      </c>
      <c r="X143" s="44">
        <f t="shared" si="33"/>
        <v>2.5815870528958298</v>
      </c>
    </row>
    <row r="144" spans="1:24" x14ac:dyDescent="0.25">
      <c r="A144" s="14" t="s">
        <v>8</v>
      </c>
      <c r="B144" s="44">
        <v>0</v>
      </c>
      <c r="C144" s="44">
        <v>1.4916467780429601</v>
      </c>
      <c r="D144" s="44">
        <v>3.4754977409264698</v>
      </c>
      <c r="E144" s="44">
        <v>1.51952590791673</v>
      </c>
      <c r="F144" s="44">
        <v>0.49195651104442401</v>
      </c>
      <c r="G144" s="44">
        <v>0.338581344167936</v>
      </c>
      <c r="H144" s="44">
        <v>1.2436057935448599</v>
      </c>
      <c r="Q144" s="14" t="s">
        <v>8</v>
      </c>
      <c r="R144" s="44">
        <f t="shared" si="27"/>
        <v>0</v>
      </c>
      <c r="S144" s="44">
        <f t="shared" si="28"/>
        <v>3.8839979285344399</v>
      </c>
      <c r="T144" s="44">
        <f t="shared" si="29"/>
        <v>2.8893383415197902</v>
      </c>
      <c r="U144" s="44">
        <f t="shared" si="30"/>
        <v>3.7068417708112702</v>
      </c>
      <c r="V144" s="44">
        <f t="shared" si="31"/>
        <v>1.7152658662092599</v>
      </c>
      <c r="W144" s="44">
        <f t="shared" si="32"/>
        <v>0.387446726075165</v>
      </c>
      <c r="X144" s="44">
        <f t="shared" si="33"/>
        <v>2.3220712875885301</v>
      </c>
    </row>
    <row r="145" spans="1:24" x14ac:dyDescent="0.25">
      <c r="A145" s="14" t="s">
        <v>9</v>
      </c>
      <c r="B145" s="44">
        <v>0</v>
      </c>
      <c r="C145" s="44">
        <v>3.1205142607501699</v>
      </c>
      <c r="D145" s="44">
        <v>5.3301747112821998</v>
      </c>
      <c r="E145" s="44">
        <v>2.2570815934996098</v>
      </c>
      <c r="F145" s="44">
        <v>2.0819236974964901</v>
      </c>
      <c r="G145" s="44">
        <v>0.89102735453978399</v>
      </c>
      <c r="H145" s="44">
        <v>2.5815870528958298</v>
      </c>
      <c r="Q145" s="14" t="s">
        <v>9</v>
      </c>
      <c r="R145" s="44">
        <f t="shared" si="27"/>
        <v>0</v>
      </c>
      <c r="S145" s="44">
        <f t="shared" si="28"/>
        <v>3.2144005143040801</v>
      </c>
      <c r="T145" s="44">
        <f t="shared" si="29"/>
        <v>1.93498452012384</v>
      </c>
      <c r="U145" s="44">
        <f t="shared" si="30"/>
        <v>2.9482870452267198</v>
      </c>
      <c r="V145" s="44">
        <f t="shared" si="31"/>
        <v>2.6004420751527801</v>
      </c>
      <c r="W145" s="44">
        <f t="shared" si="32"/>
        <v>0.43423509488036799</v>
      </c>
      <c r="X145" s="44">
        <f t="shared" si="33"/>
        <v>1.8899178441596001</v>
      </c>
    </row>
    <row r="146" spans="1:24" x14ac:dyDescent="0.25">
      <c r="A146" s="14" t="s">
        <v>10</v>
      </c>
      <c r="B146" s="44">
        <v>0</v>
      </c>
      <c r="C146" s="44">
        <v>3.8839979285344399</v>
      </c>
      <c r="D146" s="44">
        <v>2.8893383415197902</v>
      </c>
      <c r="E146" s="44">
        <v>3.7068417708112702</v>
      </c>
      <c r="F146" s="44">
        <v>1.7152658662092599</v>
      </c>
      <c r="G146" s="44">
        <v>0.387446726075165</v>
      </c>
      <c r="H146" s="44">
        <v>2.3220712875885301</v>
      </c>
      <c r="Q146" s="14" t="s">
        <v>10</v>
      </c>
      <c r="R146" s="44">
        <f t="shared" si="27"/>
        <v>0.17813563247056299</v>
      </c>
      <c r="S146" s="44">
        <f t="shared" si="28"/>
        <v>2.0970955227010601</v>
      </c>
      <c r="T146" s="44">
        <f t="shared" si="29"/>
        <v>3.4234516217379398</v>
      </c>
      <c r="U146" s="44">
        <f t="shared" si="30"/>
        <v>2.4923432340070701</v>
      </c>
      <c r="V146" s="44">
        <f t="shared" si="31"/>
        <v>1.86952624287543</v>
      </c>
      <c r="W146" s="44">
        <f t="shared" si="32"/>
        <v>0.490728302141416</v>
      </c>
      <c r="X146" s="44">
        <f t="shared" si="33"/>
        <v>1.8308575448919899</v>
      </c>
    </row>
    <row r="147" spans="1:24" x14ac:dyDescent="0.25">
      <c r="A147" s="14" t="s">
        <v>11</v>
      </c>
      <c r="B147" s="44">
        <v>0</v>
      </c>
      <c r="C147" s="44">
        <v>3.2144005143040801</v>
      </c>
      <c r="D147" s="44">
        <v>1.93498452012384</v>
      </c>
      <c r="E147" s="44">
        <v>2.9482870452267198</v>
      </c>
      <c r="F147" s="44">
        <v>2.6004420751527801</v>
      </c>
      <c r="G147" s="44">
        <v>0.43423509488036799</v>
      </c>
      <c r="H147" s="44">
        <v>1.8899178441596001</v>
      </c>
      <c r="Q147" s="14" t="s">
        <v>11</v>
      </c>
      <c r="R147" s="44">
        <f t="shared" si="27"/>
        <v>0.46609182008855798</v>
      </c>
      <c r="S147" s="44">
        <f t="shared" si="28"/>
        <v>1.54902669489338</v>
      </c>
      <c r="T147" s="44">
        <f t="shared" si="29"/>
        <v>1.2780206016921001</v>
      </c>
      <c r="U147" s="44">
        <f t="shared" si="30"/>
        <v>2.7598388254125998</v>
      </c>
      <c r="V147" s="44">
        <f t="shared" si="31"/>
        <v>1.14649316403451</v>
      </c>
      <c r="W147" s="44">
        <f t="shared" si="32"/>
        <v>0.63859678998680203</v>
      </c>
      <c r="X147" s="44">
        <f t="shared" si="33"/>
        <v>1.3338668800853699</v>
      </c>
    </row>
    <row r="148" spans="1:24" x14ac:dyDescent="0.25">
      <c r="A148" s="14" t="s">
        <v>41</v>
      </c>
      <c r="B148" s="44">
        <v>0.17813563247056299</v>
      </c>
      <c r="C148" s="44">
        <v>2.0970955227010601</v>
      </c>
      <c r="D148" s="44">
        <v>3.4234516217379398</v>
      </c>
      <c r="E148" s="44">
        <v>2.4923432340070701</v>
      </c>
      <c r="F148" s="44">
        <v>1.86952624287543</v>
      </c>
      <c r="G148" s="44">
        <v>0.490728302141416</v>
      </c>
      <c r="H148" s="44">
        <v>1.8308575448919899</v>
      </c>
      <c r="Q148" s="14" t="s">
        <v>41</v>
      </c>
      <c r="R148" s="44">
        <f t="shared" si="27"/>
        <v>0.19588063034386799</v>
      </c>
      <c r="S148" s="44">
        <f t="shared" si="28"/>
        <v>1.55996587247845</v>
      </c>
      <c r="T148" s="44">
        <f t="shared" si="29"/>
        <v>2.8463455817319301</v>
      </c>
      <c r="U148" s="44">
        <f t="shared" si="30"/>
        <v>2.6003952600795301</v>
      </c>
      <c r="V148" s="44">
        <f t="shared" si="31"/>
        <v>1.6800341936371199</v>
      </c>
      <c r="W148" s="44">
        <f t="shared" si="32"/>
        <v>0.52517738272166403</v>
      </c>
      <c r="X148" s="44">
        <f t="shared" si="33"/>
        <v>1.6354435813760599</v>
      </c>
    </row>
    <row r="149" spans="1:24" x14ac:dyDescent="0.25">
      <c r="A149" s="14" t="s">
        <v>24</v>
      </c>
      <c r="B149" s="44">
        <v>0.46609182008855798</v>
      </c>
      <c r="C149" s="44">
        <v>1.54902669489338</v>
      </c>
      <c r="D149" s="44">
        <v>1.2780206016921001</v>
      </c>
      <c r="E149" s="44">
        <v>2.7598388254125998</v>
      </c>
      <c r="F149" s="44">
        <v>1.14649316403451</v>
      </c>
      <c r="G149" s="44">
        <v>0.63859678998680203</v>
      </c>
      <c r="H149" s="44">
        <v>1.3338668800853699</v>
      </c>
      <c r="Q149" s="14" t="s">
        <v>24</v>
      </c>
      <c r="R149" s="44">
        <f t="shared" si="27"/>
        <v>0.21885876517780301</v>
      </c>
      <c r="S149" s="44">
        <f t="shared" si="28"/>
        <v>1.3967041930953299</v>
      </c>
      <c r="T149" s="44">
        <f t="shared" si="29"/>
        <v>2.9088628744813101</v>
      </c>
      <c r="U149" s="44">
        <f t="shared" si="30"/>
        <v>2.77568024925854</v>
      </c>
      <c r="V149" s="44">
        <f t="shared" si="31"/>
        <v>1.5895304402681401</v>
      </c>
      <c r="W149" s="44">
        <f t="shared" si="32"/>
        <v>0.50423961090011804</v>
      </c>
      <c r="X149" s="44">
        <f t="shared" si="33"/>
        <v>1.6354435813760599</v>
      </c>
    </row>
    <row r="150" spans="1:24" x14ac:dyDescent="0.25">
      <c r="A150" s="14" t="s">
        <v>26</v>
      </c>
      <c r="B150" s="44">
        <v>0.19588063034386799</v>
      </c>
      <c r="C150" s="44">
        <v>1.55996587247845</v>
      </c>
      <c r="D150" s="44">
        <v>2.8463455817319301</v>
      </c>
      <c r="E150" s="44">
        <v>2.6003952600795301</v>
      </c>
      <c r="F150" s="44">
        <v>1.6800341936371199</v>
      </c>
      <c r="G150" s="44">
        <v>0.52517738272166403</v>
      </c>
      <c r="H150" s="44">
        <v>1.6354435813760599</v>
      </c>
      <c r="Q150" s="14" t="s">
        <v>26</v>
      </c>
      <c r="R150" s="44">
        <f t="shared" si="27"/>
        <v>0</v>
      </c>
      <c r="S150" s="44">
        <f t="shared" si="28"/>
        <v>0</v>
      </c>
      <c r="T150" s="44">
        <f t="shared" si="29"/>
        <v>0</v>
      </c>
      <c r="U150" s="44">
        <f t="shared" si="30"/>
        <v>0</v>
      </c>
      <c r="V150" s="44">
        <f t="shared" si="31"/>
        <v>0</v>
      </c>
      <c r="W150" s="44">
        <f t="shared" si="32"/>
        <v>0</v>
      </c>
      <c r="X150" s="44">
        <f t="shared" si="33"/>
        <v>0</v>
      </c>
    </row>
    <row r="151" spans="1:24" x14ac:dyDescent="0.25">
      <c r="A151" s="14" t="s">
        <v>42</v>
      </c>
      <c r="B151" s="44">
        <v>0.21885876517780301</v>
      </c>
      <c r="C151" s="44">
        <v>1.3967041930953299</v>
      </c>
      <c r="D151" s="44">
        <v>2.9088628744813101</v>
      </c>
      <c r="E151" s="44">
        <v>2.77568024925854</v>
      </c>
      <c r="F151" s="44">
        <v>1.5895304402681401</v>
      </c>
      <c r="G151" s="44">
        <v>0.50423961090011804</v>
      </c>
      <c r="H151" s="44">
        <v>1.6354435813760599</v>
      </c>
      <c r="Q151" s="14" t="s">
        <v>42</v>
      </c>
      <c r="R151" s="44">
        <f t="shared" si="27"/>
        <v>0</v>
      </c>
      <c r="S151" s="44">
        <f t="shared" si="28"/>
        <v>0</v>
      </c>
      <c r="T151" s="44">
        <f t="shared" si="29"/>
        <v>0</v>
      </c>
      <c r="U151" s="44">
        <f t="shared" si="30"/>
        <v>0</v>
      </c>
      <c r="V151" s="44">
        <f t="shared" si="31"/>
        <v>0</v>
      </c>
      <c r="W151" s="44">
        <f t="shared" si="32"/>
        <v>0</v>
      </c>
      <c r="X151" s="44">
        <f t="shared" si="33"/>
        <v>0</v>
      </c>
    </row>
    <row r="155" spans="1:24" x14ac:dyDescent="0.25">
      <c r="A155" s="14">
        <v>2024</v>
      </c>
      <c r="B155" s="14" t="s">
        <v>53</v>
      </c>
      <c r="C155" s="14" t="s">
        <v>84</v>
      </c>
      <c r="D155" s="14" t="s">
        <v>85</v>
      </c>
      <c r="E155" s="14" t="s">
        <v>86</v>
      </c>
      <c r="F155" s="14" t="s">
        <v>87</v>
      </c>
      <c r="G155" s="14" t="s">
        <v>88</v>
      </c>
      <c r="H155" s="14" t="s">
        <v>89</v>
      </c>
      <c r="Q155" s="14">
        <f>A155</f>
        <v>2024</v>
      </c>
      <c r="R155" s="14" t="s">
        <v>53</v>
      </c>
      <c r="S155" s="14" t="s">
        <v>84</v>
      </c>
      <c r="T155" s="14" t="s">
        <v>85</v>
      </c>
      <c r="U155" s="14" t="s">
        <v>86</v>
      </c>
      <c r="V155" s="14" t="s">
        <v>87</v>
      </c>
      <c r="W155" s="14" t="s">
        <v>88</v>
      </c>
      <c r="X155" s="14" t="s">
        <v>89</v>
      </c>
    </row>
    <row r="156" spans="1:24" x14ac:dyDescent="0.25">
      <c r="A156" s="14" t="s">
        <v>0</v>
      </c>
      <c r="B156" s="262">
        <v>0</v>
      </c>
      <c r="C156" s="262">
        <v>1.1492271447451601</v>
      </c>
      <c r="D156" s="262">
        <v>2.7653337757867398</v>
      </c>
      <c r="E156" s="262">
        <v>3.3613445378151301</v>
      </c>
      <c r="F156" s="262">
        <v>2.7126736111111098</v>
      </c>
      <c r="G156" s="262">
        <v>0.36859565057132299</v>
      </c>
      <c r="H156" s="262">
        <v>1.76334106728538</v>
      </c>
      <c r="Q156" s="14" t="s">
        <v>0</v>
      </c>
      <c r="R156" s="44">
        <f t="shared" ref="R156:R171" si="34">B156</f>
        <v>0</v>
      </c>
      <c r="S156" s="44">
        <f t="shared" ref="S156:S171" si="35">C156</f>
        <v>1.1492271447451601</v>
      </c>
      <c r="T156" s="44">
        <f t="shared" ref="T156:T171" si="36">D156</f>
        <v>2.7653337757867398</v>
      </c>
      <c r="U156" s="44">
        <f t="shared" ref="U156:U171" si="37">E156</f>
        <v>3.3613445378151301</v>
      </c>
      <c r="V156" s="44">
        <f t="shared" ref="V156:V171" si="38">F156</f>
        <v>2.7126736111111098</v>
      </c>
      <c r="W156" s="44">
        <f t="shared" ref="W156:W171" si="39">G156</f>
        <v>0.36859565057132299</v>
      </c>
      <c r="X156" s="44">
        <f t="shared" ref="X156:X171" si="40">H156</f>
        <v>1.76334106728538</v>
      </c>
    </row>
    <row r="157" spans="1:24" x14ac:dyDescent="0.25">
      <c r="A157" s="14" t="s">
        <v>1</v>
      </c>
      <c r="B157" s="262">
        <v>0</v>
      </c>
      <c r="C157" s="262">
        <v>1.1467889908256901</v>
      </c>
      <c r="D157" s="262">
        <v>2.2097005855706602</v>
      </c>
      <c r="E157" s="262">
        <v>1.6278691193228101</v>
      </c>
      <c r="F157" s="262">
        <v>2.0056157240272801</v>
      </c>
      <c r="G157" s="262">
        <v>0.28199199142744302</v>
      </c>
      <c r="H157" s="262">
        <v>1.1509422380455501</v>
      </c>
      <c r="Q157" s="14" t="s">
        <v>1</v>
      </c>
      <c r="R157" s="44">
        <f t="shared" si="34"/>
        <v>0</v>
      </c>
      <c r="S157" s="44">
        <f t="shared" si="35"/>
        <v>1.1467889908256901</v>
      </c>
      <c r="T157" s="44">
        <f t="shared" si="36"/>
        <v>2.2097005855706602</v>
      </c>
      <c r="U157" s="44">
        <f t="shared" si="37"/>
        <v>1.6278691193228101</v>
      </c>
      <c r="V157" s="44">
        <f t="shared" si="38"/>
        <v>2.0056157240272801</v>
      </c>
      <c r="W157" s="44">
        <f t="shared" si="39"/>
        <v>0.28199199142744302</v>
      </c>
      <c r="X157" s="44">
        <f t="shared" si="40"/>
        <v>1.1509422380455501</v>
      </c>
    </row>
    <row r="158" spans="1:24" x14ac:dyDescent="0.25">
      <c r="A158" s="14" t="s">
        <v>2</v>
      </c>
      <c r="B158" s="262">
        <v>0</v>
      </c>
      <c r="C158" s="262">
        <v>1.1454097703453401</v>
      </c>
      <c r="D158" s="262">
        <v>3.52414036147611</v>
      </c>
      <c r="E158" s="262">
        <v>3.1744016252936298</v>
      </c>
      <c r="F158" s="262">
        <v>0</v>
      </c>
      <c r="G158" s="262">
        <v>0.610873549175321</v>
      </c>
      <c r="H158" s="262">
        <v>1.6634137686302299</v>
      </c>
      <c r="Q158" s="14" t="s">
        <v>2</v>
      </c>
      <c r="R158" s="44">
        <f t="shared" si="34"/>
        <v>0</v>
      </c>
      <c r="S158" s="44">
        <f t="shared" si="35"/>
        <v>1.1454097703453401</v>
      </c>
      <c r="T158" s="44">
        <f t="shared" si="36"/>
        <v>3.52414036147611</v>
      </c>
      <c r="U158" s="44">
        <f t="shared" si="37"/>
        <v>3.1744016252936298</v>
      </c>
      <c r="V158" s="44">
        <f t="shared" si="38"/>
        <v>0</v>
      </c>
      <c r="W158" s="44">
        <f t="shared" si="39"/>
        <v>0.610873549175321</v>
      </c>
      <c r="X158" s="44">
        <f t="shared" si="40"/>
        <v>1.6634137686302299</v>
      </c>
    </row>
    <row r="159" spans="1:24" x14ac:dyDescent="0.25">
      <c r="A159" s="14" t="s">
        <v>3</v>
      </c>
      <c r="B159" s="262">
        <v>0</v>
      </c>
      <c r="C159" s="262">
        <v>4.4593088071348896</v>
      </c>
      <c r="D159" s="262">
        <v>5.0461361014994202</v>
      </c>
      <c r="E159" s="262">
        <v>3.53857041755131</v>
      </c>
      <c r="F159" s="262">
        <v>1.1316057485572</v>
      </c>
      <c r="G159" s="262">
        <v>0.68740333390617003</v>
      </c>
      <c r="H159" s="262">
        <v>2.3109971952897701</v>
      </c>
      <c r="Q159" s="14" t="s">
        <v>3</v>
      </c>
      <c r="R159" s="44">
        <f t="shared" si="34"/>
        <v>0</v>
      </c>
      <c r="S159" s="44">
        <f t="shared" si="35"/>
        <v>4.4593088071348896</v>
      </c>
      <c r="T159" s="44">
        <f t="shared" si="36"/>
        <v>5.0461361014994202</v>
      </c>
      <c r="U159" s="44">
        <f t="shared" si="37"/>
        <v>3.53857041755131</v>
      </c>
      <c r="V159" s="44">
        <f t="shared" si="38"/>
        <v>1.1316057485572</v>
      </c>
      <c r="W159" s="44">
        <f t="shared" si="39"/>
        <v>0.68740333390617003</v>
      </c>
      <c r="X159" s="44">
        <f t="shared" si="40"/>
        <v>2.3109971952897701</v>
      </c>
    </row>
    <row r="160" spans="1:24" x14ac:dyDescent="0.25">
      <c r="A160" s="172" t="s">
        <v>7</v>
      </c>
      <c r="B160" s="262">
        <v>0</v>
      </c>
      <c r="C160" s="262">
        <v>2.4929366794083401</v>
      </c>
      <c r="D160" s="262">
        <v>4.6278441959120702</v>
      </c>
      <c r="E160" s="262">
        <v>6.5468829562813697</v>
      </c>
      <c r="F160" s="262">
        <v>1.2168410805548799</v>
      </c>
      <c r="G160" s="262">
        <v>0.35288305455572</v>
      </c>
      <c r="H160" s="262">
        <v>2.3282112685425398</v>
      </c>
      <c r="Q160" s="172" t="s">
        <v>7</v>
      </c>
      <c r="R160" s="44">
        <f t="shared" si="34"/>
        <v>0</v>
      </c>
      <c r="S160" s="44">
        <f t="shared" si="35"/>
        <v>2.4929366794083401</v>
      </c>
      <c r="T160" s="44">
        <f t="shared" si="36"/>
        <v>4.6278441959120702</v>
      </c>
      <c r="U160" s="44">
        <f t="shared" si="37"/>
        <v>6.5468829562813697</v>
      </c>
      <c r="V160" s="44">
        <f t="shared" si="38"/>
        <v>1.2168410805548799</v>
      </c>
      <c r="W160" s="44">
        <f t="shared" si="39"/>
        <v>0.35288305455572</v>
      </c>
      <c r="X160" s="44">
        <f t="shared" si="40"/>
        <v>2.3282112685425398</v>
      </c>
    </row>
    <row r="161" spans="1:24" x14ac:dyDescent="0.25">
      <c r="A161" s="14" t="s">
        <v>4</v>
      </c>
      <c r="B161" s="262">
        <v>0</v>
      </c>
      <c r="C161" s="262">
        <v>2.1872265966754201</v>
      </c>
      <c r="D161" s="262">
        <v>2.63175208895322</v>
      </c>
      <c r="E161" s="262">
        <v>0.73083388145874395</v>
      </c>
      <c r="F161" s="262">
        <v>0</v>
      </c>
      <c r="G161" s="262">
        <v>0.53931614712544496</v>
      </c>
      <c r="H161" s="262">
        <v>1.2230919765166299</v>
      </c>
      <c r="Q161" s="14" t="s">
        <v>4</v>
      </c>
      <c r="R161" s="44">
        <f t="shared" si="34"/>
        <v>0</v>
      </c>
      <c r="S161" s="44">
        <f t="shared" si="35"/>
        <v>2.1872265966754201</v>
      </c>
      <c r="T161" s="44">
        <f t="shared" si="36"/>
        <v>2.63175208895322</v>
      </c>
      <c r="U161" s="44">
        <f t="shared" si="37"/>
        <v>0.73083388145874395</v>
      </c>
      <c r="V161" s="44">
        <f t="shared" si="38"/>
        <v>0</v>
      </c>
      <c r="W161" s="44">
        <f t="shared" si="39"/>
        <v>0.53931614712544496</v>
      </c>
      <c r="X161" s="44">
        <f t="shared" si="40"/>
        <v>1.2230919765166299</v>
      </c>
    </row>
    <row r="162" spans="1:24" x14ac:dyDescent="0.25">
      <c r="A162" s="14" t="s">
        <v>5</v>
      </c>
      <c r="B162" s="262">
        <v>0.86760367863959698</v>
      </c>
      <c r="C162" s="262">
        <v>1.2344662990700399</v>
      </c>
      <c r="D162" s="262">
        <v>2.7023896845925202</v>
      </c>
      <c r="E162" s="262">
        <v>3.7263994700231899</v>
      </c>
      <c r="F162" s="262">
        <v>0.43350095370209801</v>
      </c>
      <c r="G162" s="262">
        <v>0.57332874670335998</v>
      </c>
      <c r="H162" s="262">
        <v>1.5990544721382101</v>
      </c>
      <c r="Q162" s="14" t="s">
        <v>5</v>
      </c>
      <c r="R162" s="44">
        <f t="shared" si="34"/>
        <v>0.86760367863959698</v>
      </c>
      <c r="S162" s="44">
        <f t="shared" si="35"/>
        <v>1.2344662990700399</v>
      </c>
      <c r="T162" s="44">
        <f t="shared" si="36"/>
        <v>2.7023896845925202</v>
      </c>
      <c r="U162" s="44">
        <f t="shared" si="37"/>
        <v>3.7263994700231899</v>
      </c>
      <c r="V162" s="44">
        <f t="shared" si="38"/>
        <v>0.43350095370209801</v>
      </c>
      <c r="W162" s="44">
        <f t="shared" si="39"/>
        <v>0.57332874670335998</v>
      </c>
      <c r="X162" s="44">
        <f t="shared" si="40"/>
        <v>1.5990544721382101</v>
      </c>
    </row>
    <row r="163" spans="1:24" x14ac:dyDescent="0.25">
      <c r="A163" s="14" t="s">
        <v>6</v>
      </c>
      <c r="B163" s="262">
        <v>0</v>
      </c>
      <c r="C163" s="262">
        <v>1.6575501408917599</v>
      </c>
      <c r="D163" s="262">
        <v>3.2518210197710702</v>
      </c>
      <c r="E163" s="262">
        <v>2.4491795248591699</v>
      </c>
      <c r="F163" s="262">
        <v>1.79640718562874</v>
      </c>
      <c r="G163" s="262">
        <v>0.74446305602084495</v>
      </c>
      <c r="H163" s="262">
        <v>1.8032926001357801</v>
      </c>
      <c r="Q163" s="14" t="s">
        <v>6</v>
      </c>
      <c r="R163" s="44">
        <f t="shared" si="34"/>
        <v>0</v>
      </c>
      <c r="S163" s="44">
        <f t="shared" si="35"/>
        <v>1.6575501408917599</v>
      </c>
      <c r="T163" s="44">
        <f t="shared" si="36"/>
        <v>3.2518210197710702</v>
      </c>
      <c r="U163" s="44">
        <f t="shared" si="37"/>
        <v>2.4491795248591699</v>
      </c>
      <c r="V163" s="44">
        <f t="shared" si="38"/>
        <v>1.79640718562874</v>
      </c>
      <c r="W163" s="44">
        <f t="shared" si="39"/>
        <v>0.74446305602084495</v>
      </c>
      <c r="X163" s="44">
        <f t="shared" si="40"/>
        <v>1.8032926001357801</v>
      </c>
    </row>
    <row r="164" spans="1:24" x14ac:dyDescent="0.25">
      <c r="A164" s="14" t="s">
        <v>8</v>
      </c>
      <c r="B164" s="262">
        <v>0</v>
      </c>
      <c r="C164" s="262">
        <v>3.4998250087495602</v>
      </c>
      <c r="D164" s="262">
        <v>3.8345396155874001</v>
      </c>
      <c r="E164" s="262">
        <v>3.0910308587914099</v>
      </c>
      <c r="F164" s="262">
        <v>2.4172105390379501</v>
      </c>
      <c r="G164" s="262">
        <v>0.33499715252420398</v>
      </c>
      <c r="H164" s="262">
        <v>2.3897816234033802</v>
      </c>
      <c r="Q164" s="14" t="s">
        <v>8</v>
      </c>
      <c r="R164" s="44">
        <f t="shared" si="34"/>
        <v>0</v>
      </c>
      <c r="S164" s="44">
        <f t="shared" si="35"/>
        <v>3.4998250087495602</v>
      </c>
      <c r="T164" s="44">
        <f t="shared" si="36"/>
        <v>3.8345396155874001</v>
      </c>
      <c r="U164" s="44">
        <f t="shared" si="37"/>
        <v>3.0910308587914099</v>
      </c>
      <c r="V164" s="44">
        <f t="shared" si="38"/>
        <v>2.4172105390379501</v>
      </c>
      <c r="W164" s="44">
        <f t="shared" si="39"/>
        <v>0.33499715252420398</v>
      </c>
      <c r="X164" s="44">
        <f t="shared" si="40"/>
        <v>2.3897816234033802</v>
      </c>
    </row>
    <row r="165" spans="1:24" x14ac:dyDescent="0.25">
      <c r="A165" s="14" t="s">
        <v>9</v>
      </c>
      <c r="B165" s="262">
        <v>0</v>
      </c>
      <c r="C165" s="262">
        <v>0</v>
      </c>
      <c r="D165" s="262">
        <v>5.7630244352236097</v>
      </c>
      <c r="E165" s="262">
        <v>2.3120050864111898</v>
      </c>
      <c r="F165" s="262">
        <v>3.1063939943049399</v>
      </c>
      <c r="G165" s="262">
        <v>0.593718458706881</v>
      </c>
      <c r="H165" s="262">
        <v>2.0526367457675501</v>
      </c>
      <c r="Q165" s="14" t="s">
        <v>9</v>
      </c>
      <c r="R165" s="44">
        <f t="shared" si="34"/>
        <v>0</v>
      </c>
      <c r="S165" s="44">
        <f t="shared" si="35"/>
        <v>0</v>
      </c>
      <c r="T165" s="44">
        <f t="shared" si="36"/>
        <v>5.7630244352236097</v>
      </c>
      <c r="U165" s="44">
        <f t="shared" si="37"/>
        <v>2.3120050864111898</v>
      </c>
      <c r="V165" s="44">
        <f t="shared" si="38"/>
        <v>3.1063939943049399</v>
      </c>
      <c r="W165" s="44">
        <f t="shared" si="39"/>
        <v>0.593718458706881</v>
      </c>
      <c r="X165" s="44">
        <f t="shared" si="40"/>
        <v>2.0526367457675501</v>
      </c>
    </row>
    <row r="166" spans="1:24" x14ac:dyDescent="0.25">
      <c r="A166" s="14" t="s">
        <v>10</v>
      </c>
      <c r="B166" s="262">
        <v>0</v>
      </c>
      <c r="C166" s="262">
        <v>2.56443133735094</v>
      </c>
      <c r="D166" s="262">
        <v>1.66481687014428</v>
      </c>
      <c r="E166" s="262">
        <v>3.21181949574434</v>
      </c>
      <c r="F166" s="262">
        <v>2.25047822662316</v>
      </c>
      <c r="G166" s="262">
        <v>1.1490730810479499</v>
      </c>
      <c r="H166" s="262">
        <v>2.0068231988761802</v>
      </c>
      <c r="Q166" s="14" t="s">
        <v>10</v>
      </c>
      <c r="R166" s="44">
        <f t="shared" si="34"/>
        <v>0</v>
      </c>
      <c r="S166" s="44">
        <f t="shared" si="35"/>
        <v>2.56443133735094</v>
      </c>
      <c r="T166" s="44">
        <f t="shared" si="36"/>
        <v>1.66481687014428</v>
      </c>
      <c r="U166" s="44">
        <f t="shared" si="37"/>
        <v>3.21181949574434</v>
      </c>
      <c r="V166" s="44">
        <f t="shared" si="38"/>
        <v>2.25047822662316</v>
      </c>
      <c r="W166" s="44">
        <f t="shared" si="39"/>
        <v>1.1490730810479499</v>
      </c>
      <c r="X166" s="44">
        <f t="shared" si="40"/>
        <v>2.0068231988761802</v>
      </c>
    </row>
    <row r="167" spans="1:24" x14ac:dyDescent="0.25">
      <c r="A167" s="14" t="s">
        <v>11</v>
      </c>
      <c r="B167" s="262">
        <v>0</v>
      </c>
      <c r="C167" s="262">
        <v>0</v>
      </c>
      <c r="D167" s="262">
        <v>1.9146084625694</v>
      </c>
      <c r="E167" s="262">
        <v>2.9834715675159602</v>
      </c>
      <c r="F167" s="262">
        <v>1.91963143076529</v>
      </c>
      <c r="G167" s="262">
        <v>0</v>
      </c>
      <c r="H167" s="262">
        <v>1.2173662833807399</v>
      </c>
      <c r="Q167" s="14" t="s">
        <v>11</v>
      </c>
      <c r="R167" s="44">
        <f t="shared" si="34"/>
        <v>0</v>
      </c>
      <c r="S167" s="44">
        <f t="shared" si="35"/>
        <v>0</v>
      </c>
      <c r="T167" s="44">
        <f t="shared" si="36"/>
        <v>1.9146084625694</v>
      </c>
      <c r="U167" s="44">
        <f t="shared" si="37"/>
        <v>2.9834715675159602</v>
      </c>
      <c r="V167" s="44">
        <f t="shared" si="38"/>
        <v>1.91963143076529</v>
      </c>
      <c r="W167" s="44">
        <f t="shared" si="39"/>
        <v>0</v>
      </c>
      <c r="X167" s="44">
        <f t="shared" si="40"/>
        <v>1.2173662833807399</v>
      </c>
    </row>
    <row r="168" spans="1:24" x14ac:dyDescent="0.25">
      <c r="A168" s="14" t="s">
        <v>41</v>
      </c>
      <c r="B168" s="262">
        <v>9.0093336696817905E-2</v>
      </c>
      <c r="C168" s="262">
        <v>1.77378039555303</v>
      </c>
      <c r="D168" s="262">
        <v>3.2660402811634701</v>
      </c>
      <c r="E168" s="262">
        <v>3.0549009339268598</v>
      </c>
      <c r="F168" s="262">
        <v>1.6511069492732799</v>
      </c>
      <c r="G168" s="262">
        <v>0.51550768409689096</v>
      </c>
      <c r="H168" s="262">
        <v>1.79092318920628</v>
      </c>
      <c r="Q168" s="14" t="s">
        <v>41</v>
      </c>
      <c r="R168" s="44">
        <f t="shared" si="34"/>
        <v>9.0093336696817905E-2</v>
      </c>
      <c r="S168" s="44">
        <f t="shared" si="35"/>
        <v>1.77378039555303</v>
      </c>
      <c r="T168" s="44">
        <f t="shared" si="36"/>
        <v>3.2660402811634701</v>
      </c>
      <c r="U168" s="44">
        <f t="shared" si="37"/>
        <v>3.0549009339268598</v>
      </c>
      <c r="V168" s="44">
        <f t="shared" si="38"/>
        <v>1.6511069492732799</v>
      </c>
      <c r="W168" s="44">
        <f t="shared" si="39"/>
        <v>0.51550768409689096</v>
      </c>
      <c r="X168" s="44">
        <f t="shared" si="40"/>
        <v>1.79092318920628</v>
      </c>
    </row>
    <row r="169" spans="1:24" x14ac:dyDescent="0.25">
      <c r="A169" s="14" t="s">
        <v>24</v>
      </c>
      <c r="B169" s="262">
        <v>0</v>
      </c>
      <c r="C169" s="262">
        <v>1.52858453072455</v>
      </c>
      <c r="D169" s="262">
        <v>3.4204739799657999</v>
      </c>
      <c r="E169" s="262">
        <v>3.6273333519350399</v>
      </c>
      <c r="F169" s="262">
        <v>0.85329085841060404</v>
      </c>
      <c r="G169" s="262">
        <v>0.420972868298638</v>
      </c>
      <c r="H169" s="262">
        <v>1.81724841331498</v>
      </c>
      <c r="Q169" s="14" t="s">
        <v>24</v>
      </c>
      <c r="R169" s="44">
        <f t="shared" si="34"/>
        <v>0</v>
      </c>
      <c r="S169" s="44">
        <f t="shared" si="35"/>
        <v>1.52858453072455</v>
      </c>
      <c r="T169" s="44">
        <f t="shared" si="36"/>
        <v>3.4204739799657999</v>
      </c>
      <c r="U169" s="44">
        <f t="shared" si="37"/>
        <v>3.6273333519350399</v>
      </c>
      <c r="V169" s="44">
        <f t="shared" si="38"/>
        <v>0.85329085841060404</v>
      </c>
      <c r="W169" s="44">
        <f t="shared" si="39"/>
        <v>0.420972868298638</v>
      </c>
      <c r="X169" s="44">
        <f t="shared" si="40"/>
        <v>1.81724841331498</v>
      </c>
    </row>
    <row r="170" spans="1:24" x14ac:dyDescent="0.25">
      <c r="A170" s="14" t="s">
        <v>26</v>
      </c>
      <c r="B170" s="262">
        <v>0.13936835474263501</v>
      </c>
      <c r="C170" s="262">
        <v>1.41930760290197</v>
      </c>
      <c r="D170" s="262">
        <v>3.07161646167022</v>
      </c>
      <c r="E170" s="262">
        <v>2.6875125094426102</v>
      </c>
      <c r="F170" s="262">
        <v>1.6732500119808</v>
      </c>
      <c r="G170" s="262">
        <v>0.46955195672438399</v>
      </c>
      <c r="H170" s="262">
        <v>1.6574264917338899</v>
      </c>
      <c r="Q170" s="14" t="s">
        <v>26</v>
      </c>
      <c r="R170" s="44">
        <f t="shared" si="34"/>
        <v>0.13936835474263501</v>
      </c>
      <c r="S170" s="44">
        <f t="shared" si="35"/>
        <v>1.41930760290197</v>
      </c>
      <c r="T170" s="44">
        <f t="shared" si="36"/>
        <v>3.07161646167022</v>
      </c>
      <c r="U170" s="44">
        <f t="shared" si="37"/>
        <v>2.6875125094426102</v>
      </c>
      <c r="V170" s="44">
        <f t="shared" si="38"/>
        <v>1.6732500119808</v>
      </c>
      <c r="W170" s="44">
        <f t="shared" si="39"/>
        <v>0.46955195672438399</v>
      </c>
      <c r="X170" s="44">
        <f t="shared" si="40"/>
        <v>1.6574264917338899</v>
      </c>
    </row>
    <row r="171" spans="1:24" x14ac:dyDescent="0.25">
      <c r="A171" s="14" t="s">
        <v>42</v>
      </c>
      <c r="B171" s="262">
        <v>0.20811078486277099</v>
      </c>
      <c r="C171" s="262">
        <v>1.2090451982680099</v>
      </c>
      <c r="D171" s="262">
        <v>2.8845524780387399</v>
      </c>
      <c r="E171" s="262">
        <v>2.7943103203102502</v>
      </c>
      <c r="F171" s="262">
        <v>1.6074511564581699</v>
      </c>
      <c r="G171" s="262">
        <v>0.45997959582446102</v>
      </c>
      <c r="H171" s="262">
        <v>1.57402846036927</v>
      </c>
      <c r="Q171" s="14" t="s">
        <v>42</v>
      </c>
      <c r="R171" s="44">
        <f t="shared" si="34"/>
        <v>0.20811078486277099</v>
      </c>
      <c r="S171" s="44">
        <f t="shared" si="35"/>
        <v>1.2090451982680099</v>
      </c>
      <c r="T171" s="44">
        <f t="shared" si="36"/>
        <v>2.8845524780387399</v>
      </c>
      <c r="U171" s="44">
        <f t="shared" si="37"/>
        <v>2.7943103203102502</v>
      </c>
      <c r="V171" s="44">
        <f t="shared" si="38"/>
        <v>1.6074511564581699</v>
      </c>
      <c r="W171" s="44">
        <f t="shared" si="39"/>
        <v>0.45997959582446102</v>
      </c>
      <c r="X171" s="44">
        <f t="shared" si="40"/>
        <v>1.57402846036927</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5C2AD-337D-49B0-899E-E6E556CB4A98}">
  <sheetPr codeName="Sheet27">
    <tabColor theme="4" tint="0.59999389629810485"/>
  </sheetPr>
  <dimension ref="A1:AF171"/>
  <sheetViews>
    <sheetView workbookViewId="0">
      <selection activeCell="BE21" sqref="BE21"/>
    </sheetView>
  </sheetViews>
  <sheetFormatPr defaultColWidth="9" defaultRowHeight="15" x14ac:dyDescent="0.25"/>
  <cols>
    <col min="1" max="1" width="9" style="14"/>
    <col min="2" max="2" width="9.25" style="14" bestFit="1" customWidth="1"/>
    <col min="3" max="4" width="10.125" style="14" bestFit="1" customWidth="1"/>
    <col min="5" max="8" width="9.25" style="14" bestFit="1" customWidth="1"/>
    <col min="9" max="15" width="9" style="14"/>
    <col min="16" max="16" width="9" style="15"/>
    <col min="17" max="31" width="9" style="14"/>
    <col min="32" max="32" width="9" style="15"/>
    <col min="33" max="16384" width="9" style="14"/>
  </cols>
  <sheetData>
    <row r="1" spans="1:32" ht="66.75" x14ac:dyDescent="0.35">
      <c r="A1" s="46" t="s">
        <v>858</v>
      </c>
      <c r="P1" s="136" t="s">
        <v>316</v>
      </c>
      <c r="Q1" s="127" t="s">
        <v>39</v>
      </c>
      <c r="AF1" s="136" t="s">
        <v>316</v>
      </c>
    </row>
    <row r="2" spans="1:32" x14ac:dyDescent="0.25">
      <c r="A2" s="172"/>
    </row>
    <row r="3" spans="1:32" x14ac:dyDescent="0.25">
      <c r="A3" s="14" t="s">
        <v>82</v>
      </c>
    </row>
    <row r="4" spans="1:32" x14ac:dyDescent="0.25">
      <c r="A4" s="79" t="s">
        <v>263</v>
      </c>
    </row>
    <row r="6" spans="1:32" x14ac:dyDescent="0.25">
      <c r="A6" s="14" t="s">
        <v>44</v>
      </c>
    </row>
    <row r="8" spans="1:32" x14ac:dyDescent="0.25">
      <c r="B8" s="14">
        <v>2011</v>
      </c>
      <c r="C8" s="14">
        <v>2012</v>
      </c>
      <c r="D8" s="14">
        <v>2013</v>
      </c>
      <c r="E8" s="14">
        <v>2014</v>
      </c>
      <c r="F8" s="14">
        <v>2015</v>
      </c>
      <c r="G8" s="14">
        <v>2016</v>
      </c>
      <c r="H8" s="14">
        <v>2017</v>
      </c>
      <c r="I8" s="14">
        <v>2018</v>
      </c>
      <c r="J8" s="14">
        <v>2019</v>
      </c>
      <c r="K8" s="14">
        <v>2020</v>
      </c>
      <c r="L8" s="14">
        <v>2021</v>
      </c>
      <c r="M8" s="14">
        <v>2022</v>
      </c>
      <c r="N8" s="14">
        <v>2023</v>
      </c>
      <c r="O8" s="14">
        <v>2024</v>
      </c>
      <c r="R8" s="14">
        <v>2011</v>
      </c>
      <c r="S8" s="14">
        <v>2012</v>
      </c>
      <c r="T8" s="14">
        <v>2013</v>
      </c>
      <c r="U8" s="14">
        <v>2014</v>
      </c>
      <c r="V8" s="14">
        <v>2015</v>
      </c>
      <c r="W8" s="14">
        <v>2016</v>
      </c>
      <c r="X8" s="14">
        <v>2017</v>
      </c>
      <c r="Y8" s="14">
        <v>2018</v>
      </c>
      <c r="Z8" s="14">
        <v>2019</v>
      </c>
      <c r="AA8" s="14">
        <v>2020</v>
      </c>
      <c r="AB8" s="14">
        <v>2021</v>
      </c>
      <c r="AC8" s="14">
        <v>2022</v>
      </c>
      <c r="AD8" s="14">
        <v>2023</v>
      </c>
      <c r="AE8" s="14">
        <v>2024</v>
      </c>
    </row>
    <row r="9" spans="1:32" x14ac:dyDescent="0.25">
      <c r="A9" s="14" t="s">
        <v>0</v>
      </c>
      <c r="B9" s="14">
        <v>31</v>
      </c>
      <c r="C9" s="14">
        <v>38</v>
      </c>
      <c r="D9" s="14">
        <v>42</v>
      </c>
      <c r="E9" s="14">
        <v>41</v>
      </c>
      <c r="F9" s="14">
        <v>48</v>
      </c>
      <c r="G9" s="14">
        <v>43</v>
      </c>
      <c r="H9" s="14">
        <v>77</v>
      </c>
      <c r="I9" s="14">
        <v>77</v>
      </c>
      <c r="J9" s="14">
        <v>72</v>
      </c>
      <c r="K9" s="14">
        <v>43</v>
      </c>
      <c r="L9" s="14">
        <v>50</v>
      </c>
      <c r="M9" s="14">
        <v>36</v>
      </c>
      <c r="N9" s="14">
        <v>62</v>
      </c>
      <c r="O9" s="14">
        <v>97</v>
      </c>
      <c r="Q9" s="14" t="str" cm="1">
        <f t="array" ref="Q9">INDEX(A31:A46,Control!$B$2)</f>
        <v>Ashford</v>
      </c>
      <c r="R9" s="44" cm="1">
        <f t="array" ref="R9">INDEX(B31:B46,Control!$B$2)</f>
        <v>3.4177857158607301</v>
      </c>
      <c r="S9" s="44" cm="1">
        <f t="array" ref="S9">INDEX(C31:C46,Control!$B$2)</f>
        <v>4.1248751682514904</v>
      </c>
      <c r="T9" s="44" cm="1">
        <f t="array" ref="T9">INDEX(D31:D46,Control!$B$2)</f>
        <v>4.5046977562314998</v>
      </c>
      <c r="U9" s="44" cm="1">
        <f t="array" ref="U9">INDEX(E31:E46,Control!$B$2)</f>
        <v>4.3383488879012999</v>
      </c>
      <c r="V9" s="44" cm="1">
        <f t="array" ref="V9">INDEX(F31:F46,Control!$B$2)</f>
        <v>5.0337681949746198</v>
      </c>
      <c r="W9" s="44" cm="1">
        <f t="array" ref="W9">INDEX(G31:G46,Control!$B$2)</f>
        <v>4.4378850897381703</v>
      </c>
      <c r="X9" s="44" cm="1">
        <f t="array" ref="X9">INDEX(H31:H46,Control!$B$2)</f>
        <v>7.8469738196418897</v>
      </c>
      <c r="Y9" s="44" cm="1">
        <f t="array" ref="Y9">INDEX(I31:I46,Control!$B$2)</f>
        <v>7.7497534169367297</v>
      </c>
      <c r="Z9" s="44" cm="1">
        <f t="array" ref="Z9">INDEX(J31:J46,Control!$B$2)</f>
        <v>7.1969772695467897</v>
      </c>
      <c r="AA9" s="44" cm="1">
        <f t="array" ref="AA9">INDEX(K31:K46,Control!$B$2)</f>
        <v>4.2619408680483302</v>
      </c>
      <c r="AB9" s="44" cm="1">
        <f t="array" ref="AB9">INDEX(L31:L46,Control!$B$2)</f>
        <v>4.8086632877792601</v>
      </c>
      <c r="AC9" s="44" cm="1">
        <f t="array" ref="AC9">INDEX(M31:M46,Control!$B$2)</f>
        <v>3.4622375672010701</v>
      </c>
      <c r="AD9" s="44" cm="1">
        <f t="array" ref="AD9">INDEX(N31:N46,Control!$B$2)</f>
        <v>5.7540603248259901</v>
      </c>
      <c r="AE9" s="44" cm="1">
        <f t="array" ref="AE9">INDEX(O31:O46,Control!$B$2)</f>
        <v>9.0023201856148507</v>
      </c>
    </row>
    <row r="10" spans="1:32" x14ac:dyDescent="0.25">
      <c r="A10" s="14" t="s">
        <v>1</v>
      </c>
      <c r="B10" s="14">
        <v>65</v>
      </c>
      <c r="C10" s="14">
        <v>55</v>
      </c>
      <c r="D10" s="14">
        <v>40</v>
      </c>
      <c r="E10" s="14">
        <v>32</v>
      </c>
      <c r="F10" s="14">
        <v>43</v>
      </c>
      <c r="G10" s="14">
        <v>43</v>
      </c>
      <c r="H10" s="14">
        <v>39</v>
      </c>
      <c r="I10" s="14">
        <v>61</v>
      </c>
      <c r="J10" s="14">
        <v>58</v>
      </c>
      <c r="K10" s="14">
        <v>23</v>
      </c>
      <c r="L10" s="14">
        <v>28</v>
      </c>
      <c r="M10" s="14">
        <v>46</v>
      </c>
      <c r="N10" s="14">
        <v>59</v>
      </c>
      <c r="O10" s="14">
        <v>71</v>
      </c>
      <c r="Q10" s="14" t="s">
        <v>42</v>
      </c>
      <c r="R10" s="44">
        <f t="shared" ref="R10:AE10" si="0">B46</f>
        <v>6.51671876673743</v>
      </c>
      <c r="S10" s="44">
        <f t="shared" si="0"/>
        <v>6.95690717984054</v>
      </c>
      <c r="T10" s="44">
        <f t="shared" si="0"/>
        <v>6.1157666996243503</v>
      </c>
      <c r="U10" s="44">
        <f t="shared" si="0"/>
        <v>5.8607486586808397</v>
      </c>
      <c r="V10" s="44">
        <f t="shared" si="0"/>
        <v>5.2859680409449004</v>
      </c>
      <c r="W10" s="44">
        <f t="shared" si="0"/>
        <v>5.6256739735421801</v>
      </c>
      <c r="X10" s="44">
        <f t="shared" si="0"/>
        <v>5.3224420023069303</v>
      </c>
      <c r="Y10" s="44">
        <f t="shared" si="0"/>
        <v>5.8794854274717299</v>
      </c>
      <c r="Z10" s="44">
        <f t="shared" si="0"/>
        <v>5.79711546288374</v>
      </c>
      <c r="AA10" s="44">
        <f t="shared" si="0"/>
        <v>4.3064229696885903</v>
      </c>
      <c r="AB10" s="44">
        <f t="shared" si="0"/>
        <v>4.2113009062716902</v>
      </c>
      <c r="AC10" s="44">
        <f t="shared" si="0"/>
        <v>5.0553031402980304</v>
      </c>
      <c r="AD10" s="44">
        <f t="shared" si="0"/>
        <v>6.5059988934089699</v>
      </c>
      <c r="AE10" s="44">
        <f t="shared" si="0"/>
        <v>8.9335744888505602</v>
      </c>
    </row>
    <row r="11" spans="1:32" x14ac:dyDescent="0.25">
      <c r="A11" s="14" t="s">
        <v>2</v>
      </c>
      <c r="B11" s="14">
        <v>21</v>
      </c>
      <c r="C11" s="14">
        <v>21</v>
      </c>
      <c r="D11" s="14">
        <v>25</v>
      </c>
      <c r="E11" s="14">
        <v>18</v>
      </c>
      <c r="F11" s="14">
        <v>21</v>
      </c>
      <c r="G11" s="14">
        <v>16</v>
      </c>
      <c r="H11" s="14">
        <v>19</v>
      </c>
      <c r="I11" s="14">
        <v>28</v>
      </c>
      <c r="J11" s="14">
        <v>30</v>
      </c>
      <c r="K11" s="14">
        <v>26</v>
      </c>
      <c r="L11" s="14">
        <v>24</v>
      </c>
      <c r="M11" s="14">
        <v>24</v>
      </c>
      <c r="N11" s="14">
        <v>28</v>
      </c>
      <c r="O11" s="14">
        <v>46</v>
      </c>
    </row>
    <row r="12" spans="1:32" x14ac:dyDescent="0.25">
      <c r="A12" s="14" t="s">
        <v>3</v>
      </c>
      <c r="B12" s="14">
        <v>58</v>
      </c>
      <c r="C12" s="14">
        <v>46</v>
      </c>
      <c r="D12" s="14">
        <v>26</v>
      </c>
      <c r="E12" s="14">
        <v>32</v>
      </c>
      <c r="F12" s="14">
        <v>65</v>
      </c>
      <c r="G12" s="14">
        <v>41</v>
      </c>
      <c r="H12" s="14">
        <v>38</v>
      </c>
      <c r="I12" s="14">
        <v>90</v>
      </c>
      <c r="J12" s="14">
        <v>69</v>
      </c>
      <c r="K12" s="14">
        <v>61</v>
      </c>
      <c r="L12" s="14">
        <v>35</v>
      </c>
      <c r="M12" s="14">
        <v>35</v>
      </c>
      <c r="N12" s="14">
        <v>48</v>
      </c>
      <c r="O12" s="14">
        <v>79</v>
      </c>
    </row>
    <row r="13" spans="1:32" x14ac:dyDescent="0.25">
      <c r="A13" s="172" t="s">
        <v>7</v>
      </c>
      <c r="B13" s="14">
        <v>50</v>
      </c>
      <c r="C13" s="14">
        <v>57</v>
      </c>
      <c r="D13" s="14">
        <v>53</v>
      </c>
      <c r="E13" s="14">
        <v>47</v>
      </c>
      <c r="F13" s="14">
        <v>37</v>
      </c>
      <c r="G13" s="14">
        <v>51</v>
      </c>
      <c r="H13" s="14">
        <v>51</v>
      </c>
      <c r="I13" s="14">
        <v>45</v>
      </c>
      <c r="J13" s="14">
        <v>47</v>
      </c>
      <c r="K13" s="14">
        <v>43</v>
      </c>
      <c r="L13" s="14">
        <v>31</v>
      </c>
      <c r="M13" s="14">
        <v>45</v>
      </c>
      <c r="N13" s="14">
        <v>65</v>
      </c>
      <c r="O13" s="14">
        <v>66</v>
      </c>
    </row>
    <row r="14" spans="1:32" x14ac:dyDescent="0.25">
      <c r="A14" s="14" t="s">
        <v>4</v>
      </c>
      <c r="B14" s="14">
        <v>19</v>
      </c>
      <c r="C14" s="14">
        <v>27</v>
      </c>
      <c r="D14" s="14">
        <v>22</v>
      </c>
      <c r="E14" s="14">
        <v>22</v>
      </c>
      <c r="F14" s="14">
        <v>30</v>
      </c>
      <c r="G14" s="14">
        <v>32</v>
      </c>
      <c r="H14" s="14">
        <v>21</v>
      </c>
      <c r="I14" s="14">
        <v>28</v>
      </c>
      <c r="J14" s="14">
        <v>26</v>
      </c>
      <c r="K14" s="14">
        <v>28</v>
      </c>
      <c r="L14" s="14">
        <v>23</v>
      </c>
      <c r="M14" s="14">
        <v>35</v>
      </c>
      <c r="N14" s="14">
        <v>50</v>
      </c>
      <c r="O14" s="14">
        <v>83</v>
      </c>
    </row>
    <row r="15" spans="1:32" x14ac:dyDescent="0.25">
      <c r="A15" s="14" t="s">
        <v>5</v>
      </c>
      <c r="B15" s="14">
        <v>62</v>
      </c>
      <c r="C15" s="14">
        <v>74</v>
      </c>
      <c r="D15" s="14">
        <v>55</v>
      </c>
      <c r="E15" s="14">
        <v>66</v>
      </c>
      <c r="F15" s="14">
        <v>53</v>
      </c>
      <c r="G15" s="14">
        <v>43</v>
      </c>
      <c r="H15" s="14">
        <v>62</v>
      </c>
      <c r="I15" s="14">
        <v>50</v>
      </c>
      <c r="J15" s="14">
        <v>39</v>
      </c>
      <c r="K15" s="14">
        <v>40</v>
      </c>
      <c r="L15" s="14">
        <v>46</v>
      </c>
      <c r="M15" s="14">
        <v>49</v>
      </c>
      <c r="N15" s="14">
        <v>54</v>
      </c>
      <c r="O15" s="14">
        <v>116</v>
      </c>
    </row>
    <row r="16" spans="1:32" x14ac:dyDescent="0.25">
      <c r="A16" s="14" t="s">
        <v>6</v>
      </c>
      <c r="B16" s="14">
        <v>49</v>
      </c>
      <c r="C16" s="14">
        <v>36</v>
      </c>
      <c r="D16" s="14">
        <v>20</v>
      </c>
      <c r="E16" s="14">
        <v>24</v>
      </c>
      <c r="F16" s="14">
        <v>19</v>
      </c>
      <c r="G16" s="14">
        <v>26</v>
      </c>
      <c r="H16" s="14">
        <v>24</v>
      </c>
      <c r="I16" s="14">
        <v>28</v>
      </c>
      <c r="J16" s="14">
        <v>32</v>
      </c>
      <c r="K16" s="14">
        <v>31</v>
      </c>
      <c r="L16" s="14">
        <v>22</v>
      </c>
      <c r="M16" s="14">
        <v>30</v>
      </c>
      <c r="N16" s="14">
        <v>44</v>
      </c>
      <c r="O16" s="14">
        <v>38</v>
      </c>
    </row>
    <row r="17" spans="1:19" x14ac:dyDescent="0.25">
      <c r="A17" s="14" t="s">
        <v>8</v>
      </c>
      <c r="B17" s="14">
        <v>62</v>
      </c>
      <c r="C17" s="14">
        <v>82</v>
      </c>
      <c r="D17" s="14">
        <v>70</v>
      </c>
      <c r="E17" s="14">
        <v>68</v>
      </c>
      <c r="F17" s="14">
        <v>55</v>
      </c>
      <c r="G17" s="14">
        <v>107</v>
      </c>
      <c r="H17" s="14">
        <v>81</v>
      </c>
      <c r="I17" s="14">
        <v>85</v>
      </c>
      <c r="J17" s="14">
        <v>93</v>
      </c>
      <c r="K17" s="14">
        <v>55</v>
      </c>
      <c r="L17" s="14">
        <v>54</v>
      </c>
      <c r="M17" s="14">
        <v>58</v>
      </c>
      <c r="N17" s="14">
        <v>83</v>
      </c>
      <c r="O17" s="14">
        <v>127</v>
      </c>
    </row>
    <row r="18" spans="1:19" x14ac:dyDescent="0.25">
      <c r="A18" s="14" t="s">
        <v>9</v>
      </c>
      <c r="B18" s="14">
        <v>69</v>
      </c>
      <c r="C18" s="14">
        <v>40</v>
      </c>
      <c r="D18" s="14">
        <v>54</v>
      </c>
      <c r="E18" s="14">
        <v>74</v>
      </c>
      <c r="F18" s="14">
        <v>60</v>
      </c>
      <c r="G18" s="14">
        <v>84</v>
      </c>
      <c r="H18" s="14">
        <v>82</v>
      </c>
      <c r="I18" s="14">
        <v>65</v>
      </c>
      <c r="J18" s="14">
        <v>75</v>
      </c>
      <c r="K18" s="14">
        <v>65</v>
      </c>
      <c r="L18" s="14">
        <v>55</v>
      </c>
      <c r="M18" s="14">
        <v>65</v>
      </c>
      <c r="N18" s="14">
        <v>121</v>
      </c>
      <c r="O18" s="14">
        <v>98</v>
      </c>
    </row>
    <row r="19" spans="1:19" x14ac:dyDescent="0.25">
      <c r="A19" s="14" t="s">
        <v>10</v>
      </c>
      <c r="B19" s="14">
        <v>39</v>
      </c>
      <c r="C19" s="14">
        <v>41</v>
      </c>
      <c r="D19" s="14">
        <v>46</v>
      </c>
      <c r="E19" s="14">
        <v>44</v>
      </c>
      <c r="F19" s="14">
        <v>60</v>
      </c>
      <c r="G19" s="14">
        <v>46</v>
      </c>
      <c r="H19" s="14">
        <v>39</v>
      </c>
      <c r="I19" s="14">
        <v>70</v>
      </c>
      <c r="J19" s="14">
        <v>42</v>
      </c>
      <c r="K19" s="14">
        <v>47</v>
      </c>
      <c r="L19" s="14">
        <v>43</v>
      </c>
      <c r="M19" s="14">
        <v>47</v>
      </c>
      <c r="N19" s="14">
        <v>65</v>
      </c>
      <c r="O19" s="14">
        <v>86</v>
      </c>
    </row>
    <row r="20" spans="1:19" x14ac:dyDescent="0.25">
      <c r="A20" s="14" t="s">
        <v>11</v>
      </c>
      <c r="B20" s="14">
        <v>81</v>
      </c>
      <c r="C20" s="14">
        <v>88</v>
      </c>
      <c r="D20" s="14">
        <v>40</v>
      </c>
      <c r="E20" s="14">
        <v>44</v>
      </c>
      <c r="F20" s="14">
        <v>47</v>
      </c>
      <c r="G20" s="14">
        <v>50</v>
      </c>
      <c r="H20" s="14">
        <v>39</v>
      </c>
      <c r="I20" s="14">
        <v>42</v>
      </c>
      <c r="J20" s="14">
        <v>54</v>
      </c>
      <c r="K20" s="14">
        <v>21</v>
      </c>
      <c r="L20" s="14">
        <v>36</v>
      </c>
      <c r="M20" s="14">
        <v>36</v>
      </c>
      <c r="N20" s="14">
        <v>61</v>
      </c>
      <c r="O20" s="14">
        <v>60</v>
      </c>
    </row>
    <row r="21" spans="1:19" x14ac:dyDescent="0.25">
      <c r="A21" s="14" t="s">
        <v>41</v>
      </c>
      <c r="B21" s="14">
        <v>606</v>
      </c>
      <c r="C21" s="14">
        <v>605</v>
      </c>
      <c r="D21" s="14">
        <v>493</v>
      </c>
      <c r="E21" s="14">
        <v>512</v>
      </c>
      <c r="F21" s="14">
        <v>538</v>
      </c>
      <c r="G21" s="14">
        <v>582</v>
      </c>
      <c r="H21" s="14">
        <v>572</v>
      </c>
      <c r="I21" s="14">
        <v>669</v>
      </c>
      <c r="J21" s="14">
        <v>637</v>
      </c>
      <c r="K21" s="14">
        <v>483</v>
      </c>
      <c r="L21" s="14">
        <v>447</v>
      </c>
      <c r="M21" s="14">
        <v>506</v>
      </c>
      <c r="N21" s="14">
        <v>740</v>
      </c>
      <c r="O21" s="14">
        <v>967</v>
      </c>
    </row>
    <row r="22" spans="1:19" x14ac:dyDescent="0.25">
      <c r="A22" s="14" t="s">
        <v>24</v>
      </c>
      <c r="B22" s="14">
        <v>48</v>
      </c>
      <c r="C22" s="14">
        <v>56</v>
      </c>
      <c r="D22" s="14">
        <v>69</v>
      </c>
      <c r="E22" s="14">
        <v>67</v>
      </c>
      <c r="F22" s="14">
        <v>76</v>
      </c>
      <c r="G22" s="14">
        <v>73</v>
      </c>
      <c r="H22" s="14">
        <v>95</v>
      </c>
      <c r="I22" s="14">
        <v>101</v>
      </c>
      <c r="J22" s="14">
        <v>128</v>
      </c>
      <c r="K22" s="14">
        <v>96</v>
      </c>
      <c r="L22" s="14">
        <v>84</v>
      </c>
      <c r="M22" s="14">
        <v>131</v>
      </c>
      <c r="N22" s="14">
        <v>184</v>
      </c>
      <c r="O22" s="14">
        <v>248</v>
      </c>
    </row>
    <row r="23" spans="1:19" x14ac:dyDescent="0.25">
      <c r="A23" s="14" t="s">
        <v>26</v>
      </c>
      <c r="B23" s="14">
        <v>3396</v>
      </c>
      <c r="C23" s="14">
        <v>3529</v>
      </c>
      <c r="D23" s="14">
        <v>3046</v>
      </c>
      <c r="E23" s="14">
        <v>2848</v>
      </c>
      <c r="F23" s="14">
        <v>2756</v>
      </c>
      <c r="G23" s="14">
        <v>3047</v>
      </c>
      <c r="H23" s="14">
        <v>2877</v>
      </c>
      <c r="I23" s="14">
        <v>3402</v>
      </c>
      <c r="J23" s="14">
        <v>3244</v>
      </c>
      <c r="K23" s="14">
        <v>2484</v>
      </c>
      <c r="L23" s="14">
        <v>2588</v>
      </c>
      <c r="M23" s="14">
        <v>3106</v>
      </c>
      <c r="N23" s="14">
        <v>4048</v>
      </c>
      <c r="O23" s="14">
        <v>5388</v>
      </c>
    </row>
    <row r="24" spans="1:19" x14ac:dyDescent="0.25">
      <c r="A24" s="14" t="s">
        <v>42</v>
      </c>
      <c r="B24" s="14">
        <v>27218</v>
      </c>
      <c r="C24" s="14">
        <v>29268</v>
      </c>
      <c r="D24" s="14">
        <v>25906</v>
      </c>
      <c r="E24" s="14">
        <v>25040</v>
      </c>
      <c r="F24" s="14">
        <v>22787</v>
      </c>
      <c r="G24" s="14">
        <v>24462</v>
      </c>
      <c r="H24" s="14">
        <v>23287</v>
      </c>
      <c r="I24" s="14">
        <v>25883</v>
      </c>
      <c r="J24" s="14">
        <v>25660</v>
      </c>
      <c r="K24" s="14">
        <v>19145</v>
      </c>
      <c r="L24" s="14">
        <v>18856</v>
      </c>
      <c r="M24" s="14">
        <v>22635</v>
      </c>
      <c r="N24" s="14">
        <v>29727</v>
      </c>
      <c r="O24" s="14">
        <v>40819</v>
      </c>
    </row>
    <row r="28" spans="1:19" x14ac:dyDescent="0.25">
      <c r="A28" s="14" t="s">
        <v>83</v>
      </c>
    </row>
    <row r="30" spans="1:19" x14ac:dyDescent="0.25">
      <c r="B30" s="14">
        <v>2011</v>
      </c>
      <c r="C30" s="14">
        <v>2012</v>
      </c>
      <c r="D30" s="14">
        <v>2013</v>
      </c>
      <c r="E30" s="14">
        <v>2014</v>
      </c>
      <c r="F30" s="14">
        <v>2015</v>
      </c>
      <c r="G30" s="14">
        <v>2016</v>
      </c>
      <c r="H30" s="14">
        <v>2017</v>
      </c>
      <c r="I30" s="14">
        <v>2018</v>
      </c>
      <c r="J30" s="14">
        <v>2019</v>
      </c>
      <c r="K30" s="14">
        <v>2020</v>
      </c>
      <c r="L30" s="14">
        <v>2021</v>
      </c>
      <c r="M30" s="14">
        <v>2022</v>
      </c>
      <c r="N30" s="14">
        <v>2023</v>
      </c>
      <c r="O30" s="14">
        <v>2024</v>
      </c>
      <c r="R30" s="14">
        <f t="shared" ref="R30:R46" ca="1" si="1">OFFSET(P30,0,-2)</f>
        <v>2023</v>
      </c>
      <c r="S30" s="14">
        <f t="shared" ref="S30:S46" ca="1" si="2">OFFSET(P30,0,-1)</f>
        <v>2024</v>
      </c>
    </row>
    <row r="31" spans="1:19" x14ac:dyDescent="0.25">
      <c r="A31" s="14" t="s">
        <v>0</v>
      </c>
      <c r="B31" s="44">
        <v>3.4177857158607301</v>
      </c>
      <c r="C31" s="44">
        <v>4.1248751682514904</v>
      </c>
      <c r="D31" s="44">
        <v>4.5046977562314998</v>
      </c>
      <c r="E31" s="44">
        <v>4.3383488879012999</v>
      </c>
      <c r="F31" s="44">
        <v>5.0337681949746198</v>
      </c>
      <c r="G31" s="44">
        <v>4.4378850897381703</v>
      </c>
      <c r="H31" s="44">
        <v>7.8469738196418897</v>
      </c>
      <c r="I31" s="44">
        <v>7.7497534169367297</v>
      </c>
      <c r="J31" s="44">
        <v>7.1969772695467897</v>
      </c>
      <c r="K31" s="44">
        <v>4.2619408680483302</v>
      </c>
      <c r="L31" s="44">
        <v>4.8086632877792601</v>
      </c>
      <c r="M31" s="44">
        <v>3.4622375672010701</v>
      </c>
      <c r="N31" s="44">
        <v>5.7540603248259901</v>
      </c>
      <c r="O31" s="44">
        <v>9.0023201856148507</v>
      </c>
      <c r="Q31" s="14" t="s">
        <v>0</v>
      </c>
      <c r="R31" s="44">
        <f t="shared" ca="1" si="1"/>
        <v>5.7540603248259901</v>
      </c>
      <c r="S31" s="44">
        <f t="shared" ca="1" si="2"/>
        <v>9.0023201856148507</v>
      </c>
    </row>
    <row r="32" spans="1:19" x14ac:dyDescent="0.25">
      <c r="A32" s="14" t="s">
        <v>1</v>
      </c>
      <c r="B32" s="44">
        <v>5.3387651846802102</v>
      </c>
      <c r="C32" s="44">
        <v>4.4269512793889199</v>
      </c>
      <c r="D32" s="44">
        <v>3.1744772032855799</v>
      </c>
      <c r="E32" s="44">
        <v>2.5002343969747201</v>
      </c>
      <c r="F32" s="44">
        <v>3.29534742924583</v>
      </c>
      <c r="G32" s="44">
        <v>3.2268958012832498</v>
      </c>
      <c r="H32" s="44">
        <v>2.8984645569808398</v>
      </c>
      <c r="I32" s="44">
        <v>4.5179495915329202</v>
      </c>
      <c r="J32" s="44">
        <v>4.2748586716982198</v>
      </c>
      <c r="K32" s="44">
        <v>1.6812742596910799</v>
      </c>
      <c r="L32" s="44">
        <v>2.1806174262483999</v>
      </c>
      <c r="M32" s="44">
        <v>3.58244291455095</v>
      </c>
      <c r="N32" s="44">
        <v>4.5270394696458203</v>
      </c>
      <c r="O32" s="44">
        <v>5.4477932600822498</v>
      </c>
      <c r="Q32" s="14" t="s">
        <v>1</v>
      </c>
      <c r="R32" s="44">
        <f t="shared" ca="1" si="1"/>
        <v>4.5270394696458203</v>
      </c>
      <c r="S32" s="44">
        <f t="shared" ca="1" si="2"/>
        <v>5.4477932600822498</v>
      </c>
    </row>
    <row r="33" spans="1:19" x14ac:dyDescent="0.25">
      <c r="A33" s="14" t="s">
        <v>2</v>
      </c>
      <c r="B33" s="44">
        <v>2.7970910253336498</v>
      </c>
      <c r="C33" s="44">
        <v>2.7657052548399799</v>
      </c>
      <c r="D33" s="44">
        <v>3.2425000972750002</v>
      </c>
      <c r="E33" s="44">
        <v>2.2979701263883601</v>
      </c>
      <c r="F33" s="44">
        <v>2.6451694168031201</v>
      </c>
      <c r="G33" s="44">
        <v>1.9876517137284599</v>
      </c>
      <c r="H33" s="44">
        <v>2.3197040545985099</v>
      </c>
      <c r="I33" s="44">
        <v>3.36931278052537</v>
      </c>
      <c r="J33" s="44">
        <v>3.5378610092338199</v>
      </c>
      <c r="K33" s="44">
        <v>3.0428218661860602</v>
      </c>
      <c r="L33" s="44">
        <v>2.7294438758103001</v>
      </c>
      <c r="M33" s="44">
        <v>2.7294438758103001</v>
      </c>
      <c r="N33" s="44">
        <v>3.1050390347764401</v>
      </c>
      <c r="O33" s="44">
        <v>5.1011355571327197</v>
      </c>
      <c r="Q33" s="14" t="s">
        <v>2</v>
      </c>
      <c r="R33" s="44">
        <f t="shared" ca="1" si="1"/>
        <v>3.1050390347764401</v>
      </c>
      <c r="S33" s="44">
        <f t="shared" ca="1" si="2"/>
        <v>5.1011355571327197</v>
      </c>
    </row>
    <row r="34" spans="1:19" x14ac:dyDescent="0.25">
      <c r="A34" s="14" t="s">
        <v>3</v>
      </c>
      <c r="B34" s="44">
        <v>6.5493800673005298</v>
      </c>
      <c r="C34" s="44">
        <v>5.1779643846101902</v>
      </c>
      <c r="D34" s="44">
        <v>2.9055473604219801</v>
      </c>
      <c r="E34" s="44">
        <v>3.54068467989998</v>
      </c>
      <c r="F34" s="44">
        <v>7.1615085442305801</v>
      </c>
      <c r="G34" s="44">
        <v>4.4608856490044602</v>
      </c>
      <c r="H34" s="44">
        <v>4.0850112337808904</v>
      </c>
      <c r="I34" s="44">
        <v>9.5739588319770199</v>
      </c>
      <c r="J34" s="44">
        <v>7.2685902095250103</v>
      </c>
      <c r="K34" s="44">
        <v>6.4046029146192902</v>
      </c>
      <c r="L34" s="44">
        <v>3.7328157162206801</v>
      </c>
      <c r="M34" s="44">
        <v>3.7328157162206801</v>
      </c>
      <c r="N34" s="44">
        <v>5.0421756988140398</v>
      </c>
      <c r="O34" s="44">
        <v>8.2985808376314392</v>
      </c>
      <c r="Q34" s="14" t="s">
        <v>3</v>
      </c>
      <c r="R34" s="44">
        <f t="shared" ca="1" si="1"/>
        <v>5.0421756988140398</v>
      </c>
      <c r="S34" s="44">
        <f t="shared" ca="1" si="2"/>
        <v>8.2985808376314392</v>
      </c>
    </row>
    <row r="35" spans="1:19" x14ac:dyDescent="0.25">
      <c r="A35" s="172" t="s">
        <v>7</v>
      </c>
      <c r="B35" s="44">
        <v>5.7954887915246802</v>
      </c>
      <c r="C35" s="44">
        <v>6.5618308659314399</v>
      </c>
      <c r="D35" s="44">
        <v>6.0783301794827702</v>
      </c>
      <c r="E35" s="44">
        <v>5.3483846740330199</v>
      </c>
      <c r="F35" s="44">
        <v>4.1820195763727197</v>
      </c>
      <c r="G35" s="44">
        <v>5.6951423785594599</v>
      </c>
      <c r="H35" s="44">
        <v>5.6568614401703696</v>
      </c>
      <c r="I35" s="44">
        <v>4.93312869984653</v>
      </c>
      <c r="J35" s="44">
        <v>5.1283170391061503</v>
      </c>
      <c r="K35" s="44">
        <v>4.6708668259830599</v>
      </c>
      <c r="L35" s="44">
        <v>3.4582775546631002</v>
      </c>
      <c r="M35" s="44">
        <v>5.0200803212851399</v>
      </c>
      <c r="N35" s="44">
        <v>7.2063682121554802</v>
      </c>
      <c r="O35" s="44">
        <v>7.3172354154194101</v>
      </c>
      <c r="Q35" s="172" t="s">
        <v>7</v>
      </c>
      <c r="R35" s="44">
        <f t="shared" ca="1" si="1"/>
        <v>7.2063682121554802</v>
      </c>
      <c r="S35" s="44">
        <f t="shared" ca="1" si="2"/>
        <v>7.3172354154194101</v>
      </c>
    </row>
    <row r="36" spans="1:19" x14ac:dyDescent="0.25">
      <c r="A36" s="14" t="s">
        <v>4</v>
      </c>
      <c r="B36" s="44">
        <v>2.43143979627094</v>
      </c>
      <c r="C36" s="44">
        <v>3.4273528142374801</v>
      </c>
      <c r="D36" s="44">
        <v>2.76757409550647</v>
      </c>
      <c r="E36" s="44">
        <v>2.7361482494869702</v>
      </c>
      <c r="F36" s="44">
        <v>3.7043439606845601</v>
      </c>
      <c r="G36" s="44">
        <v>3.9325083258574698</v>
      </c>
      <c r="H36" s="44">
        <v>2.58585659578136</v>
      </c>
      <c r="I36" s="44">
        <v>3.4462810934557599</v>
      </c>
      <c r="J36" s="44">
        <v>3.1896361361238599</v>
      </c>
      <c r="K36" s="44">
        <v>3.4423831126519899</v>
      </c>
      <c r="L36" s="44">
        <v>2.8071374520955898</v>
      </c>
      <c r="M36" s="44">
        <v>4.2717309053628503</v>
      </c>
      <c r="N36" s="44">
        <v>6.1154598825831696</v>
      </c>
      <c r="O36" s="44">
        <v>10.151663405088099</v>
      </c>
      <c r="Q36" s="14" t="s">
        <v>4</v>
      </c>
      <c r="R36" s="44">
        <f t="shared" ca="1" si="1"/>
        <v>6.1154598825831696</v>
      </c>
      <c r="S36" s="44">
        <f t="shared" ca="1" si="2"/>
        <v>10.151663405088099</v>
      </c>
    </row>
    <row r="37" spans="1:19" x14ac:dyDescent="0.25">
      <c r="A37" s="14" t="s">
        <v>5</v>
      </c>
      <c r="B37" s="44">
        <v>5.0821338404537899</v>
      </c>
      <c r="C37" s="44">
        <v>6.0041055099838498</v>
      </c>
      <c r="D37" s="44">
        <v>4.4117882983331498</v>
      </c>
      <c r="E37" s="44">
        <v>5.2176800297249697</v>
      </c>
      <c r="F37" s="44">
        <v>4.1293981986474302</v>
      </c>
      <c r="G37" s="44">
        <v>3.3192330255966902</v>
      </c>
      <c r="H37" s="44">
        <v>4.7348846444636203</v>
      </c>
      <c r="I37" s="44">
        <v>3.7770911865354302</v>
      </c>
      <c r="J37" s="44">
        <v>2.915081435416</v>
      </c>
      <c r="K37" s="44">
        <v>2.9744199881023201</v>
      </c>
      <c r="L37" s="44">
        <v>3.3086860200822898</v>
      </c>
      <c r="M37" s="44">
        <v>3.5244698909572199</v>
      </c>
      <c r="N37" s="44">
        <v>3.75430180415059</v>
      </c>
      <c r="O37" s="44">
        <v>8.0647964681753397</v>
      </c>
      <c r="Q37" s="14" t="s">
        <v>5</v>
      </c>
      <c r="R37" s="44">
        <f t="shared" ca="1" si="1"/>
        <v>3.75430180415059</v>
      </c>
      <c r="S37" s="44">
        <f t="shared" ca="1" si="2"/>
        <v>8.0647964681753397</v>
      </c>
    </row>
    <row r="38" spans="1:19" x14ac:dyDescent="0.25">
      <c r="A38" s="14" t="s">
        <v>6</v>
      </c>
      <c r="B38" s="44">
        <v>5.4581504667275604</v>
      </c>
      <c r="C38" s="44">
        <v>3.9731591029489701</v>
      </c>
      <c r="D38" s="44">
        <v>2.1955583853863598</v>
      </c>
      <c r="E38" s="44">
        <v>2.6188293832656799</v>
      </c>
      <c r="F38" s="44">
        <v>2.0677796399886801</v>
      </c>
      <c r="G38" s="44">
        <v>2.81482764593799</v>
      </c>
      <c r="H38" s="44">
        <v>2.5862626349705802</v>
      </c>
      <c r="I38" s="44">
        <v>2.9988218913998099</v>
      </c>
      <c r="J38" s="44">
        <v>3.41854775818048</v>
      </c>
      <c r="K38" s="44">
        <v>3.2979074245470699</v>
      </c>
      <c r="L38" s="44">
        <v>2.3417458779950402</v>
      </c>
      <c r="M38" s="44">
        <v>3.1932898336296001</v>
      </c>
      <c r="N38" s="44">
        <v>4.6673455532926003</v>
      </c>
      <c r="O38" s="44">
        <v>4.0308893414799698</v>
      </c>
      <c r="Q38" s="14" t="s">
        <v>6</v>
      </c>
      <c r="R38" s="44">
        <f t="shared" ca="1" si="1"/>
        <v>4.6673455532926003</v>
      </c>
      <c r="S38" s="44">
        <f t="shared" ca="1" si="2"/>
        <v>4.0308893414799698</v>
      </c>
    </row>
    <row r="39" spans="1:19" x14ac:dyDescent="0.25">
      <c r="A39" s="14" t="s">
        <v>8</v>
      </c>
      <c r="B39" s="44">
        <v>5.8861504576007304</v>
      </c>
      <c r="C39" s="44">
        <v>7.70292993151907</v>
      </c>
      <c r="D39" s="44">
        <v>6.5017090206568602</v>
      </c>
      <c r="E39" s="44">
        <v>6.2333281388932198</v>
      </c>
      <c r="F39" s="44">
        <v>4.9794935402388401</v>
      </c>
      <c r="G39" s="44">
        <v>9.5210129645942896</v>
      </c>
      <c r="H39" s="44">
        <v>7.1199402276622896</v>
      </c>
      <c r="I39" s="44">
        <v>7.37924089314859</v>
      </c>
      <c r="J39" s="44">
        <v>7.999243082375</v>
      </c>
      <c r="K39" s="44">
        <v>4.7136258066727796</v>
      </c>
      <c r="L39" s="44">
        <v>4.5386160582960002</v>
      </c>
      <c r="M39" s="44">
        <v>4.8748098403920004</v>
      </c>
      <c r="N39" s="44">
        <v>6.8397198187062198</v>
      </c>
      <c r="O39" s="44">
        <v>10.4655953852493</v>
      </c>
      <c r="Q39" s="14" t="s">
        <v>8</v>
      </c>
      <c r="R39" s="44">
        <f t="shared" ca="1" si="1"/>
        <v>6.8397198187062198</v>
      </c>
      <c r="S39" s="44">
        <f t="shared" ca="1" si="2"/>
        <v>10.4655953852493</v>
      </c>
    </row>
    <row r="40" spans="1:19" x14ac:dyDescent="0.25">
      <c r="A40" s="14" t="s">
        <v>9</v>
      </c>
      <c r="B40" s="44">
        <v>6.5561309325858703</v>
      </c>
      <c r="C40" s="44">
        <v>3.7626165235304598</v>
      </c>
      <c r="D40" s="44">
        <v>5.0379713768589198</v>
      </c>
      <c r="E40" s="44">
        <v>6.80278362551595</v>
      </c>
      <c r="F40" s="44">
        <v>5.45276091460976</v>
      </c>
      <c r="G40" s="44">
        <v>7.5672267014999299</v>
      </c>
      <c r="H40" s="44">
        <v>7.3537324676256404</v>
      </c>
      <c r="I40" s="44">
        <v>5.8107310793656497</v>
      </c>
      <c r="J40" s="44">
        <v>6.6946353655270903</v>
      </c>
      <c r="K40" s="44">
        <v>5.8209824027224304</v>
      </c>
      <c r="L40" s="44">
        <v>4.8916282006812697</v>
      </c>
      <c r="M40" s="44">
        <v>5.7810151462596799</v>
      </c>
      <c r="N40" s="44">
        <v>10.798654184255399</v>
      </c>
      <c r="O40" s="44">
        <v>8.7460174384878293</v>
      </c>
      <c r="Q40" s="14" t="s">
        <v>9</v>
      </c>
      <c r="R40" s="44">
        <f t="shared" ca="1" si="1"/>
        <v>10.798654184255399</v>
      </c>
      <c r="S40" s="44">
        <f t="shared" ca="1" si="2"/>
        <v>8.7460174384878293</v>
      </c>
    </row>
    <row r="41" spans="1:19" x14ac:dyDescent="0.25">
      <c r="A41" s="14" t="s">
        <v>10</v>
      </c>
      <c r="B41" s="44">
        <v>4.2169000378439803</v>
      </c>
      <c r="C41" s="44">
        <v>4.3869504274601701</v>
      </c>
      <c r="D41" s="44">
        <v>4.8662830060934299</v>
      </c>
      <c r="E41" s="44">
        <v>4.5986141449190496</v>
      </c>
      <c r="F41" s="44">
        <v>6.2085450274728098</v>
      </c>
      <c r="G41" s="44">
        <v>4.6917710415731699</v>
      </c>
      <c r="H41" s="44">
        <v>3.9291147402250699</v>
      </c>
      <c r="I41" s="44">
        <v>6.96538205120551</v>
      </c>
      <c r="J41" s="44">
        <v>4.1310527299373501</v>
      </c>
      <c r="K41" s="44">
        <v>4.60499887324496</v>
      </c>
      <c r="L41" s="44">
        <v>4.1970874165462897</v>
      </c>
      <c r="M41" s="44">
        <v>4.5875141529691996</v>
      </c>
      <c r="N41" s="44">
        <v>6.2115956155691299</v>
      </c>
      <c r="O41" s="44">
        <v>8.2184188144453003</v>
      </c>
      <c r="Q41" s="14" t="s">
        <v>10</v>
      </c>
      <c r="R41" s="44">
        <f t="shared" ca="1" si="1"/>
        <v>6.2115956155691299</v>
      </c>
      <c r="S41" s="44">
        <f t="shared" ca="1" si="2"/>
        <v>8.2184188144453003</v>
      </c>
    </row>
    <row r="42" spans="1:19" x14ac:dyDescent="0.25">
      <c r="A42" s="14" t="s">
        <v>11</v>
      </c>
      <c r="B42" s="44">
        <v>9.1644509815013908</v>
      </c>
      <c r="C42" s="44">
        <v>9.8924199332261704</v>
      </c>
      <c r="D42" s="44">
        <v>4.4756747079622299</v>
      </c>
      <c r="E42" s="44">
        <v>4.8958518782268099</v>
      </c>
      <c r="F42" s="44">
        <v>5.2253574366842299</v>
      </c>
      <c r="G42" s="44">
        <v>5.5167543830613601</v>
      </c>
      <c r="H42" s="44">
        <v>4.2718659291308398</v>
      </c>
      <c r="I42" s="44">
        <v>4.6032946437378799</v>
      </c>
      <c r="J42" s="44">
        <v>5.8852378616969103</v>
      </c>
      <c r="K42" s="44">
        <v>2.28728270814273</v>
      </c>
      <c r="L42" s="44">
        <v>4.00814990480644</v>
      </c>
      <c r="M42" s="44">
        <v>4.00814990480644</v>
      </c>
      <c r="N42" s="44">
        <v>6.7508493896568096</v>
      </c>
      <c r="O42" s="44">
        <v>6.6401797275312902</v>
      </c>
      <c r="Q42" s="14" t="s">
        <v>11</v>
      </c>
      <c r="R42" s="44">
        <f t="shared" ca="1" si="1"/>
        <v>6.7508493896568096</v>
      </c>
      <c r="S42" s="44">
        <f t="shared" ca="1" si="2"/>
        <v>6.6401797275312902</v>
      </c>
    </row>
    <row r="43" spans="1:19" x14ac:dyDescent="0.25">
      <c r="A43" s="14" t="s">
        <v>41</v>
      </c>
      <c r="B43" s="44">
        <v>5.2984857347452099</v>
      </c>
      <c r="C43" s="44">
        <v>5.2344243431013799</v>
      </c>
      <c r="D43" s="44">
        <v>4.2244276457513203</v>
      </c>
      <c r="E43" s="44">
        <v>4.3351475474241399</v>
      </c>
      <c r="F43" s="44">
        <v>4.5105242771842899</v>
      </c>
      <c r="G43" s="44">
        <v>4.8200394381920999</v>
      </c>
      <c r="H43" s="44">
        <v>4.6941190566462003</v>
      </c>
      <c r="I43" s="44">
        <v>5.4457408039020496</v>
      </c>
      <c r="J43" s="44">
        <v>5.1465764359513804</v>
      </c>
      <c r="K43" s="44">
        <v>3.8873677449886799</v>
      </c>
      <c r="L43" s="44">
        <v>3.5981357310172202</v>
      </c>
      <c r="M43" s="44">
        <v>4.07305744942889</v>
      </c>
      <c r="N43" s="44">
        <v>5.8640847788170198</v>
      </c>
      <c r="O43" s="44">
        <v>7.6629324069136002</v>
      </c>
      <c r="Q43" s="14" t="s">
        <v>41</v>
      </c>
      <c r="R43" s="44">
        <f t="shared" ca="1" si="1"/>
        <v>5.8640847788170198</v>
      </c>
      <c r="S43" s="44">
        <f t="shared" ca="1" si="2"/>
        <v>7.6629324069136002</v>
      </c>
    </row>
    <row r="44" spans="1:19" x14ac:dyDescent="0.25">
      <c r="A44" s="14" t="s">
        <v>24</v>
      </c>
      <c r="B44" s="44">
        <v>2.3537834617289501</v>
      </c>
      <c r="C44" s="44">
        <v>2.7089521192712902</v>
      </c>
      <c r="D44" s="44">
        <v>3.30342694638873</v>
      </c>
      <c r="E44" s="44">
        <v>3.17966532835977</v>
      </c>
      <c r="F44" s="44">
        <v>3.5836716602302001</v>
      </c>
      <c r="G44" s="44">
        <v>3.4218803466880399</v>
      </c>
      <c r="H44" s="44">
        <v>4.4460460610371904</v>
      </c>
      <c r="I44" s="44">
        <v>4.7314769703556596</v>
      </c>
      <c r="J44" s="44">
        <v>5.9931546936233797</v>
      </c>
      <c r="K44" s="44">
        <v>4.4922578743197299</v>
      </c>
      <c r="L44" s="44">
        <v>3.8886728515082498</v>
      </c>
      <c r="M44" s="44">
        <v>6.0644778993759596</v>
      </c>
      <c r="N44" s="44">
        <v>8.3593427012489006</v>
      </c>
      <c r="O44" s="44">
        <v>11.266940162552901</v>
      </c>
      <c r="Q44" s="14" t="s">
        <v>24</v>
      </c>
      <c r="R44" s="44">
        <f t="shared" ca="1" si="1"/>
        <v>8.3593427012489006</v>
      </c>
      <c r="S44" s="44">
        <f t="shared" ca="1" si="2"/>
        <v>11.266940162552901</v>
      </c>
    </row>
    <row r="45" spans="1:19" x14ac:dyDescent="0.25">
      <c r="A45" s="14" t="s">
        <v>26</v>
      </c>
      <c r="B45" s="44">
        <v>5.0000103062638797</v>
      </c>
      <c r="C45" s="44">
        <v>5.1528365788611099</v>
      </c>
      <c r="D45" s="44">
        <v>4.4128133264064999</v>
      </c>
      <c r="E45" s="44">
        <v>4.0863265172890504</v>
      </c>
      <c r="F45" s="44">
        <v>3.9199131588469398</v>
      </c>
      <c r="G45" s="44">
        <v>4.2939629868000502</v>
      </c>
      <c r="H45" s="44">
        <v>4.0311280993588303</v>
      </c>
      <c r="I45" s="44">
        <v>4.74072075677622</v>
      </c>
      <c r="J45" s="44">
        <v>4.4987836365204696</v>
      </c>
      <c r="K45" s="44">
        <v>3.4334740219125899</v>
      </c>
      <c r="L45" s="44">
        <v>3.5173581215567999</v>
      </c>
      <c r="M45" s="44">
        <v>4.2213733869997698</v>
      </c>
      <c r="N45" s="44">
        <v>5.4019826397252597</v>
      </c>
      <c r="O45" s="44">
        <v>7.1901883554445902</v>
      </c>
      <c r="Q45" s="14" t="s">
        <v>26</v>
      </c>
      <c r="R45" s="44">
        <f t="shared" ca="1" si="1"/>
        <v>5.4019826397252597</v>
      </c>
      <c r="S45" s="44">
        <f t="shared" ca="1" si="2"/>
        <v>7.1901883554445902</v>
      </c>
    </row>
    <row r="46" spans="1:19" x14ac:dyDescent="0.25">
      <c r="A46" s="14" t="s">
        <v>42</v>
      </c>
      <c r="B46" s="44">
        <v>6.51671876673743</v>
      </c>
      <c r="C46" s="44">
        <v>6.95690717984054</v>
      </c>
      <c r="D46" s="44">
        <v>6.1157666996243503</v>
      </c>
      <c r="E46" s="44">
        <v>5.8607486586808397</v>
      </c>
      <c r="F46" s="44">
        <v>5.2859680409449004</v>
      </c>
      <c r="G46" s="44">
        <v>5.6256739735421801</v>
      </c>
      <c r="H46" s="44">
        <v>5.3224420023069303</v>
      </c>
      <c r="I46" s="44">
        <v>5.8794854274717299</v>
      </c>
      <c r="J46" s="44">
        <v>5.79711546288374</v>
      </c>
      <c r="K46" s="44">
        <v>4.3064229696885903</v>
      </c>
      <c r="L46" s="44">
        <v>4.2113009062716902</v>
      </c>
      <c r="M46" s="44">
        <v>5.0553031402980304</v>
      </c>
      <c r="N46" s="44">
        <v>6.5059988934089699</v>
      </c>
      <c r="O46" s="44">
        <v>8.9335744888505602</v>
      </c>
      <c r="Q46" s="14" t="s">
        <v>42</v>
      </c>
      <c r="R46" s="44">
        <f t="shared" ca="1" si="1"/>
        <v>6.5059988934089699</v>
      </c>
      <c r="S46" s="44">
        <f t="shared" ca="1" si="2"/>
        <v>8.9335744888505602</v>
      </c>
    </row>
    <row r="49" spans="1:23" x14ac:dyDescent="0.25">
      <c r="A49" s="174" t="s">
        <v>865</v>
      </c>
    </row>
    <row r="50" spans="1:23" x14ac:dyDescent="0.25">
      <c r="A50" s="174" t="s">
        <v>44</v>
      </c>
      <c r="Q50" s="174" t="str">
        <f>"Number of Debt Relief Orders by age group, "&amp;Q51</f>
        <v>Number of Debt Relief Orders by age group, 2024</v>
      </c>
    </row>
    <row r="51" spans="1:23" x14ac:dyDescent="0.25">
      <c r="A51" s="14">
        <v>2024</v>
      </c>
      <c r="B51" s="14" t="s">
        <v>53</v>
      </c>
      <c r="C51" s="14" t="s">
        <v>84</v>
      </c>
      <c r="D51" s="14" t="s">
        <v>85</v>
      </c>
      <c r="E51" s="14" t="s">
        <v>86</v>
      </c>
      <c r="F51" s="14" t="s">
        <v>87</v>
      </c>
      <c r="G51" s="14" t="s">
        <v>88</v>
      </c>
      <c r="H51" s="14" t="s">
        <v>89</v>
      </c>
      <c r="Q51" s="14">
        <f>A51</f>
        <v>2024</v>
      </c>
      <c r="R51" s="14" t="s">
        <v>53</v>
      </c>
      <c r="S51" s="14" t="s">
        <v>84</v>
      </c>
      <c r="T51" s="14" t="s">
        <v>85</v>
      </c>
      <c r="U51" s="14" t="s">
        <v>86</v>
      </c>
      <c r="V51" s="14" t="s">
        <v>87</v>
      </c>
      <c r="W51" s="14" t="s">
        <v>88</v>
      </c>
    </row>
    <row r="52" spans="1:23" x14ac:dyDescent="0.25">
      <c r="A52" s="14" t="s">
        <v>0</v>
      </c>
      <c r="B52" s="175">
        <v>9</v>
      </c>
      <c r="C52" s="175">
        <v>25</v>
      </c>
      <c r="D52" s="175">
        <v>35</v>
      </c>
      <c r="E52" s="175">
        <v>16</v>
      </c>
      <c r="F52" s="175">
        <v>11</v>
      </c>
      <c r="G52" s="175">
        <v>1</v>
      </c>
      <c r="H52" s="175">
        <v>97</v>
      </c>
      <c r="Q52" s="14" t="s">
        <v>0</v>
      </c>
      <c r="R52" s="176">
        <f>B52</f>
        <v>9</v>
      </c>
      <c r="S52" s="176">
        <f t="shared" ref="S52:W52" si="3">C52</f>
        <v>25</v>
      </c>
      <c r="T52" s="176">
        <f t="shared" si="3"/>
        <v>35</v>
      </c>
      <c r="U52" s="176">
        <f t="shared" si="3"/>
        <v>16</v>
      </c>
      <c r="V52" s="176">
        <f t="shared" si="3"/>
        <v>11</v>
      </c>
      <c r="W52" s="176">
        <f t="shared" si="3"/>
        <v>1</v>
      </c>
    </row>
    <row r="53" spans="1:23" x14ac:dyDescent="0.25">
      <c r="A53" s="14" t="s">
        <v>1</v>
      </c>
      <c r="B53" s="175">
        <v>6</v>
      </c>
      <c r="C53" s="175">
        <v>16</v>
      </c>
      <c r="D53" s="175">
        <v>18</v>
      </c>
      <c r="E53" s="175">
        <v>15</v>
      </c>
      <c r="F53" s="175">
        <v>13</v>
      </c>
      <c r="G53" s="175">
        <v>3</v>
      </c>
      <c r="H53" s="175">
        <v>71</v>
      </c>
      <c r="Q53" s="14" t="s">
        <v>1</v>
      </c>
      <c r="R53" s="176">
        <f t="shared" ref="R53:R63" si="4">B53</f>
        <v>6</v>
      </c>
      <c r="S53" s="176">
        <f t="shared" ref="S53:S63" si="5">C53</f>
        <v>16</v>
      </c>
      <c r="T53" s="176">
        <f t="shared" ref="T53:T63" si="6">D53</f>
        <v>18</v>
      </c>
      <c r="U53" s="176">
        <f t="shared" ref="U53:U63" si="7">E53</f>
        <v>15</v>
      </c>
      <c r="V53" s="176">
        <f t="shared" ref="V53:V63" si="8">F53</f>
        <v>13</v>
      </c>
      <c r="W53" s="176">
        <f t="shared" ref="W53:W63" si="9">G53</f>
        <v>3</v>
      </c>
    </row>
    <row r="54" spans="1:23" x14ac:dyDescent="0.25">
      <c r="A54" s="14" t="s">
        <v>2</v>
      </c>
      <c r="B54" s="175">
        <v>2</v>
      </c>
      <c r="C54" s="175">
        <v>15</v>
      </c>
      <c r="D54" s="175">
        <v>8</v>
      </c>
      <c r="E54" s="175">
        <v>12</v>
      </c>
      <c r="F54" s="175">
        <v>7</v>
      </c>
      <c r="G54" s="175">
        <v>2</v>
      </c>
      <c r="H54" s="175">
        <v>46</v>
      </c>
      <c r="Q54" s="14" t="s">
        <v>2</v>
      </c>
      <c r="R54" s="176">
        <f t="shared" si="4"/>
        <v>2</v>
      </c>
      <c r="S54" s="176">
        <f t="shared" si="5"/>
        <v>15</v>
      </c>
      <c r="T54" s="176">
        <f t="shared" si="6"/>
        <v>8</v>
      </c>
      <c r="U54" s="176">
        <f t="shared" si="7"/>
        <v>12</v>
      </c>
      <c r="V54" s="176">
        <f t="shared" si="8"/>
        <v>7</v>
      </c>
      <c r="W54" s="176">
        <f t="shared" si="9"/>
        <v>2</v>
      </c>
    </row>
    <row r="55" spans="1:23" x14ac:dyDescent="0.25">
      <c r="A55" s="14" t="s">
        <v>3</v>
      </c>
      <c r="B55" s="175">
        <v>5</v>
      </c>
      <c r="C55" s="175">
        <v>28</v>
      </c>
      <c r="D55" s="175">
        <v>18</v>
      </c>
      <c r="E55" s="175">
        <v>11</v>
      </c>
      <c r="F55" s="175">
        <v>16</v>
      </c>
      <c r="G55" s="175">
        <v>1</v>
      </c>
      <c r="H55" s="175">
        <v>79</v>
      </c>
      <c r="Q55" s="14" t="s">
        <v>3</v>
      </c>
      <c r="R55" s="176">
        <f t="shared" si="4"/>
        <v>5</v>
      </c>
      <c r="S55" s="176">
        <f t="shared" si="5"/>
        <v>28</v>
      </c>
      <c r="T55" s="176">
        <f t="shared" si="6"/>
        <v>18</v>
      </c>
      <c r="U55" s="176">
        <f t="shared" si="7"/>
        <v>11</v>
      </c>
      <c r="V55" s="176">
        <f t="shared" si="8"/>
        <v>16</v>
      </c>
      <c r="W55" s="176">
        <f t="shared" si="9"/>
        <v>1</v>
      </c>
    </row>
    <row r="56" spans="1:23" x14ac:dyDescent="0.25">
      <c r="A56" s="172" t="s">
        <v>7</v>
      </c>
      <c r="B56" s="175">
        <v>4</v>
      </c>
      <c r="C56" s="175">
        <v>9</v>
      </c>
      <c r="D56" s="175">
        <v>18</v>
      </c>
      <c r="E56" s="175">
        <v>17</v>
      </c>
      <c r="F56" s="175">
        <v>13</v>
      </c>
      <c r="G56" s="175">
        <v>5</v>
      </c>
      <c r="H56" s="175">
        <v>66</v>
      </c>
      <c r="Q56" s="172" t="s">
        <v>7</v>
      </c>
      <c r="R56" s="176">
        <f t="shared" si="4"/>
        <v>4</v>
      </c>
      <c r="S56" s="176">
        <f t="shared" si="5"/>
        <v>9</v>
      </c>
      <c r="T56" s="176">
        <f t="shared" si="6"/>
        <v>18</v>
      </c>
      <c r="U56" s="176">
        <f t="shared" si="7"/>
        <v>17</v>
      </c>
      <c r="V56" s="176">
        <f t="shared" si="8"/>
        <v>13</v>
      </c>
      <c r="W56" s="176">
        <f t="shared" si="9"/>
        <v>5</v>
      </c>
    </row>
    <row r="57" spans="1:23" x14ac:dyDescent="0.25">
      <c r="A57" s="14" t="s">
        <v>4</v>
      </c>
      <c r="B57" s="175">
        <v>2</v>
      </c>
      <c r="C57" s="175">
        <v>21</v>
      </c>
      <c r="D57" s="175">
        <v>27</v>
      </c>
      <c r="E57" s="175">
        <v>19</v>
      </c>
      <c r="F57" s="175">
        <v>10</v>
      </c>
      <c r="G57" s="175">
        <v>4</v>
      </c>
      <c r="H57" s="175">
        <v>83</v>
      </c>
      <c r="Q57" s="14" t="s">
        <v>4</v>
      </c>
      <c r="R57" s="176">
        <f t="shared" si="4"/>
        <v>2</v>
      </c>
      <c r="S57" s="176">
        <f t="shared" si="5"/>
        <v>21</v>
      </c>
      <c r="T57" s="176">
        <f t="shared" si="6"/>
        <v>27</v>
      </c>
      <c r="U57" s="176">
        <f t="shared" si="7"/>
        <v>19</v>
      </c>
      <c r="V57" s="176">
        <f t="shared" si="8"/>
        <v>10</v>
      </c>
      <c r="W57" s="176">
        <f t="shared" si="9"/>
        <v>4</v>
      </c>
    </row>
    <row r="58" spans="1:23" x14ac:dyDescent="0.25">
      <c r="A58" s="14" t="s">
        <v>5</v>
      </c>
      <c r="B58" s="175">
        <v>7</v>
      </c>
      <c r="C58" s="175">
        <v>35</v>
      </c>
      <c r="D58" s="175">
        <v>31</v>
      </c>
      <c r="E58" s="175">
        <v>27</v>
      </c>
      <c r="F58" s="175">
        <v>12</v>
      </c>
      <c r="G58" s="175">
        <v>4</v>
      </c>
      <c r="H58" s="175">
        <v>116</v>
      </c>
      <c r="Q58" s="14" t="s">
        <v>5</v>
      </c>
      <c r="R58" s="176">
        <f t="shared" si="4"/>
        <v>7</v>
      </c>
      <c r="S58" s="176">
        <f t="shared" si="5"/>
        <v>35</v>
      </c>
      <c r="T58" s="176">
        <f t="shared" si="6"/>
        <v>31</v>
      </c>
      <c r="U58" s="176">
        <f t="shared" si="7"/>
        <v>27</v>
      </c>
      <c r="V58" s="176">
        <f t="shared" si="8"/>
        <v>12</v>
      </c>
      <c r="W58" s="176">
        <f t="shared" si="9"/>
        <v>4</v>
      </c>
    </row>
    <row r="59" spans="1:23" x14ac:dyDescent="0.25">
      <c r="A59" s="14" t="s">
        <v>6</v>
      </c>
      <c r="B59" s="175">
        <v>3</v>
      </c>
      <c r="C59" s="175">
        <v>12</v>
      </c>
      <c r="D59" s="175">
        <v>10</v>
      </c>
      <c r="E59" s="175">
        <v>7</v>
      </c>
      <c r="F59" s="175">
        <v>5</v>
      </c>
      <c r="G59" s="175">
        <v>1</v>
      </c>
      <c r="H59" s="175">
        <v>38</v>
      </c>
      <c r="Q59" s="14" t="s">
        <v>6</v>
      </c>
      <c r="R59" s="176">
        <f t="shared" si="4"/>
        <v>3</v>
      </c>
      <c r="S59" s="176">
        <f t="shared" si="5"/>
        <v>12</v>
      </c>
      <c r="T59" s="176">
        <f t="shared" si="6"/>
        <v>10</v>
      </c>
      <c r="U59" s="176">
        <f t="shared" si="7"/>
        <v>7</v>
      </c>
      <c r="V59" s="176">
        <f t="shared" si="8"/>
        <v>5</v>
      </c>
      <c r="W59" s="176">
        <f t="shared" si="9"/>
        <v>1</v>
      </c>
    </row>
    <row r="60" spans="1:23" x14ac:dyDescent="0.25">
      <c r="A60" s="14" t="s">
        <v>8</v>
      </c>
      <c r="B60" s="175">
        <v>14</v>
      </c>
      <c r="C60" s="175">
        <v>40</v>
      </c>
      <c r="D60" s="175">
        <v>33</v>
      </c>
      <c r="E60" s="175">
        <v>22</v>
      </c>
      <c r="F60" s="175">
        <v>15</v>
      </c>
      <c r="G60" s="175">
        <v>3</v>
      </c>
      <c r="H60" s="175">
        <v>127</v>
      </c>
      <c r="Q60" s="14" t="s">
        <v>8</v>
      </c>
      <c r="R60" s="176">
        <f t="shared" si="4"/>
        <v>14</v>
      </c>
      <c r="S60" s="176">
        <f t="shared" si="5"/>
        <v>40</v>
      </c>
      <c r="T60" s="176">
        <f t="shared" si="6"/>
        <v>33</v>
      </c>
      <c r="U60" s="176">
        <f t="shared" si="7"/>
        <v>22</v>
      </c>
      <c r="V60" s="176">
        <f t="shared" si="8"/>
        <v>15</v>
      </c>
      <c r="W60" s="176">
        <f t="shared" si="9"/>
        <v>3</v>
      </c>
    </row>
    <row r="61" spans="1:23" x14ac:dyDescent="0.25">
      <c r="A61" s="14" t="s">
        <v>9</v>
      </c>
      <c r="B61" s="175">
        <v>8</v>
      </c>
      <c r="C61" s="175">
        <v>29</v>
      </c>
      <c r="D61" s="175">
        <v>28</v>
      </c>
      <c r="E61" s="175">
        <v>17</v>
      </c>
      <c r="F61" s="175">
        <v>9</v>
      </c>
      <c r="G61" s="175">
        <v>7</v>
      </c>
      <c r="H61" s="175">
        <v>98</v>
      </c>
      <c r="Q61" s="14" t="s">
        <v>9</v>
      </c>
      <c r="R61" s="176">
        <f t="shared" si="4"/>
        <v>8</v>
      </c>
      <c r="S61" s="176">
        <f t="shared" si="5"/>
        <v>29</v>
      </c>
      <c r="T61" s="176">
        <f t="shared" si="6"/>
        <v>28</v>
      </c>
      <c r="U61" s="176">
        <f t="shared" si="7"/>
        <v>17</v>
      </c>
      <c r="V61" s="176">
        <f t="shared" si="8"/>
        <v>9</v>
      </c>
      <c r="W61" s="176">
        <f t="shared" si="9"/>
        <v>7</v>
      </c>
    </row>
    <row r="62" spans="1:23" x14ac:dyDescent="0.25">
      <c r="A62" s="14" t="s">
        <v>10</v>
      </c>
      <c r="B62" s="175">
        <v>6</v>
      </c>
      <c r="C62" s="175">
        <v>17</v>
      </c>
      <c r="D62" s="175">
        <v>30</v>
      </c>
      <c r="E62" s="175">
        <v>15</v>
      </c>
      <c r="F62" s="175">
        <v>11</v>
      </c>
      <c r="G62" s="175">
        <v>7</v>
      </c>
      <c r="H62" s="175">
        <v>86</v>
      </c>
      <c r="Q62" s="14" t="s">
        <v>10</v>
      </c>
      <c r="R62" s="176">
        <f t="shared" si="4"/>
        <v>6</v>
      </c>
      <c r="S62" s="176">
        <f t="shared" si="5"/>
        <v>17</v>
      </c>
      <c r="T62" s="176">
        <f t="shared" si="6"/>
        <v>30</v>
      </c>
      <c r="U62" s="176">
        <f t="shared" si="7"/>
        <v>15</v>
      </c>
      <c r="V62" s="176">
        <f t="shared" si="8"/>
        <v>11</v>
      </c>
      <c r="W62" s="176">
        <f t="shared" si="9"/>
        <v>7</v>
      </c>
    </row>
    <row r="63" spans="1:23" x14ac:dyDescent="0.25">
      <c r="A63" s="14" t="s">
        <v>11</v>
      </c>
      <c r="B63" s="175">
        <v>5</v>
      </c>
      <c r="C63" s="175">
        <v>19</v>
      </c>
      <c r="D63" s="175">
        <v>9</v>
      </c>
      <c r="E63" s="175">
        <v>16</v>
      </c>
      <c r="F63" s="175">
        <v>7</v>
      </c>
      <c r="G63" s="175">
        <v>4</v>
      </c>
      <c r="H63" s="175">
        <v>60</v>
      </c>
      <c r="Q63" s="14" t="s">
        <v>11</v>
      </c>
      <c r="R63" s="176">
        <f t="shared" si="4"/>
        <v>5</v>
      </c>
      <c r="S63" s="176">
        <f t="shared" si="5"/>
        <v>19</v>
      </c>
      <c r="T63" s="176">
        <f t="shared" si="6"/>
        <v>9</v>
      </c>
      <c r="U63" s="176">
        <f t="shared" si="7"/>
        <v>16</v>
      </c>
      <c r="V63" s="176">
        <f t="shared" si="8"/>
        <v>7</v>
      </c>
      <c r="W63" s="176">
        <f t="shared" si="9"/>
        <v>4</v>
      </c>
    </row>
    <row r="64" spans="1:23" x14ac:dyDescent="0.25">
      <c r="A64" s="14" t="s">
        <v>41</v>
      </c>
      <c r="B64" s="175">
        <v>71</v>
      </c>
      <c r="C64" s="175">
        <v>266</v>
      </c>
      <c r="D64" s="175">
        <v>265</v>
      </c>
      <c r="E64" s="175">
        <v>194</v>
      </c>
      <c r="F64" s="175">
        <v>129</v>
      </c>
      <c r="G64" s="175">
        <v>42</v>
      </c>
      <c r="H64" s="175">
        <v>967</v>
      </c>
      <c r="Q64" s="14" t="s">
        <v>24</v>
      </c>
      <c r="R64" s="176">
        <f>B65</f>
        <v>23</v>
      </c>
      <c r="S64" s="176">
        <f t="shared" ref="S64:W64" si="10">C65</f>
        <v>67</v>
      </c>
      <c r="T64" s="176">
        <f t="shared" si="10"/>
        <v>70</v>
      </c>
      <c r="U64" s="176">
        <f t="shared" si="10"/>
        <v>44</v>
      </c>
      <c r="V64" s="176">
        <f t="shared" si="10"/>
        <v>39</v>
      </c>
      <c r="W64" s="176">
        <f t="shared" si="10"/>
        <v>5</v>
      </c>
    </row>
    <row r="65" spans="1:24" x14ac:dyDescent="0.25">
      <c r="A65" s="14" t="s">
        <v>24</v>
      </c>
      <c r="B65" s="175">
        <v>23</v>
      </c>
      <c r="C65" s="175">
        <v>67</v>
      </c>
      <c r="D65" s="175">
        <v>70</v>
      </c>
      <c r="E65" s="175">
        <v>44</v>
      </c>
      <c r="F65" s="175">
        <v>39</v>
      </c>
      <c r="G65" s="175">
        <v>5</v>
      </c>
      <c r="H65" s="175">
        <v>248</v>
      </c>
    </row>
    <row r="66" spans="1:24" x14ac:dyDescent="0.25">
      <c r="A66" s="14" t="s">
        <v>26</v>
      </c>
      <c r="B66" s="175">
        <v>343</v>
      </c>
      <c r="C66" s="175">
        <v>1423</v>
      </c>
      <c r="D66" s="175">
        <v>1432</v>
      </c>
      <c r="E66" s="175">
        <v>1165</v>
      </c>
      <c r="F66" s="175">
        <v>785</v>
      </c>
      <c r="G66" s="175">
        <v>240</v>
      </c>
      <c r="H66" s="175">
        <v>5388</v>
      </c>
    </row>
    <row r="67" spans="1:24" x14ac:dyDescent="0.25">
      <c r="A67" s="14" t="s">
        <v>42</v>
      </c>
      <c r="B67" s="175">
        <v>2730</v>
      </c>
      <c r="C67" s="175">
        <v>10516</v>
      </c>
      <c r="D67" s="175">
        <v>11016</v>
      </c>
      <c r="E67" s="175">
        <v>8709</v>
      </c>
      <c r="F67" s="175">
        <v>5996</v>
      </c>
      <c r="G67" s="175">
        <v>1851</v>
      </c>
      <c r="H67" s="175">
        <v>40819</v>
      </c>
    </row>
    <row r="68" spans="1:24" x14ac:dyDescent="0.25">
      <c r="Q68" s="14" t="str" cm="1">
        <f t="array" ref="Q68">INDEX(Q76:Q91,Control!$B$2)</f>
        <v>Ashford</v>
      </c>
      <c r="R68" s="14" t="s">
        <v>53</v>
      </c>
      <c r="S68" s="14" t="s">
        <v>84</v>
      </c>
      <c r="T68" s="14" t="s">
        <v>85</v>
      </c>
      <c r="U68" s="14" t="s">
        <v>86</v>
      </c>
      <c r="V68" s="14" t="s">
        <v>87</v>
      </c>
      <c r="W68" s="14" t="s">
        <v>88</v>
      </c>
    </row>
    <row r="69" spans="1:24" x14ac:dyDescent="0.25">
      <c r="Q69" s="14">
        <f>Q75</f>
        <v>2020</v>
      </c>
      <c r="R69" s="44" cm="1">
        <f t="array" ref="R69">INDEX(R76:R91,Control!$B$2)</f>
        <v>2.2896393800000001</v>
      </c>
      <c r="S69" s="44" cm="1">
        <f t="array" ref="S69">INDEX(S76:S91,Control!$B$2)</f>
        <v>9.8970704699999992</v>
      </c>
      <c r="T69" s="44" cm="1">
        <f t="array" ref="T69">INDEX(T76:T91,Control!$B$2)</f>
        <v>4.4203081600000003</v>
      </c>
      <c r="U69" s="44" cm="1">
        <f t="array" ref="U69">INDEX(U76:U91,Control!$B$2)</f>
        <v>6.3918184699999996</v>
      </c>
      <c r="V69" s="44" cm="1">
        <f t="array" ref="V69">INDEX(V76:V91,Control!$B$2)</f>
        <v>3.6103255299999999</v>
      </c>
      <c r="W69" s="44" cm="1">
        <f t="array" ref="W69">INDEX(W76:W91,Control!$B$2)</f>
        <v>0.38800295000000001</v>
      </c>
    </row>
    <row r="70" spans="1:24" x14ac:dyDescent="0.25">
      <c r="Q70" s="14">
        <f>Q95</f>
        <v>2021</v>
      </c>
      <c r="R70" s="44" cm="1">
        <f t="array" ref="R70">INDEX(R96:R111,Control!$B$2)</f>
        <v>0</v>
      </c>
      <c r="S70" s="44" cm="1">
        <f t="array" ref="S70">INDEX(S96:S111,Control!$B$2)</f>
        <v>12.536289258379499</v>
      </c>
      <c r="T70" s="44" cm="1">
        <f t="array" ref="T70">INDEX(T96:T111,Control!$B$2)</f>
        <v>11.3665066936095</v>
      </c>
      <c r="U70" s="44" cm="1">
        <f t="array" ref="U70">INDEX(U96:U111,Control!$B$2)</f>
        <v>3.1959092361776902</v>
      </c>
      <c r="V70" s="44" cm="1">
        <f t="array" ref="V70">INDEX(V96:V111,Control!$B$2)</f>
        <v>4.2120464528551702</v>
      </c>
      <c r="W70" s="44" cm="1">
        <f t="array" ref="W70">INDEX(W96:W111,Control!$B$2)</f>
        <v>0.38800294882241099</v>
      </c>
    </row>
    <row r="71" spans="1:24" x14ac:dyDescent="0.25">
      <c r="Q71" s="14">
        <f>A115</f>
        <v>2022</v>
      </c>
      <c r="R71" s="44" cm="1">
        <f t="array" ref="R71">INDEX(R116:R131,Control!$B$2)</f>
        <v>1.0862480990658301</v>
      </c>
      <c r="S71" s="44" cm="1">
        <f t="array" ref="S71">INDEX(S116:S131,Control!$B$2)</f>
        <v>4.7907060303012203</v>
      </c>
      <c r="T71" s="44" cm="1">
        <f t="array" ref="T71">INDEX(T116:T131,Control!$B$2)</f>
        <v>7.8393535548453199</v>
      </c>
      <c r="U71" s="44" cm="1">
        <f t="array" ref="U71">INDEX(U116:U131,Control!$B$2)</f>
        <v>2.7160627953718302</v>
      </c>
      <c r="V71" s="44" cm="1">
        <f t="array" ref="V71">INDEX(V116:V131,Control!$B$2)</f>
        <v>4.1322314049586799</v>
      </c>
      <c r="W71" s="44" cm="1">
        <f t="array" ref="W71">INDEX(W116:W131,Control!$B$2)</f>
        <v>0.76505240608981695</v>
      </c>
    </row>
    <row r="72" spans="1:24" x14ac:dyDescent="0.25">
      <c r="A72" s="14" t="s">
        <v>83</v>
      </c>
      <c r="Q72" s="14">
        <f>A135</f>
        <v>2023</v>
      </c>
      <c r="R72" s="44" cm="1">
        <f t="array" ref="R72">INDEX(R136:R151,Control!$B$2)</f>
        <v>2.2588660492432799</v>
      </c>
      <c r="S72" s="44" cm="1">
        <f t="array" ref="S72">INDEX(S136:S151,Control!$B$2)</f>
        <v>7.4699764408435296</v>
      </c>
      <c r="T72" s="44" cm="1">
        <f t="array" ref="T72">INDEX(T136:T151,Control!$B$2)</f>
        <v>11.061335103147</v>
      </c>
      <c r="U72" s="44" cm="1">
        <f t="array" ref="U72">INDEX(U136:U151,Control!$B$2)</f>
        <v>6.1624649859943998</v>
      </c>
      <c r="V72" s="44" cm="1">
        <f t="array" ref="V72">INDEX(V136:V151,Control!$B$2)</f>
        <v>4.3402777777777803</v>
      </c>
      <c r="W72" s="44" cm="1">
        <f t="array" ref="W72">INDEX(W136:W151,Control!$B$2)</f>
        <v>2.9487652045705901</v>
      </c>
    </row>
    <row r="73" spans="1:24" x14ac:dyDescent="0.25">
      <c r="Q73" s="14">
        <f>A155</f>
        <v>2024</v>
      </c>
      <c r="R73" s="44" cm="1">
        <f t="array" ref="R73">INDEX(R156:R171,Control!$B$2)</f>
        <v>10.164897221594799</v>
      </c>
      <c r="S73" s="44" cm="1">
        <f t="array" ref="S73">INDEX(S156:S171,Control!$B$2)</f>
        <v>14.3653393093145</v>
      </c>
      <c r="T73" s="44" cm="1">
        <f t="array" ref="T73">INDEX(T156:T171,Control!$B$2)</f>
        <v>19.3573364305072</v>
      </c>
      <c r="U73" s="44" cm="1">
        <f t="array" ref="U73">INDEX(U156:U171,Control!$B$2)</f>
        <v>8.9635854341736696</v>
      </c>
      <c r="V73" s="44" cm="1">
        <f t="array" ref="V73">INDEX(V156:V171,Control!$B$2)</f>
        <v>5.96788194444445</v>
      </c>
      <c r="W73" s="44" cm="1">
        <f t="array" ref="W73">INDEX(W156:W171,Control!$B$2)</f>
        <v>0.36859565057132299</v>
      </c>
    </row>
    <row r="75" spans="1:24" x14ac:dyDescent="0.25">
      <c r="A75" s="14">
        <v>2020</v>
      </c>
      <c r="B75" s="14" t="s">
        <v>53</v>
      </c>
      <c r="C75" s="14" t="s">
        <v>84</v>
      </c>
      <c r="D75" s="14" t="s">
        <v>85</v>
      </c>
      <c r="E75" s="14" t="s">
        <v>86</v>
      </c>
      <c r="F75" s="14" t="s">
        <v>87</v>
      </c>
      <c r="G75" s="14" t="s">
        <v>88</v>
      </c>
      <c r="H75" s="14" t="s">
        <v>89</v>
      </c>
      <c r="Q75" s="14">
        <f>A75</f>
        <v>2020</v>
      </c>
      <c r="R75" s="14" t="s">
        <v>53</v>
      </c>
      <c r="S75" s="14" t="s">
        <v>84</v>
      </c>
      <c r="T75" s="14" t="s">
        <v>85</v>
      </c>
      <c r="U75" s="14" t="s">
        <v>86</v>
      </c>
      <c r="V75" s="14" t="s">
        <v>87</v>
      </c>
      <c r="W75" s="14" t="s">
        <v>88</v>
      </c>
      <c r="X75" s="14" t="s">
        <v>89</v>
      </c>
    </row>
    <row r="76" spans="1:24" x14ac:dyDescent="0.25">
      <c r="A76" s="14" t="s">
        <v>0</v>
      </c>
      <c r="B76" s="44">
        <v>2.2896393800000001</v>
      </c>
      <c r="C76" s="44">
        <v>9.8970704699999992</v>
      </c>
      <c r="D76" s="44">
        <v>4.4203081600000003</v>
      </c>
      <c r="E76" s="44">
        <v>6.3918184699999996</v>
      </c>
      <c r="F76" s="44">
        <v>3.6103255299999999</v>
      </c>
      <c r="G76" s="44">
        <v>0.38800295000000001</v>
      </c>
      <c r="H76" s="44">
        <v>4.2619408700000001</v>
      </c>
      <c r="Q76" s="14" t="s">
        <v>0</v>
      </c>
      <c r="R76" s="177">
        <f t="shared" ref="R76:R91" si="11">B76</f>
        <v>2.2896393800000001</v>
      </c>
      <c r="S76" s="177">
        <f t="shared" ref="S76:S91" si="12">C76</f>
        <v>9.8970704699999992</v>
      </c>
      <c r="T76" s="177">
        <f t="shared" ref="T76:T91" si="13">D76</f>
        <v>4.4203081600000003</v>
      </c>
      <c r="U76" s="177">
        <f t="shared" ref="U76:U91" si="14">E76</f>
        <v>6.3918184699999996</v>
      </c>
      <c r="V76" s="177">
        <f t="shared" ref="V76:V91" si="15">F76</f>
        <v>3.6103255299999999</v>
      </c>
      <c r="W76" s="177">
        <f t="shared" ref="W76:W91" si="16">G76</f>
        <v>0.38800295000000001</v>
      </c>
      <c r="X76" s="177">
        <f t="shared" ref="X76:X91" si="17">H76</f>
        <v>4.2619408700000001</v>
      </c>
    </row>
    <row r="77" spans="1:24" x14ac:dyDescent="0.25">
      <c r="A77" s="14" t="s">
        <v>1</v>
      </c>
      <c r="B77" s="44">
        <v>0</v>
      </c>
      <c r="C77" s="44">
        <v>3.1024243199999999</v>
      </c>
      <c r="D77" s="44">
        <v>3.7608123400000002</v>
      </c>
      <c r="E77" s="44">
        <v>2.6752273899999999</v>
      </c>
      <c r="F77" s="44">
        <v>1.5558552000000001</v>
      </c>
      <c r="G77" s="44">
        <v>0.57761733000000004</v>
      </c>
      <c r="H77" s="44">
        <v>1.6812742599999999</v>
      </c>
      <c r="Q77" s="14" t="s">
        <v>1</v>
      </c>
      <c r="R77" s="177">
        <f t="shared" si="11"/>
        <v>0</v>
      </c>
      <c r="S77" s="177">
        <f t="shared" si="12"/>
        <v>3.1024243199999999</v>
      </c>
      <c r="T77" s="177">
        <f t="shared" si="13"/>
        <v>3.7608123400000002</v>
      </c>
      <c r="U77" s="177">
        <f t="shared" si="14"/>
        <v>2.6752273899999999</v>
      </c>
      <c r="V77" s="177">
        <f t="shared" si="15"/>
        <v>1.5558552000000001</v>
      </c>
      <c r="W77" s="177">
        <f t="shared" si="16"/>
        <v>0.57761733000000004</v>
      </c>
      <c r="X77" s="177">
        <f t="shared" si="17"/>
        <v>1.6812742599999999</v>
      </c>
    </row>
    <row r="78" spans="1:24" x14ac:dyDescent="0.25">
      <c r="A78" s="14" t="s">
        <v>2</v>
      </c>
      <c r="B78" s="44">
        <v>0</v>
      </c>
      <c r="C78" s="44">
        <v>6.6792154999999998</v>
      </c>
      <c r="D78" s="44">
        <v>1.6752289499999999</v>
      </c>
      <c r="E78" s="44">
        <v>4.5237172000000001</v>
      </c>
      <c r="F78" s="44">
        <v>2.4566000699999999</v>
      </c>
      <c r="G78" s="44">
        <v>0.63031831000000005</v>
      </c>
      <c r="H78" s="44">
        <v>2.9257902599999999</v>
      </c>
      <c r="Q78" s="14" t="s">
        <v>2</v>
      </c>
      <c r="R78" s="177">
        <f t="shared" si="11"/>
        <v>0</v>
      </c>
      <c r="S78" s="177">
        <f t="shared" si="12"/>
        <v>6.6792154999999998</v>
      </c>
      <c r="T78" s="177">
        <f t="shared" si="13"/>
        <v>1.6752289499999999</v>
      </c>
      <c r="U78" s="177">
        <f t="shared" si="14"/>
        <v>4.5237172000000001</v>
      </c>
      <c r="V78" s="177">
        <f t="shared" si="15"/>
        <v>2.4566000699999999</v>
      </c>
      <c r="W78" s="177">
        <f t="shared" si="16"/>
        <v>0.63031831000000005</v>
      </c>
      <c r="X78" s="177">
        <f t="shared" si="17"/>
        <v>2.9257902599999999</v>
      </c>
    </row>
    <row r="79" spans="1:24" x14ac:dyDescent="0.25">
      <c r="A79" s="14" t="s">
        <v>3</v>
      </c>
      <c r="B79" s="44">
        <v>6.4599483199999996</v>
      </c>
      <c r="C79" s="44">
        <v>10.636681400000001</v>
      </c>
      <c r="D79" s="44">
        <v>9.3356153699999993</v>
      </c>
      <c r="E79" s="44">
        <v>8.7878978100000005</v>
      </c>
      <c r="F79" s="44">
        <v>6.3378658699999999</v>
      </c>
      <c r="G79" s="44">
        <v>1.41838942</v>
      </c>
      <c r="H79" s="44">
        <v>6.2996094200000003</v>
      </c>
      <c r="Q79" s="14" t="s">
        <v>3</v>
      </c>
      <c r="R79" s="177">
        <f t="shared" si="11"/>
        <v>6.4599483199999996</v>
      </c>
      <c r="S79" s="177">
        <f t="shared" si="12"/>
        <v>10.636681400000001</v>
      </c>
      <c r="T79" s="177">
        <f t="shared" si="13"/>
        <v>9.3356153699999993</v>
      </c>
      <c r="U79" s="177">
        <f t="shared" si="14"/>
        <v>8.7878978100000005</v>
      </c>
      <c r="V79" s="177">
        <f t="shared" si="15"/>
        <v>6.3378658699999999</v>
      </c>
      <c r="W79" s="177">
        <f t="shared" si="16"/>
        <v>1.41838942</v>
      </c>
      <c r="X79" s="177">
        <f t="shared" si="17"/>
        <v>6.2996094200000003</v>
      </c>
    </row>
    <row r="80" spans="1:24" x14ac:dyDescent="0.25">
      <c r="A80" s="172" t="s">
        <v>7</v>
      </c>
      <c r="B80" s="44">
        <v>4.1101520799999998</v>
      </c>
      <c r="C80" s="44">
        <v>7.3661810399999998</v>
      </c>
      <c r="D80" s="44">
        <v>8.0586670999999992</v>
      </c>
      <c r="E80" s="44">
        <v>7.0072620700000003</v>
      </c>
      <c r="F80" s="44">
        <v>4.3375883000000002</v>
      </c>
      <c r="G80" s="44">
        <v>1.0601455900000001</v>
      </c>
      <c r="H80" s="44">
        <v>4.6708668299999996</v>
      </c>
      <c r="Q80" s="172" t="s">
        <v>7</v>
      </c>
      <c r="R80" s="177">
        <f t="shared" si="11"/>
        <v>4.1101520799999998</v>
      </c>
      <c r="S80" s="177">
        <f t="shared" si="12"/>
        <v>7.3661810399999998</v>
      </c>
      <c r="T80" s="177">
        <f t="shared" si="13"/>
        <v>8.0586670999999992</v>
      </c>
      <c r="U80" s="177">
        <f t="shared" si="14"/>
        <v>7.0072620700000003</v>
      </c>
      <c r="V80" s="177">
        <f t="shared" si="15"/>
        <v>4.3375883000000002</v>
      </c>
      <c r="W80" s="177">
        <f t="shared" si="16"/>
        <v>1.0601455900000001</v>
      </c>
      <c r="X80" s="177">
        <f t="shared" si="17"/>
        <v>4.6708668299999996</v>
      </c>
    </row>
    <row r="81" spans="1:24" x14ac:dyDescent="0.25">
      <c r="A81" s="14" t="s">
        <v>4</v>
      </c>
      <c r="B81" s="44">
        <v>1.32925695</v>
      </c>
      <c r="C81" s="44">
        <v>4.4676098299999998</v>
      </c>
      <c r="D81" s="44">
        <v>6.4878892700000002</v>
      </c>
      <c r="E81" s="44">
        <v>4.0244147799999999</v>
      </c>
      <c r="F81" s="44">
        <v>3.8455622200000001</v>
      </c>
      <c r="G81" s="44">
        <v>0</v>
      </c>
      <c r="H81" s="44">
        <v>3.3194408599999998</v>
      </c>
      <c r="Q81" s="14" t="s">
        <v>4</v>
      </c>
      <c r="R81" s="177">
        <f t="shared" si="11"/>
        <v>1.32925695</v>
      </c>
      <c r="S81" s="177">
        <f t="shared" si="12"/>
        <v>4.4676098299999998</v>
      </c>
      <c r="T81" s="177">
        <f t="shared" si="13"/>
        <v>6.4878892700000002</v>
      </c>
      <c r="U81" s="177">
        <f t="shared" si="14"/>
        <v>4.0244147799999999</v>
      </c>
      <c r="V81" s="177">
        <f t="shared" si="15"/>
        <v>3.8455622200000001</v>
      </c>
      <c r="W81" s="177">
        <f t="shared" si="16"/>
        <v>0</v>
      </c>
      <c r="X81" s="177">
        <f t="shared" si="17"/>
        <v>3.3194408599999998</v>
      </c>
    </row>
    <row r="82" spans="1:24" x14ac:dyDescent="0.25">
      <c r="A82" s="14" t="s">
        <v>5</v>
      </c>
      <c r="B82" s="44">
        <v>3.4281796400000002</v>
      </c>
      <c r="C82" s="44">
        <v>7.0178721800000003</v>
      </c>
      <c r="D82" s="44">
        <v>4.9713020300000004</v>
      </c>
      <c r="E82" s="44">
        <v>1.2354322</v>
      </c>
      <c r="F82" s="44">
        <v>2.3112836899999998</v>
      </c>
      <c r="G82" s="44">
        <v>0.29944601999999998</v>
      </c>
      <c r="H82" s="44">
        <v>2.9000594899999999</v>
      </c>
      <c r="Q82" s="14" t="s">
        <v>5</v>
      </c>
      <c r="R82" s="177">
        <f t="shared" si="11"/>
        <v>3.4281796400000002</v>
      </c>
      <c r="S82" s="177">
        <f t="shared" si="12"/>
        <v>7.0178721800000003</v>
      </c>
      <c r="T82" s="177">
        <f t="shared" si="13"/>
        <v>4.9713020300000004</v>
      </c>
      <c r="U82" s="177">
        <f t="shared" si="14"/>
        <v>1.2354322</v>
      </c>
      <c r="V82" s="177">
        <f t="shared" si="15"/>
        <v>2.3112836899999998</v>
      </c>
      <c r="W82" s="177">
        <f t="shared" si="16"/>
        <v>0.29944601999999998</v>
      </c>
      <c r="X82" s="177">
        <f t="shared" si="17"/>
        <v>2.9000594899999999</v>
      </c>
    </row>
    <row r="83" spans="1:24" x14ac:dyDescent="0.25">
      <c r="A83" s="14" t="s">
        <v>6</v>
      </c>
      <c r="B83" s="44">
        <v>2.7812543500000002</v>
      </c>
      <c r="C83" s="44">
        <v>4.94274652</v>
      </c>
      <c r="D83" s="44">
        <v>3.3088478600000002</v>
      </c>
      <c r="E83" s="44">
        <v>6.2914664800000004</v>
      </c>
      <c r="F83" s="44">
        <v>3.7979491099999998</v>
      </c>
      <c r="G83" s="44">
        <v>0.38057542999999999</v>
      </c>
      <c r="H83" s="44">
        <v>3.29790742</v>
      </c>
      <c r="Q83" s="14" t="s">
        <v>6</v>
      </c>
      <c r="R83" s="177">
        <f t="shared" si="11"/>
        <v>2.7812543500000002</v>
      </c>
      <c r="S83" s="177">
        <f t="shared" si="12"/>
        <v>4.94274652</v>
      </c>
      <c r="T83" s="177">
        <f t="shared" si="13"/>
        <v>3.3088478600000002</v>
      </c>
      <c r="U83" s="177">
        <f t="shared" si="14"/>
        <v>6.2914664800000004</v>
      </c>
      <c r="V83" s="177">
        <f t="shared" si="15"/>
        <v>3.7979491099999998</v>
      </c>
      <c r="W83" s="177">
        <f t="shared" si="16"/>
        <v>0.38057542999999999</v>
      </c>
      <c r="X83" s="177">
        <f t="shared" si="17"/>
        <v>3.29790742</v>
      </c>
    </row>
    <row r="84" spans="1:24" x14ac:dyDescent="0.25">
      <c r="A84" s="14" t="s">
        <v>8</v>
      </c>
      <c r="B84" s="44">
        <v>5.3267045499999996</v>
      </c>
      <c r="C84" s="44">
        <v>8.2128777900000003</v>
      </c>
      <c r="D84" s="44">
        <v>4.9244911399999998</v>
      </c>
      <c r="E84" s="44">
        <v>5.9683676500000002</v>
      </c>
      <c r="F84" s="44">
        <v>5.5942633400000004</v>
      </c>
      <c r="G84" s="44">
        <v>0.68704911999999996</v>
      </c>
      <c r="H84" s="44">
        <v>4.7136258099999999</v>
      </c>
      <c r="Q84" s="14" t="s">
        <v>8</v>
      </c>
      <c r="R84" s="177">
        <f t="shared" si="11"/>
        <v>5.3267045499999996</v>
      </c>
      <c r="S84" s="177">
        <f t="shared" si="12"/>
        <v>8.2128777900000003</v>
      </c>
      <c r="T84" s="177">
        <f t="shared" si="13"/>
        <v>4.9244911399999998</v>
      </c>
      <c r="U84" s="177">
        <f t="shared" si="14"/>
        <v>5.9683676500000002</v>
      </c>
      <c r="V84" s="177">
        <f t="shared" si="15"/>
        <v>5.5942633400000004</v>
      </c>
      <c r="W84" s="177">
        <f t="shared" si="16"/>
        <v>0.68704911999999996</v>
      </c>
      <c r="X84" s="177">
        <f t="shared" si="17"/>
        <v>4.7136258099999999</v>
      </c>
    </row>
    <row r="85" spans="1:24" x14ac:dyDescent="0.25">
      <c r="A85" s="14" t="s">
        <v>9</v>
      </c>
      <c r="B85" s="44">
        <v>6.2266500599999999</v>
      </c>
      <c r="C85" s="44">
        <v>15.078012299999999</v>
      </c>
      <c r="D85" s="44">
        <v>7.7239958800000004</v>
      </c>
      <c r="E85" s="44">
        <v>8.2381370799999996</v>
      </c>
      <c r="F85" s="44">
        <v>4.2107479300000001</v>
      </c>
      <c r="G85" s="44">
        <v>0.29384109000000003</v>
      </c>
      <c r="H85" s="44">
        <v>5.8209824000000001</v>
      </c>
      <c r="Q85" s="14" t="s">
        <v>9</v>
      </c>
      <c r="R85" s="177">
        <f t="shared" si="11"/>
        <v>6.2266500599999999</v>
      </c>
      <c r="S85" s="177">
        <f t="shared" si="12"/>
        <v>15.078012299999999</v>
      </c>
      <c r="T85" s="177">
        <f t="shared" si="13"/>
        <v>7.7239958800000004</v>
      </c>
      <c r="U85" s="177">
        <f t="shared" si="14"/>
        <v>8.2381370799999996</v>
      </c>
      <c r="V85" s="177">
        <f t="shared" si="15"/>
        <v>4.2107479300000001</v>
      </c>
      <c r="W85" s="177">
        <f t="shared" si="16"/>
        <v>0.29384109000000003</v>
      </c>
      <c r="X85" s="177">
        <f t="shared" si="17"/>
        <v>5.8209824000000001</v>
      </c>
    </row>
    <row r="86" spans="1:24" x14ac:dyDescent="0.25">
      <c r="A86" s="14" t="s">
        <v>10</v>
      </c>
      <c r="B86" s="44">
        <v>5.6753688999999996</v>
      </c>
      <c r="C86" s="44">
        <v>5.4952603399999997</v>
      </c>
      <c r="D86" s="44">
        <v>5.9491938800000002</v>
      </c>
      <c r="E86" s="44">
        <v>5.5951169900000002</v>
      </c>
      <c r="F86" s="44">
        <v>6.4557779200000001</v>
      </c>
      <c r="G86" s="44">
        <v>0.39703020999999999</v>
      </c>
      <c r="H86" s="44">
        <v>4.5070201699999997</v>
      </c>
      <c r="Q86" s="14" t="s">
        <v>10</v>
      </c>
      <c r="R86" s="177">
        <f t="shared" si="11"/>
        <v>5.6753688999999996</v>
      </c>
      <c r="S86" s="177">
        <f t="shared" si="12"/>
        <v>5.4952603399999997</v>
      </c>
      <c r="T86" s="177">
        <f t="shared" si="13"/>
        <v>5.9491938800000002</v>
      </c>
      <c r="U86" s="177">
        <f t="shared" si="14"/>
        <v>5.5951169900000002</v>
      </c>
      <c r="V86" s="177">
        <f t="shared" si="15"/>
        <v>6.4557779200000001</v>
      </c>
      <c r="W86" s="177">
        <f t="shared" si="16"/>
        <v>0.39703020999999999</v>
      </c>
      <c r="X86" s="177">
        <f t="shared" si="17"/>
        <v>4.5070201699999997</v>
      </c>
    </row>
    <row r="87" spans="1:24" x14ac:dyDescent="0.25">
      <c r="A87" s="14" t="s">
        <v>11</v>
      </c>
      <c r="B87" s="44">
        <v>0</v>
      </c>
      <c r="C87" s="44">
        <v>5.0037528099999999</v>
      </c>
      <c r="D87" s="44">
        <v>2.5262094199999998</v>
      </c>
      <c r="E87" s="44">
        <v>2.70914608</v>
      </c>
      <c r="F87" s="44">
        <v>1.3115614099999999</v>
      </c>
      <c r="G87" s="44">
        <v>1.28150363</v>
      </c>
      <c r="H87" s="44">
        <v>2.1783644799999999</v>
      </c>
      <c r="Q87" s="14" t="s">
        <v>11</v>
      </c>
      <c r="R87" s="177">
        <f t="shared" si="11"/>
        <v>0</v>
      </c>
      <c r="S87" s="177">
        <f t="shared" si="12"/>
        <v>5.0037528099999999</v>
      </c>
      <c r="T87" s="177">
        <f t="shared" si="13"/>
        <v>2.5262094199999998</v>
      </c>
      <c r="U87" s="177">
        <f t="shared" si="14"/>
        <v>2.70914608</v>
      </c>
      <c r="V87" s="177">
        <f t="shared" si="15"/>
        <v>1.3115614099999999</v>
      </c>
      <c r="W87" s="177">
        <f t="shared" si="16"/>
        <v>1.28150363</v>
      </c>
      <c r="X87" s="177">
        <f t="shared" si="17"/>
        <v>2.1783644799999999</v>
      </c>
    </row>
    <row r="88" spans="1:24" x14ac:dyDescent="0.25">
      <c r="A88" s="14" t="s">
        <v>41</v>
      </c>
      <c r="B88" s="44">
        <v>2.8346561700000001</v>
      </c>
      <c r="C88" s="44">
        <v>7.2355797600000002</v>
      </c>
      <c r="D88" s="44">
        <v>5.0902215799999997</v>
      </c>
      <c r="E88" s="44">
        <v>5.1453326800000001</v>
      </c>
      <c r="F88" s="44">
        <v>3.84255382</v>
      </c>
      <c r="G88" s="44">
        <v>0.61962667000000005</v>
      </c>
      <c r="H88" s="44">
        <v>3.8390774599999999</v>
      </c>
      <c r="Q88" s="14" t="s">
        <v>41</v>
      </c>
      <c r="R88" s="177">
        <f t="shared" si="11"/>
        <v>2.8346561700000001</v>
      </c>
      <c r="S88" s="177">
        <f t="shared" si="12"/>
        <v>7.2355797600000002</v>
      </c>
      <c r="T88" s="177">
        <f t="shared" si="13"/>
        <v>5.0902215799999997</v>
      </c>
      <c r="U88" s="177">
        <f t="shared" si="14"/>
        <v>5.1453326800000001</v>
      </c>
      <c r="V88" s="177">
        <f t="shared" si="15"/>
        <v>3.84255382</v>
      </c>
      <c r="W88" s="177">
        <f t="shared" si="16"/>
        <v>0.61962667000000005</v>
      </c>
      <c r="X88" s="177">
        <f t="shared" si="17"/>
        <v>3.8390774599999999</v>
      </c>
    </row>
    <row r="89" spans="1:24" x14ac:dyDescent="0.25">
      <c r="A89" s="14" t="s">
        <v>24</v>
      </c>
      <c r="B89" s="44">
        <v>2.2758306799999999</v>
      </c>
      <c r="C89" s="44">
        <v>5.3134962799999998</v>
      </c>
      <c r="D89" s="44">
        <v>7.4400661299999999</v>
      </c>
      <c r="E89" s="44">
        <v>5.9177964300000001</v>
      </c>
      <c r="F89" s="44">
        <v>4.1828503100000001</v>
      </c>
      <c r="G89" s="44">
        <v>1.32529322</v>
      </c>
      <c r="H89" s="44">
        <v>4.4454635199999997</v>
      </c>
      <c r="Q89" s="14" t="s">
        <v>24</v>
      </c>
      <c r="R89" s="177">
        <f t="shared" si="11"/>
        <v>2.2758306799999999</v>
      </c>
      <c r="S89" s="177">
        <f t="shared" si="12"/>
        <v>5.3134962799999998</v>
      </c>
      <c r="T89" s="177">
        <f t="shared" si="13"/>
        <v>7.4400661299999999</v>
      </c>
      <c r="U89" s="177">
        <f t="shared" si="14"/>
        <v>5.9177964300000001</v>
      </c>
      <c r="V89" s="177">
        <f t="shared" si="15"/>
        <v>4.1828503100000001</v>
      </c>
      <c r="W89" s="177">
        <f t="shared" si="16"/>
        <v>1.32529322</v>
      </c>
      <c r="X89" s="177">
        <f t="shared" si="17"/>
        <v>4.4454635199999997</v>
      </c>
    </row>
    <row r="90" spans="1:24" x14ac:dyDescent="0.25">
      <c r="A90" s="14" t="s">
        <v>26</v>
      </c>
      <c r="B90" s="44">
        <v>1.9331328000000001</v>
      </c>
      <c r="C90" s="44">
        <v>5.61992957</v>
      </c>
      <c r="D90" s="44">
        <v>5.2259582299999998</v>
      </c>
      <c r="E90" s="44">
        <v>4.4782029400000001</v>
      </c>
      <c r="F90" s="44">
        <v>3.3612033100000001</v>
      </c>
      <c r="G90" s="44">
        <v>0.73951272000000001</v>
      </c>
      <c r="H90" s="44">
        <v>3.3975358899999999</v>
      </c>
      <c r="Q90" s="14" t="s">
        <v>26</v>
      </c>
      <c r="R90" s="177">
        <f t="shared" si="11"/>
        <v>1.9331328000000001</v>
      </c>
      <c r="S90" s="177">
        <f t="shared" si="12"/>
        <v>5.61992957</v>
      </c>
      <c r="T90" s="177">
        <f t="shared" si="13"/>
        <v>5.2259582299999998</v>
      </c>
      <c r="U90" s="177">
        <f t="shared" si="14"/>
        <v>4.4782029400000001</v>
      </c>
      <c r="V90" s="177">
        <f t="shared" si="15"/>
        <v>3.3612033100000001</v>
      </c>
      <c r="W90" s="177">
        <f t="shared" si="16"/>
        <v>0.73951272000000001</v>
      </c>
      <c r="X90" s="177">
        <f t="shared" si="17"/>
        <v>3.3975358899999999</v>
      </c>
    </row>
    <row r="91" spans="1:24" x14ac:dyDescent="0.25">
      <c r="A91" s="14" t="s">
        <v>42</v>
      </c>
      <c r="B91" s="44">
        <v>2.6668993799999998</v>
      </c>
      <c r="C91" s="44">
        <v>6.5862355199999998</v>
      </c>
      <c r="D91" s="44">
        <v>6.4051456299999998</v>
      </c>
      <c r="E91" s="44">
        <v>5.7545990900000001</v>
      </c>
      <c r="F91" s="44">
        <v>4.0999655800000001</v>
      </c>
      <c r="G91" s="44">
        <v>0.89449378999999996</v>
      </c>
      <c r="H91" s="44">
        <v>4.2722325100000003</v>
      </c>
      <c r="Q91" s="14" t="s">
        <v>42</v>
      </c>
      <c r="R91" s="177">
        <f t="shared" si="11"/>
        <v>2.6668993799999998</v>
      </c>
      <c r="S91" s="177">
        <f t="shared" si="12"/>
        <v>6.5862355199999998</v>
      </c>
      <c r="T91" s="177">
        <f t="shared" si="13"/>
        <v>6.4051456299999998</v>
      </c>
      <c r="U91" s="177">
        <f t="shared" si="14"/>
        <v>5.7545990900000001</v>
      </c>
      <c r="V91" s="177">
        <f t="shared" si="15"/>
        <v>4.0999655800000001</v>
      </c>
      <c r="W91" s="177">
        <f t="shared" si="16"/>
        <v>0.89449378999999996</v>
      </c>
      <c r="X91" s="177">
        <f t="shared" si="17"/>
        <v>4.2722325100000003</v>
      </c>
    </row>
    <row r="93" spans="1:24" x14ac:dyDescent="0.25">
      <c r="A93" s="14" t="s">
        <v>83</v>
      </c>
    </row>
    <row r="95" spans="1:24" x14ac:dyDescent="0.25">
      <c r="A95" s="14">
        <v>2021</v>
      </c>
      <c r="B95" s="14" t="s">
        <v>53</v>
      </c>
      <c r="C95" s="14" t="s">
        <v>84</v>
      </c>
      <c r="D95" s="14" t="s">
        <v>85</v>
      </c>
      <c r="E95" s="14" t="s">
        <v>86</v>
      </c>
      <c r="F95" s="14" t="s">
        <v>87</v>
      </c>
      <c r="G95" s="14" t="s">
        <v>88</v>
      </c>
      <c r="H95" s="14" t="s">
        <v>89</v>
      </c>
      <c r="Q95" s="14">
        <f>A95</f>
        <v>2021</v>
      </c>
      <c r="R95" s="14" t="s">
        <v>53</v>
      </c>
      <c r="S95" s="14" t="s">
        <v>84</v>
      </c>
      <c r="T95" s="14" t="s">
        <v>85</v>
      </c>
      <c r="U95" s="14" t="s">
        <v>86</v>
      </c>
      <c r="V95" s="14" t="s">
        <v>87</v>
      </c>
      <c r="W95" s="14" t="s">
        <v>88</v>
      </c>
      <c r="X95" s="14" t="s">
        <v>89</v>
      </c>
    </row>
    <row r="96" spans="1:24" x14ac:dyDescent="0.25">
      <c r="A96" s="14" t="s">
        <v>0</v>
      </c>
      <c r="B96" s="44">
        <v>0</v>
      </c>
      <c r="C96" s="44">
        <v>12.536289258379499</v>
      </c>
      <c r="D96" s="44">
        <v>11.3665066936095</v>
      </c>
      <c r="E96" s="44">
        <v>3.1959092361776902</v>
      </c>
      <c r="F96" s="44">
        <v>4.2120464528551702</v>
      </c>
      <c r="G96" s="44">
        <v>0.38800294882241099</v>
      </c>
      <c r="H96" s="44">
        <v>5.0548600993131299</v>
      </c>
      <c r="Q96" s="14" t="s">
        <v>0</v>
      </c>
      <c r="R96" s="44">
        <f t="shared" ref="R96:R111" si="18">B96</f>
        <v>0</v>
      </c>
      <c r="S96" s="44">
        <f t="shared" ref="S96:S111" si="19">C96</f>
        <v>12.536289258379499</v>
      </c>
      <c r="T96" s="44">
        <f t="shared" ref="T96:T111" si="20">D96</f>
        <v>11.3665066936095</v>
      </c>
      <c r="U96" s="44">
        <f t="shared" ref="U96:U111" si="21">E96</f>
        <v>3.1959092361776902</v>
      </c>
      <c r="V96" s="44">
        <f t="shared" ref="V96:V111" si="22">F96</f>
        <v>4.2120464528551702</v>
      </c>
      <c r="W96" s="44">
        <f t="shared" ref="W96:W111" si="23">G96</f>
        <v>0.38800294882241099</v>
      </c>
      <c r="X96" s="44">
        <f t="shared" ref="X96:X111" si="24">H96</f>
        <v>5.0548600993131299</v>
      </c>
    </row>
    <row r="97" spans="1:24" x14ac:dyDescent="0.25">
      <c r="A97" s="14" t="s">
        <v>1</v>
      </c>
      <c r="B97" s="44">
        <v>0.38930198154708601</v>
      </c>
      <c r="C97" s="44">
        <v>1.3296104241457301</v>
      </c>
      <c r="D97" s="44">
        <v>5.6412185031966899</v>
      </c>
      <c r="E97" s="44">
        <v>2.1401819154628101</v>
      </c>
      <c r="F97" s="44">
        <v>5.1861840058085296</v>
      </c>
      <c r="G97" s="44">
        <v>0.28880866425992802</v>
      </c>
      <c r="H97" s="44">
        <v>2.0467686639717502</v>
      </c>
      <c r="Q97" s="14" t="s">
        <v>1</v>
      </c>
      <c r="R97" s="44">
        <f t="shared" si="18"/>
        <v>0.38930198154708601</v>
      </c>
      <c r="S97" s="44">
        <f t="shared" si="19"/>
        <v>1.3296104241457301</v>
      </c>
      <c r="T97" s="44">
        <f t="shared" si="20"/>
        <v>5.6412185031966899</v>
      </c>
      <c r="U97" s="44">
        <f t="shared" si="21"/>
        <v>2.1401819154628101</v>
      </c>
      <c r="V97" s="44">
        <f t="shared" si="22"/>
        <v>5.1861840058085296</v>
      </c>
      <c r="W97" s="44">
        <f t="shared" si="23"/>
        <v>0.28880866425992802</v>
      </c>
      <c r="X97" s="44">
        <f t="shared" si="24"/>
        <v>2.0467686639717502</v>
      </c>
    </row>
    <row r="98" spans="1:24" x14ac:dyDescent="0.25">
      <c r="A98" s="14" t="s">
        <v>2</v>
      </c>
      <c r="B98" s="44">
        <v>2.6599281819390899</v>
      </c>
      <c r="C98" s="44">
        <v>3.03600704353634</v>
      </c>
      <c r="D98" s="44">
        <v>5.5840964931874</v>
      </c>
      <c r="E98" s="44">
        <v>2.58498125888587</v>
      </c>
      <c r="F98" s="44">
        <v>2.4566000655093401</v>
      </c>
      <c r="G98" s="44">
        <v>0.63031831074692701</v>
      </c>
      <c r="H98" s="44">
        <v>2.9257902559481299</v>
      </c>
      <c r="Q98" s="14" t="s">
        <v>2</v>
      </c>
      <c r="R98" s="44">
        <f t="shared" si="18"/>
        <v>2.6599281819390899</v>
      </c>
      <c r="S98" s="44">
        <f t="shared" si="19"/>
        <v>3.03600704353634</v>
      </c>
      <c r="T98" s="44">
        <f t="shared" si="20"/>
        <v>5.5840964931874</v>
      </c>
      <c r="U98" s="44">
        <f t="shared" si="21"/>
        <v>2.58498125888587</v>
      </c>
      <c r="V98" s="44">
        <f t="shared" si="22"/>
        <v>2.4566000655093401</v>
      </c>
      <c r="W98" s="44">
        <f t="shared" si="23"/>
        <v>0.63031831074692701</v>
      </c>
      <c r="X98" s="44">
        <f t="shared" si="24"/>
        <v>2.9257902559481299</v>
      </c>
    </row>
    <row r="99" spans="1:24" x14ac:dyDescent="0.25">
      <c r="A99" s="14" t="s">
        <v>3</v>
      </c>
      <c r="B99" s="44">
        <v>2.5839793281653698</v>
      </c>
      <c r="C99" s="44">
        <v>8.3573924935420205</v>
      </c>
      <c r="D99" s="44">
        <v>8.5576474249260901</v>
      </c>
      <c r="E99" s="44">
        <v>3.1385349318937901</v>
      </c>
      <c r="F99" s="44">
        <v>2.8808481216870301</v>
      </c>
      <c r="G99" s="44">
        <v>0.70919470940746798</v>
      </c>
      <c r="H99" s="44">
        <v>3.7797656545294198</v>
      </c>
      <c r="Q99" s="14" t="s">
        <v>3</v>
      </c>
      <c r="R99" s="44">
        <f t="shared" si="18"/>
        <v>2.5839793281653698</v>
      </c>
      <c r="S99" s="44">
        <f t="shared" si="19"/>
        <v>8.3573924935420205</v>
      </c>
      <c r="T99" s="44">
        <f t="shared" si="20"/>
        <v>8.5576474249260901</v>
      </c>
      <c r="U99" s="44">
        <f t="shared" si="21"/>
        <v>3.1385349318937901</v>
      </c>
      <c r="V99" s="44">
        <f t="shared" si="22"/>
        <v>2.8808481216870301</v>
      </c>
      <c r="W99" s="44">
        <f t="shared" si="23"/>
        <v>0.70919470940746798</v>
      </c>
      <c r="X99" s="44">
        <f t="shared" si="24"/>
        <v>3.7797656545294198</v>
      </c>
    </row>
    <row r="100" spans="1:24" x14ac:dyDescent="0.25">
      <c r="A100" s="172" t="s">
        <v>7</v>
      </c>
      <c r="B100" s="44">
        <v>0</v>
      </c>
      <c r="C100" s="44">
        <v>8.1846456048453096</v>
      </c>
      <c r="D100" s="44">
        <v>3.2234668385848999</v>
      </c>
      <c r="E100" s="44">
        <v>6.3702382469104402</v>
      </c>
      <c r="F100" s="44">
        <v>3.7179328293468799</v>
      </c>
      <c r="G100" s="44">
        <v>0</v>
      </c>
      <c r="H100" s="44">
        <v>3.25874429719748</v>
      </c>
      <c r="Q100" s="172" t="s">
        <v>7</v>
      </c>
      <c r="R100" s="44">
        <f t="shared" si="18"/>
        <v>0</v>
      </c>
      <c r="S100" s="44">
        <f t="shared" si="19"/>
        <v>8.1846456048453096</v>
      </c>
      <c r="T100" s="44">
        <f t="shared" si="20"/>
        <v>3.2234668385848999</v>
      </c>
      <c r="U100" s="44">
        <f t="shared" si="21"/>
        <v>6.3702382469104402</v>
      </c>
      <c r="V100" s="44">
        <f t="shared" si="22"/>
        <v>3.7179328293468799</v>
      </c>
      <c r="W100" s="44">
        <f t="shared" si="23"/>
        <v>0</v>
      </c>
      <c r="X100" s="44">
        <f t="shared" si="24"/>
        <v>3.25874429719748</v>
      </c>
    </row>
    <row r="101" spans="1:24" x14ac:dyDescent="0.25">
      <c r="A101" s="14" t="s">
        <v>4</v>
      </c>
      <c r="B101" s="44">
        <v>1.32925694536754</v>
      </c>
      <c r="C101" s="44">
        <v>5.21221146686523</v>
      </c>
      <c r="D101" s="44">
        <v>4.3252595155709299</v>
      </c>
      <c r="E101" s="44">
        <v>3.3536789858474698</v>
      </c>
      <c r="F101" s="44">
        <v>2.3073373327180402</v>
      </c>
      <c r="G101" s="44">
        <v>0.53754770735902802</v>
      </c>
      <c r="H101" s="44">
        <v>2.82767184253556</v>
      </c>
      <c r="Q101" s="14" t="s">
        <v>4</v>
      </c>
      <c r="R101" s="44">
        <f t="shared" si="18"/>
        <v>1.32925694536754</v>
      </c>
      <c r="S101" s="44">
        <f t="shared" si="19"/>
        <v>5.21221146686523</v>
      </c>
      <c r="T101" s="44">
        <f t="shared" si="20"/>
        <v>4.3252595155709299</v>
      </c>
      <c r="U101" s="44">
        <f t="shared" si="21"/>
        <v>3.3536789858474698</v>
      </c>
      <c r="V101" s="44">
        <f t="shared" si="22"/>
        <v>2.3073373327180402</v>
      </c>
      <c r="W101" s="44">
        <f t="shared" si="23"/>
        <v>0.53754770735902802</v>
      </c>
      <c r="X101" s="44">
        <f t="shared" si="24"/>
        <v>2.82767184253556</v>
      </c>
    </row>
    <row r="102" spans="1:24" x14ac:dyDescent="0.25">
      <c r="A102" s="14" t="s">
        <v>5</v>
      </c>
      <c r="B102" s="44">
        <v>0</v>
      </c>
      <c r="C102" s="44">
        <v>5.6142977449237401</v>
      </c>
      <c r="D102" s="44">
        <v>4.5193654810864601</v>
      </c>
      <c r="E102" s="44">
        <v>4.5299180496643698</v>
      </c>
      <c r="F102" s="44">
        <v>3.69805389913558</v>
      </c>
      <c r="G102" s="44">
        <v>1.7966761491241201</v>
      </c>
      <c r="H102" s="44">
        <v>3.49494348602023</v>
      </c>
      <c r="Q102" s="14" t="s">
        <v>5</v>
      </c>
      <c r="R102" s="44">
        <f t="shared" si="18"/>
        <v>0</v>
      </c>
      <c r="S102" s="44">
        <f t="shared" si="19"/>
        <v>5.6142977449237401</v>
      </c>
      <c r="T102" s="44">
        <f t="shared" si="20"/>
        <v>4.5193654810864601</v>
      </c>
      <c r="U102" s="44">
        <f t="shared" si="21"/>
        <v>4.5299180496643698</v>
      </c>
      <c r="V102" s="44">
        <f t="shared" si="22"/>
        <v>3.69805389913558</v>
      </c>
      <c r="W102" s="44">
        <f t="shared" si="23"/>
        <v>1.7966761491241201</v>
      </c>
      <c r="X102" s="44">
        <f t="shared" si="24"/>
        <v>3.49494348602023</v>
      </c>
    </row>
    <row r="103" spans="1:24" x14ac:dyDescent="0.25">
      <c r="A103" s="14" t="s">
        <v>6</v>
      </c>
      <c r="B103" s="44">
        <v>2.7812543457099199</v>
      </c>
      <c r="C103" s="44">
        <v>6.59032869264355</v>
      </c>
      <c r="D103" s="44">
        <v>3.3088478591754402</v>
      </c>
      <c r="E103" s="44">
        <v>2.2878059940517002</v>
      </c>
      <c r="F103" s="44">
        <v>0.63299151791366004</v>
      </c>
      <c r="G103" s="44">
        <v>0.38057543005023597</v>
      </c>
      <c r="H103" s="44">
        <v>2.2340663198544699</v>
      </c>
      <c r="Q103" s="14" t="s">
        <v>6</v>
      </c>
      <c r="R103" s="44">
        <f t="shared" si="18"/>
        <v>2.7812543457099199</v>
      </c>
      <c r="S103" s="44">
        <f t="shared" si="19"/>
        <v>6.59032869264355</v>
      </c>
      <c r="T103" s="44">
        <f t="shared" si="20"/>
        <v>3.3088478591754402</v>
      </c>
      <c r="U103" s="44">
        <f t="shared" si="21"/>
        <v>2.2878059940517002</v>
      </c>
      <c r="V103" s="44">
        <f t="shared" si="22"/>
        <v>0.63299151791366004</v>
      </c>
      <c r="W103" s="44">
        <f t="shared" si="23"/>
        <v>0.38057543005023597</v>
      </c>
      <c r="X103" s="44">
        <f t="shared" si="24"/>
        <v>2.2340663198544699</v>
      </c>
    </row>
    <row r="104" spans="1:24" x14ac:dyDescent="0.25">
      <c r="A104" s="14" t="s">
        <v>8</v>
      </c>
      <c r="B104" s="44">
        <v>5.3267045454545503</v>
      </c>
      <c r="C104" s="44">
        <v>8.2128777923784497</v>
      </c>
      <c r="D104" s="44">
        <v>5.4716568176843996</v>
      </c>
      <c r="E104" s="44">
        <v>3.97891176763155</v>
      </c>
      <c r="F104" s="44">
        <v>4.0685551543508103</v>
      </c>
      <c r="G104" s="44">
        <v>2.0611473720370999</v>
      </c>
      <c r="H104" s="44">
        <v>4.54222123188468</v>
      </c>
      <c r="Q104" s="14" t="s">
        <v>8</v>
      </c>
      <c r="R104" s="44">
        <f t="shared" si="18"/>
        <v>5.3267045454545503</v>
      </c>
      <c r="S104" s="44">
        <f t="shared" si="19"/>
        <v>8.2128777923784497</v>
      </c>
      <c r="T104" s="44">
        <f t="shared" si="20"/>
        <v>5.4716568176843996</v>
      </c>
      <c r="U104" s="44">
        <f t="shared" si="21"/>
        <v>3.97891176763155</v>
      </c>
      <c r="V104" s="44">
        <f t="shared" si="22"/>
        <v>4.0685551543508103</v>
      </c>
      <c r="W104" s="44">
        <f t="shared" si="23"/>
        <v>2.0611473720370999</v>
      </c>
      <c r="X104" s="44">
        <f t="shared" si="24"/>
        <v>4.54222123188468</v>
      </c>
    </row>
    <row r="105" spans="1:24" x14ac:dyDescent="0.25">
      <c r="A105" s="14" t="s">
        <v>9</v>
      </c>
      <c r="B105" s="44">
        <v>2.0755500207555002</v>
      </c>
      <c r="C105" s="44">
        <v>9.8334862986757603</v>
      </c>
      <c r="D105" s="44">
        <v>8.3676622039134898</v>
      </c>
      <c r="E105" s="44">
        <v>7.6889279437609899</v>
      </c>
      <c r="F105" s="44">
        <v>4.73709142586452</v>
      </c>
      <c r="G105" s="44">
        <v>0.58768218147625795</v>
      </c>
      <c r="H105" s="44">
        <v>4.9254466484574397</v>
      </c>
      <c r="Q105" s="14" t="s">
        <v>9</v>
      </c>
      <c r="R105" s="44">
        <f t="shared" si="18"/>
        <v>2.0755500207555002</v>
      </c>
      <c r="S105" s="44">
        <f t="shared" si="19"/>
        <v>9.8334862986757603</v>
      </c>
      <c r="T105" s="44">
        <f t="shared" si="20"/>
        <v>8.3676622039134898</v>
      </c>
      <c r="U105" s="44">
        <f t="shared" si="21"/>
        <v>7.6889279437609899</v>
      </c>
      <c r="V105" s="44">
        <f t="shared" si="22"/>
        <v>4.73709142586452</v>
      </c>
      <c r="W105" s="44">
        <f t="shared" si="23"/>
        <v>0.58768218147625795</v>
      </c>
      <c r="X105" s="44">
        <f t="shared" si="24"/>
        <v>4.9254466484574397</v>
      </c>
    </row>
    <row r="106" spans="1:24" x14ac:dyDescent="0.25">
      <c r="A106" s="14" t="s">
        <v>10</v>
      </c>
      <c r="B106" s="44">
        <v>2.2701475595913698</v>
      </c>
      <c r="C106" s="44">
        <v>5.4952603379585101</v>
      </c>
      <c r="D106" s="44">
        <v>3.5695163305372102</v>
      </c>
      <c r="E106" s="44">
        <v>7.1210579857578802</v>
      </c>
      <c r="F106" s="44">
        <v>5.2820001173777804</v>
      </c>
      <c r="G106" s="44">
        <v>1.58812085599714</v>
      </c>
      <c r="H106" s="44">
        <v>4.2130840755219801</v>
      </c>
      <c r="Q106" s="14" t="s">
        <v>10</v>
      </c>
      <c r="R106" s="44">
        <f t="shared" si="18"/>
        <v>2.2701475595913698</v>
      </c>
      <c r="S106" s="44">
        <f t="shared" si="19"/>
        <v>5.4952603379585101</v>
      </c>
      <c r="T106" s="44">
        <f t="shared" si="20"/>
        <v>3.5695163305372102</v>
      </c>
      <c r="U106" s="44">
        <f t="shared" si="21"/>
        <v>7.1210579857578802</v>
      </c>
      <c r="V106" s="44">
        <f t="shared" si="22"/>
        <v>5.2820001173777804</v>
      </c>
      <c r="W106" s="44">
        <f t="shared" si="23"/>
        <v>1.58812085599714</v>
      </c>
      <c r="X106" s="44">
        <f t="shared" si="24"/>
        <v>4.2130840755219801</v>
      </c>
    </row>
    <row r="107" spans="1:24" x14ac:dyDescent="0.25">
      <c r="A107" s="14" t="s">
        <v>11</v>
      </c>
      <c r="B107" s="44">
        <v>4.3655413271245598</v>
      </c>
      <c r="C107" s="44">
        <v>5.0037528146109604</v>
      </c>
      <c r="D107" s="44">
        <v>5.0524188455222898</v>
      </c>
      <c r="E107" s="44">
        <v>7.0437798006068499</v>
      </c>
      <c r="F107" s="44">
        <v>3.27890353465801</v>
      </c>
      <c r="G107" s="44">
        <v>0.42716787697565101</v>
      </c>
      <c r="H107" s="44">
        <v>3.9210560711018201</v>
      </c>
      <c r="Q107" s="14" t="s">
        <v>11</v>
      </c>
      <c r="R107" s="44">
        <f t="shared" si="18"/>
        <v>4.3655413271245598</v>
      </c>
      <c r="S107" s="44">
        <f t="shared" si="19"/>
        <v>5.0037528146109604</v>
      </c>
      <c r="T107" s="44">
        <f t="shared" si="20"/>
        <v>5.0524188455222898</v>
      </c>
      <c r="U107" s="44">
        <f t="shared" si="21"/>
        <v>7.0437798006068499</v>
      </c>
      <c r="V107" s="44">
        <f t="shared" si="22"/>
        <v>3.27890353465801</v>
      </c>
      <c r="W107" s="44">
        <f t="shared" si="23"/>
        <v>0.42716787697565101</v>
      </c>
      <c r="X107" s="44">
        <f t="shared" si="24"/>
        <v>3.9210560711018201</v>
      </c>
    </row>
    <row r="108" spans="1:24" x14ac:dyDescent="0.25">
      <c r="A108" s="14" t="s">
        <v>41</v>
      </c>
      <c r="B108" s="44">
        <v>1.7508170479557099</v>
      </c>
      <c r="C108" s="44">
        <v>6.3780295640429197</v>
      </c>
      <c r="D108" s="44">
        <v>5.7135140188857596</v>
      </c>
      <c r="E108" s="44">
        <v>4.5021660931764602</v>
      </c>
      <c r="F108" s="44">
        <v>3.6454997783141998</v>
      </c>
      <c r="G108" s="44">
        <v>0.805514677406862</v>
      </c>
      <c r="H108" s="44">
        <v>3.6056744301344201</v>
      </c>
      <c r="Q108" s="14" t="s">
        <v>41</v>
      </c>
      <c r="R108" s="44">
        <f t="shared" si="18"/>
        <v>1.7508170479557099</v>
      </c>
      <c r="S108" s="44">
        <f t="shared" si="19"/>
        <v>6.3780295640429197</v>
      </c>
      <c r="T108" s="44">
        <f t="shared" si="20"/>
        <v>5.7135140188857596</v>
      </c>
      <c r="U108" s="44">
        <f t="shared" si="21"/>
        <v>4.5021660931764602</v>
      </c>
      <c r="V108" s="44">
        <f t="shared" si="22"/>
        <v>3.6454997783141998</v>
      </c>
      <c r="W108" s="44">
        <f t="shared" si="23"/>
        <v>0.805514677406862</v>
      </c>
      <c r="X108" s="44">
        <f t="shared" si="24"/>
        <v>3.6056744301344201</v>
      </c>
    </row>
    <row r="109" spans="1:24" x14ac:dyDescent="0.25">
      <c r="A109" s="14" t="s">
        <v>24</v>
      </c>
      <c r="B109" s="44">
        <v>2.73099681383705</v>
      </c>
      <c r="C109" s="44">
        <v>5.0604726481453399</v>
      </c>
      <c r="D109" s="44">
        <v>6.8889501240011004</v>
      </c>
      <c r="E109" s="44">
        <v>4.0348612007746896</v>
      </c>
      <c r="F109" s="44">
        <v>4.4816253361219003</v>
      </c>
      <c r="G109" s="44">
        <v>0.88352881408344897</v>
      </c>
      <c r="H109" s="44">
        <v>3.97751999288726</v>
      </c>
      <c r="Q109" s="14" t="s">
        <v>24</v>
      </c>
      <c r="R109" s="44">
        <f t="shared" si="18"/>
        <v>2.73099681383705</v>
      </c>
      <c r="S109" s="44">
        <f t="shared" si="19"/>
        <v>5.0604726481453399</v>
      </c>
      <c r="T109" s="44">
        <f t="shared" si="20"/>
        <v>6.8889501240011004</v>
      </c>
      <c r="U109" s="44">
        <f t="shared" si="21"/>
        <v>4.0348612007746896</v>
      </c>
      <c r="V109" s="44">
        <f t="shared" si="22"/>
        <v>4.4816253361219003</v>
      </c>
      <c r="W109" s="44">
        <f t="shared" si="23"/>
        <v>0.88352881408344897</v>
      </c>
      <c r="X109" s="44">
        <f t="shared" si="24"/>
        <v>3.97751999288726</v>
      </c>
    </row>
    <row r="110" spans="1:24" x14ac:dyDescent="0.25">
      <c r="A110" s="14" t="s">
        <v>26</v>
      </c>
      <c r="B110" s="44">
        <v>1.6177990803223501</v>
      </c>
      <c r="C110" s="44">
        <v>5.5649221048423998</v>
      </c>
      <c r="D110" s="44">
        <v>5.6729151821822299</v>
      </c>
      <c r="E110" s="44">
        <v>4.7767497988736896</v>
      </c>
      <c r="F110" s="44">
        <v>3.7041832404572301</v>
      </c>
      <c r="G110" s="44">
        <v>0.88851900989180999</v>
      </c>
      <c r="H110" s="44">
        <v>3.5744620856143099</v>
      </c>
      <c r="Q110" s="14" t="s">
        <v>26</v>
      </c>
      <c r="R110" s="44">
        <f t="shared" si="18"/>
        <v>1.6177990803223501</v>
      </c>
      <c r="S110" s="44">
        <f t="shared" si="19"/>
        <v>5.5649221048423998</v>
      </c>
      <c r="T110" s="44">
        <f t="shared" si="20"/>
        <v>5.6729151821822299</v>
      </c>
      <c r="U110" s="44">
        <f t="shared" si="21"/>
        <v>4.7767497988736896</v>
      </c>
      <c r="V110" s="44">
        <f t="shared" si="22"/>
        <v>3.7041832404572301</v>
      </c>
      <c r="W110" s="44">
        <f t="shared" si="23"/>
        <v>0.88851900989180999</v>
      </c>
      <c r="X110" s="44">
        <f t="shared" si="24"/>
        <v>3.5744620856143099</v>
      </c>
    </row>
    <row r="111" spans="1:24" x14ac:dyDescent="0.25">
      <c r="A111" s="14" t="s">
        <v>42</v>
      </c>
      <c r="B111" s="44">
        <v>2.2337405663211798</v>
      </c>
      <c r="C111" s="44">
        <v>6.2215768656338204</v>
      </c>
      <c r="D111" s="44">
        <v>6.5631604743328502</v>
      </c>
      <c r="E111" s="44">
        <v>5.90099268165116</v>
      </c>
      <c r="F111" s="44">
        <v>4.2839107607210902</v>
      </c>
      <c r="G111" s="44">
        <v>0.89258247715337702</v>
      </c>
      <c r="H111" s="44">
        <v>4.2427657380133796</v>
      </c>
      <c r="Q111" s="14" t="s">
        <v>42</v>
      </c>
      <c r="R111" s="44">
        <f t="shared" si="18"/>
        <v>2.2337405663211798</v>
      </c>
      <c r="S111" s="44">
        <f t="shared" si="19"/>
        <v>6.2215768656338204</v>
      </c>
      <c r="T111" s="44">
        <f t="shared" si="20"/>
        <v>6.5631604743328502</v>
      </c>
      <c r="U111" s="44">
        <f t="shared" si="21"/>
        <v>5.90099268165116</v>
      </c>
      <c r="V111" s="44">
        <f t="shared" si="22"/>
        <v>4.2839107607210902</v>
      </c>
      <c r="W111" s="44">
        <f t="shared" si="23"/>
        <v>0.89258247715337702</v>
      </c>
      <c r="X111" s="44">
        <f t="shared" si="24"/>
        <v>4.2427657380133796</v>
      </c>
    </row>
    <row r="115" spans="1:24" x14ac:dyDescent="0.25">
      <c r="A115" s="14">
        <v>2022</v>
      </c>
      <c r="B115" s="14" t="s">
        <v>53</v>
      </c>
      <c r="C115" s="14" t="s">
        <v>84</v>
      </c>
      <c r="D115" s="14" t="s">
        <v>85</v>
      </c>
      <c r="E115" s="14" t="s">
        <v>86</v>
      </c>
      <c r="F115" s="14" t="s">
        <v>87</v>
      </c>
      <c r="G115" s="14" t="s">
        <v>88</v>
      </c>
      <c r="H115" s="14" t="s">
        <v>89</v>
      </c>
      <c r="Q115" s="14">
        <f>A115</f>
        <v>2022</v>
      </c>
      <c r="R115" s="14" t="s">
        <v>53</v>
      </c>
      <c r="S115" s="14" t="s">
        <v>84</v>
      </c>
      <c r="T115" s="14" t="s">
        <v>85</v>
      </c>
      <c r="U115" s="14" t="s">
        <v>86</v>
      </c>
      <c r="V115" s="14" t="s">
        <v>87</v>
      </c>
      <c r="W115" s="14" t="s">
        <v>88</v>
      </c>
      <c r="X115" s="14" t="s">
        <v>89</v>
      </c>
    </row>
    <row r="116" spans="1:24" x14ac:dyDescent="0.25">
      <c r="A116" s="14" t="s">
        <v>0</v>
      </c>
      <c r="B116" s="44">
        <v>1.0862480990658301</v>
      </c>
      <c r="C116" s="44">
        <v>4.7907060303012203</v>
      </c>
      <c r="D116" s="44">
        <v>7.8393535548453199</v>
      </c>
      <c r="E116" s="44">
        <v>2.7160627953718302</v>
      </c>
      <c r="F116" s="44">
        <v>4.1322314049586799</v>
      </c>
      <c r="G116" s="44">
        <v>0.76505240608981695</v>
      </c>
      <c r="H116" s="44">
        <v>3.4622375672010701</v>
      </c>
      <c r="Q116" s="14" t="s">
        <v>0</v>
      </c>
      <c r="R116" s="44">
        <f t="shared" ref="R116:R131" si="25">B116</f>
        <v>1.0862480990658301</v>
      </c>
      <c r="S116" s="44">
        <f t="shared" ref="S116:S131" si="26">C116</f>
        <v>4.7907060303012203</v>
      </c>
      <c r="T116" s="44">
        <f t="shared" ref="T116:T131" si="27">D116</f>
        <v>7.8393535548453199</v>
      </c>
      <c r="U116" s="44">
        <f t="shared" ref="U116:U131" si="28">E116</f>
        <v>2.7160627953718302</v>
      </c>
      <c r="V116" s="44">
        <f t="shared" ref="V116:V131" si="29">F116</f>
        <v>4.1322314049586799</v>
      </c>
      <c r="W116" s="44">
        <f t="shared" ref="W116:W131" si="30">G116</f>
        <v>0.76505240608981695</v>
      </c>
      <c r="X116" s="44">
        <f t="shared" ref="X116:X131" si="31">H116</f>
        <v>3.4622375672010701</v>
      </c>
    </row>
    <row r="117" spans="1:24" x14ac:dyDescent="0.25">
      <c r="A117" s="14" t="s">
        <v>1</v>
      </c>
      <c r="B117" s="44">
        <v>1.8237359230383401</v>
      </c>
      <c r="C117" s="44">
        <v>5.2616194095293798</v>
      </c>
      <c r="D117" s="44">
        <v>7.1938133205443302</v>
      </c>
      <c r="E117" s="44">
        <v>4.27578834847675</v>
      </c>
      <c r="F117" s="44">
        <v>5.1376900945335002</v>
      </c>
      <c r="G117" s="44">
        <v>0.86928805308452395</v>
      </c>
      <c r="H117" s="44">
        <v>3.58244291455095</v>
      </c>
      <c r="Q117" s="14" t="s">
        <v>1</v>
      </c>
      <c r="R117" s="44">
        <f t="shared" si="25"/>
        <v>1.8237359230383401</v>
      </c>
      <c r="S117" s="44">
        <f t="shared" si="26"/>
        <v>5.2616194095293798</v>
      </c>
      <c r="T117" s="44">
        <f t="shared" si="27"/>
        <v>7.1938133205443302</v>
      </c>
      <c r="U117" s="44">
        <f t="shared" si="28"/>
        <v>4.27578834847675</v>
      </c>
      <c r="V117" s="44">
        <f t="shared" si="29"/>
        <v>5.1376900945335002</v>
      </c>
      <c r="W117" s="44">
        <f t="shared" si="30"/>
        <v>0.86928805308452395</v>
      </c>
      <c r="X117" s="44">
        <f t="shared" si="31"/>
        <v>3.58244291455095</v>
      </c>
    </row>
    <row r="118" spans="1:24" x14ac:dyDescent="0.25">
      <c r="A118" s="14" t="s">
        <v>2</v>
      </c>
      <c r="B118" s="44">
        <v>1.29366106080207</v>
      </c>
      <c r="C118" s="44">
        <v>4.0082455336692604</v>
      </c>
      <c r="D118" s="44">
        <v>2.6996382484747001</v>
      </c>
      <c r="E118" s="44">
        <v>1.9425019425019401</v>
      </c>
      <c r="F118" s="44">
        <v>5.5187637969094903</v>
      </c>
      <c r="G118" s="44">
        <v>0.62161994156772604</v>
      </c>
      <c r="H118" s="44">
        <v>2.7294438758103001</v>
      </c>
      <c r="Q118" s="14" t="s">
        <v>2</v>
      </c>
      <c r="R118" s="44">
        <f t="shared" si="25"/>
        <v>1.29366106080207</v>
      </c>
      <c r="S118" s="44">
        <f t="shared" si="26"/>
        <v>4.0082455336692604</v>
      </c>
      <c r="T118" s="44">
        <f t="shared" si="27"/>
        <v>2.6996382484747001</v>
      </c>
      <c r="U118" s="44">
        <f t="shared" si="28"/>
        <v>1.9425019425019401</v>
      </c>
      <c r="V118" s="44">
        <f t="shared" si="29"/>
        <v>5.5187637969094903</v>
      </c>
      <c r="W118" s="44">
        <f t="shared" si="30"/>
        <v>0.62161994156772604</v>
      </c>
      <c r="X118" s="44">
        <f t="shared" si="31"/>
        <v>2.7294438758103001</v>
      </c>
    </row>
    <row r="119" spans="1:24" x14ac:dyDescent="0.25">
      <c r="A119" s="14" t="s">
        <v>3</v>
      </c>
      <c r="B119" s="44">
        <v>2.6409613099168099</v>
      </c>
      <c r="C119" s="44">
        <v>6.7254520998356</v>
      </c>
      <c r="D119" s="44">
        <v>5.3879310344827598</v>
      </c>
      <c r="E119" s="44">
        <v>4.7515612272603898</v>
      </c>
      <c r="F119" s="44">
        <v>4.1106347994597403</v>
      </c>
      <c r="G119" s="44">
        <v>1.06932810550704</v>
      </c>
      <c r="H119" s="44">
        <v>3.7328157162206801</v>
      </c>
      <c r="Q119" s="14" t="s">
        <v>3</v>
      </c>
      <c r="R119" s="44">
        <f t="shared" si="25"/>
        <v>2.6409613099168099</v>
      </c>
      <c r="S119" s="44">
        <f t="shared" si="26"/>
        <v>6.7254520998356</v>
      </c>
      <c r="T119" s="44">
        <f t="shared" si="27"/>
        <v>5.3879310344827598</v>
      </c>
      <c r="U119" s="44">
        <f t="shared" si="28"/>
        <v>4.7515612272603898</v>
      </c>
      <c r="V119" s="44">
        <f t="shared" si="29"/>
        <v>4.1106347994597403</v>
      </c>
      <c r="W119" s="44">
        <f t="shared" si="30"/>
        <v>1.06932810550704</v>
      </c>
      <c r="X119" s="44">
        <f t="shared" si="31"/>
        <v>3.7328157162206801</v>
      </c>
    </row>
    <row r="120" spans="1:24" x14ac:dyDescent="0.25">
      <c r="A120" s="14" t="s">
        <v>7</v>
      </c>
      <c r="B120" s="44">
        <v>2.7635760674312602</v>
      </c>
      <c r="C120" s="44">
        <v>9.9428287347750395</v>
      </c>
      <c r="D120" s="44">
        <v>7.3897692749815302</v>
      </c>
      <c r="E120" s="44">
        <v>6.1893955023725997</v>
      </c>
      <c r="F120" s="44">
        <v>4.3668122270742398</v>
      </c>
      <c r="G120" s="44">
        <v>2.1751740139211102</v>
      </c>
      <c r="H120" s="44">
        <v>5.0200803212851399</v>
      </c>
      <c r="Q120" s="172" t="s">
        <v>7</v>
      </c>
      <c r="R120" s="44">
        <f t="shared" si="25"/>
        <v>2.7635760674312602</v>
      </c>
      <c r="S120" s="44">
        <f t="shared" si="26"/>
        <v>9.9428287347750395</v>
      </c>
      <c r="T120" s="44">
        <f t="shared" si="27"/>
        <v>7.3897692749815302</v>
      </c>
      <c r="U120" s="44">
        <f t="shared" si="28"/>
        <v>6.1893955023725997</v>
      </c>
      <c r="V120" s="44">
        <f t="shared" si="29"/>
        <v>4.3668122270742398</v>
      </c>
      <c r="W120" s="44">
        <f t="shared" si="30"/>
        <v>2.1751740139211102</v>
      </c>
      <c r="X120" s="44">
        <f t="shared" si="31"/>
        <v>5.0200803212851399</v>
      </c>
    </row>
    <row r="121" spans="1:24" x14ac:dyDescent="0.25">
      <c r="A121" s="14" t="s">
        <v>4</v>
      </c>
      <c r="B121" s="44">
        <v>0</v>
      </c>
      <c r="C121" s="44">
        <v>8.5567598402738199</v>
      </c>
      <c r="D121" s="44">
        <v>4.8309178743961398</v>
      </c>
      <c r="E121" s="44">
        <v>4.9358341559723602</v>
      </c>
      <c r="F121" s="44">
        <v>5.4196345617838304</v>
      </c>
      <c r="G121" s="44">
        <v>1.08254397834912</v>
      </c>
      <c r="H121" s="44">
        <v>4.2717309053628503</v>
      </c>
      <c r="Q121" s="14" t="s">
        <v>4</v>
      </c>
      <c r="R121" s="44">
        <f t="shared" si="25"/>
        <v>0</v>
      </c>
      <c r="S121" s="44">
        <f t="shared" si="26"/>
        <v>8.5567598402738199</v>
      </c>
      <c r="T121" s="44">
        <f t="shared" si="27"/>
        <v>4.8309178743961398</v>
      </c>
      <c r="U121" s="44">
        <f t="shared" si="28"/>
        <v>4.9358341559723602</v>
      </c>
      <c r="V121" s="44">
        <f t="shared" si="29"/>
        <v>5.4196345617838304</v>
      </c>
      <c r="W121" s="44">
        <f t="shared" si="30"/>
        <v>1.08254397834912</v>
      </c>
      <c r="X121" s="44">
        <f t="shared" si="31"/>
        <v>4.2717309053628503</v>
      </c>
    </row>
    <row r="122" spans="1:24" x14ac:dyDescent="0.25">
      <c r="A122" s="14" t="s">
        <v>5</v>
      </c>
      <c r="B122" s="44">
        <v>1.6656950112434401</v>
      </c>
      <c r="C122" s="44">
        <v>4.6717064469549001</v>
      </c>
      <c r="D122" s="44">
        <v>5.9642994078302696</v>
      </c>
      <c r="E122" s="44">
        <v>4.9691498612779004</v>
      </c>
      <c r="F122" s="44">
        <v>2.7250431465164899</v>
      </c>
      <c r="G122" s="44">
        <v>1.18220777301611</v>
      </c>
      <c r="H122" s="44">
        <v>3.5244698909572199</v>
      </c>
      <c r="Q122" s="14" t="s">
        <v>5</v>
      </c>
      <c r="R122" s="44">
        <f t="shared" si="25"/>
        <v>1.6656950112434401</v>
      </c>
      <c r="S122" s="44">
        <f t="shared" si="26"/>
        <v>4.6717064469549001</v>
      </c>
      <c r="T122" s="44">
        <f t="shared" si="27"/>
        <v>5.9642994078302696</v>
      </c>
      <c r="U122" s="44">
        <f t="shared" si="28"/>
        <v>4.9691498612779004</v>
      </c>
      <c r="V122" s="44">
        <f t="shared" si="29"/>
        <v>2.7250431465164899</v>
      </c>
      <c r="W122" s="44">
        <f t="shared" si="30"/>
        <v>1.18220777301611</v>
      </c>
      <c r="X122" s="44">
        <f t="shared" si="31"/>
        <v>3.5244698909572199</v>
      </c>
    </row>
    <row r="123" spans="1:24" x14ac:dyDescent="0.25">
      <c r="A123" s="14" t="s">
        <v>6</v>
      </c>
      <c r="B123" s="44">
        <v>1.3908205841446499</v>
      </c>
      <c r="C123" s="44">
        <v>5.6652638394302404</v>
      </c>
      <c r="D123" s="44">
        <v>5.2700922266139703</v>
      </c>
      <c r="E123" s="44">
        <v>4.1234684260131997</v>
      </c>
      <c r="F123" s="44">
        <v>3.7151702786377698</v>
      </c>
      <c r="G123" s="44">
        <v>0.38321517532094301</v>
      </c>
      <c r="H123" s="44">
        <v>3.1932898336296001</v>
      </c>
      <c r="Q123" s="14" t="s">
        <v>6</v>
      </c>
      <c r="R123" s="44">
        <f t="shared" si="25"/>
        <v>1.3908205841446499</v>
      </c>
      <c r="S123" s="44">
        <f t="shared" si="26"/>
        <v>5.6652638394302404</v>
      </c>
      <c r="T123" s="44">
        <f t="shared" si="27"/>
        <v>5.2700922266139703</v>
      </c>
      <c r="U123" s="44">
        <f t="shared" si="28"/>
        <v>4.1234684260131997</v>
      </c>
      <c r="V123" s="44">
        <f t="shared" si="29"/>
        <v>3.7151702786377698</v>
      </c>
      <c r="W123" s="44">
        <f t="shared" si="30"/>
        <v>0.38321517532094301</v>
      </c>
      <c r="X123" s="44">
        <f t="shared" si="31"/>
        <v>3.1932898336296001</v>
      </c>
    </row>
    <row r="124" spans="1:24" x14ac:dyDescent="0.25">
      <c r="A124" s="14" t="s">
        <v>8</v>
      </c>
      <c r="B124" s="44">
        <v>0.91886428374529106</v>
      </c>
      <c r="C124" s="44">
        <v>5.0403225806451601</v>
      </c>
      <c r="D124" s="44">
        <v>10.827532869296199</v>
      </c>
      <c r="E124" s="44">
        <v>4.5264799074586302</v>
      </c>
      <c r="F124" s="44">
        <v>5.0334725927417301</v>
      </c>
      <c r="G124" s="44">
        <v>2.4045893304936299</v>
      </c>
      <c r="H124" s="44">
        <v>4.8748098403920004</v>
      </c>
      <c r="Q124" s="14" t="s">
        <v>8</v>
      </c>
      <c r="R124" s="44">
        <f t="shared" si="25"/>
        <v>0.91886428374529106</v>
      </c>
      <c r="S124" s="44">
        <f t="shared" si="26"/>
        <v>5.0403225806451601</v>
      </c>
      <c r="T124" s="44">
        <f t="shared" si="27"/>
        <v>10.827532869296199</v>
      </c>
      <c r="U124" s="44">
        <f t="shared" si="28"/>
        <v>4.5264799074586302</v>
      </c>
      <c r="V124" s="44">
        <f t="shared" si="29"/>
        <v>5.0334725927417301</v>
      </c>
      <c r="W124" s="44">
        <f t="shared" si="30"/>
        <v>2.4045893304936299</v>
      </c>
      <c r="X124" s="44">
        <f t="shared" si="31"/>
        <v>4.8748098403920004</v>
      </c>
    </row>
    <row r="125" spans="1:24" x14ac:dyDescent="0.25">
      <c r="A125" s="14" t="s">
        <v>9</v>
      </c>
      <c r="B125" s="44">
        <v>0</v>
      </c>
      <c r="C125" s="44">
        <v>12.336540833950201</v>
      </c>
      <c r="D125" s="44">
        <v>9.7258525317609905</v>
      </c>
      <c r="E125" s="44">
        <v>7.7211559673505397</v>
      </c>
      <c r="F125" s="44">
        <v>5.7870370370370399</v>
      </c>
      <c r="G125" s="44">
        <v>1.19731800766284</v>
      </c>
      <c r="H125" s="44">
        <v>5.7810151462596799</v>
      </c>
      <c r="Q125" s="14" t="s">
        <v>9</v>
      </c>
      <c r="R125" s="44">
        <f t="shared" si="25"/>
        <v>0</v>
      </c>
      <c r="S125" s="44">
        <f t="shared" si="26"/>
        <v>12.336540833950201</v>
      </c>
      <c r="T125" s="44">
        <f t="shared" si="27"/>
        <v>9.7258525317609905</v>
      </c>
      <c r="U125" s="44">
        <f t="shared" si="28"/>
        <v>7.7211559673505397</v>
      </c>
      <c r="V125" s="44">
        <f t="shared" si="29"/>
        <v>5.7870370370370399</v>
      </c>
      <c r="W125" s="44">
        <f t="shared" si="30"/>
        <v>1.19731800766284</v>
      </c>
      <c r="X125" s="44">
        <f t="shared" si="31"/>
        <v>5.7810151462596799</v>
      </c>
    </row>
    <row r="126" spans="1:24" x14ac:dyDescent="0.25">
      <c r="A126" s="14" t="s">
        <v>10</v>
      </c>
      <c r="B126" s="44">
        <v>0</v>
      </c>
      <c r="C126" s="44">
        <v>11.871784724970301</v>
      </c>
      <c r="D126" s="44">
        <v>7.0688030160226196</v>
      </c>
      <c r="E126" s="44">
        <v>4.1720990873533301</v>
      </c>
      <c r="F126" s="44">
        <v>3.49365319669268</v>
      </c>
      <c r="G126" s="44">
        <v>1.1792916388222801</v>
      </c>
      <c r="H126" s="44">
        <v>4.5875141529691996</v>
      </c>
      <c r="Q126" s="14" t="s">
        <v>10</v>
      </c>
      <c r="R126" s="44">
        <f t="shared" si="25"/>
        <v>0</v>
      </c>
      <c r="S126" s="44">
        <f t="shared" si="26"/>
        <v>11.871784724970301</v>
      </c>
      <c r="T126" s="44">
        <f t="shared" si="27"/>
        <v>7.0688030160226196</v>
      </c>
      <c r="U126" s="44">
        <f t="shared" si="28"/>
        <v>4.1720990873533301</v>
      </c>
      <c r="V126" s="44">
        <f t="shared" si="29"/>
        <v>3.49365319669268</v>
      </c>
      <c r="W126" s="44">
        <f t="shared" si="30"/>
        <v>1.1792916388222801</v>
      </c>
      <c r="X126" s="44">
        <f t="shared" si="31"/>
        <v>4.5875141529691996</v>
      </c>
    </row>
    <row r="127" spans="1:24" x14ac:dyDescent="0.25">
      <c r="A127" s="14" t="s">
        <v>11</v>
      </c>
      <c r="B127" s="44">
        <v>4.2637862421830599</v>
      </c>
      <c r="C127" s="44">
        <v>5.4293027224075097</v>
      </c>
      <c r="D127" s="44">
        <v>5.9768893611369398</v>
      </c>
      <c r="E127" s="44">
        <v>5.19061076186631</v>
      </c>
      <c r="F127" s="44">
        <v>4.0217172732756898</v>
      </c>
      <c r="G127" s="44">
        <v>0.88605351763246498</v>
      </c>
      <c r="H127" s="44">
        <v>4.00814990480644</v>
      </c>
      <c r="Q127" s="14" t="s">
        <v>11</v>
      </c>
      <c r="R127" s="44">
        <f t="shared" si="25"/>
        <v>4.2637862421830599</v>
      </c>
      <c r="S127" s="44">
        <f t="shared" si="26"/>
        <v>5.4293027224075097</v>
      </c>
      <c r="T127" s="44">
        <f t="shared" si="27"/>
        <v>5.9768893611369398</v>
      </c>
      <c r="U127" s="44">
        <f t="shared" si="28"/>
        <v>5.19061076186631</v>
      </c>
      <c r="V127" s="44">
        <f t="shared" si="29"/>
        <v>4.0217172732756898</v>
      </c>
      <c r="W127" s="44">
        <f t="shared" si="30"/>
        <v>0.88605351763246498</v>
      </c>
      <c r="X127" s="44">
        <f t="shared" si="31"/>
        <v>4.00814990480644</v>
      </c>
    </row>
    <row r="128" spans="1:24" x14ac:dyDescent="0.25">
      <c r="A128" s="14" t="s">
        <v>41</v>
      </c>
      <c r="B128" s="44">
        <v>1.46055638606801</v>
      </c>
      <c r="C128" s="44">
        <v>6.81513168931387</v>
      </c>
      <c r="D128" s="44">
        <v>6.7178842200435396</v>
      </c>
      <c r="E128" s="44">
        <v>4.62980460334858</v>
      </c>
      <c r="F128" s="44">
        <v>4.4074652667251097</v>
      </c>
      <c r="G128" s="44">
        <v>1.1826437690234499</v>
      </c>
      <c r="H128" s="44">
        <v>4.07305744942889</v>
      </c>
      <c r="Q128" s="14" t="s">
        <v>41</v>
      </c>
      <c r="R128" s="44">
        <f t="shared" si="25"/>
        <v>1.46055638606801</v>
      </c>
      <c r="S128" s="44">
        <f t="shared" si="26"/>
        <v>6.81513168931387</v>
      </c>
      <c r="T128" s="44">
        <f t="shared" si="27"/>
        <v>6.7178842200435396</v>
      </c>
      <c r="U128" s="44">
        <f t="shared" si="28"/>
        <v>4.62980460334858</v>
      </c>
      <c r="V128" s="44">
        <f t="shared" si="29"/>
        <v>4.4074652667251097</v>
      </c>
      <c r="W128" s="44">
        <f t="shared" si="30"/>
        <v>1.1826437690234499</v>
      </c>
      <c r="X128" s="44">
        <f t="shared" si="31"/>
        <v>4.07305744942889</v>
      </c>
    </row>
    <row r="129" spans="1:24" x14ac:dyDescent="0.25">
      <c r="A129" s="14" t="s">
        <v>24</v>
      </c>
      <c r="B129" s="44">
        <v>3.6353721712260301</v>
      </c>
      <c r="C129" s="44">
        <v>8.3216310396837798</v>
      </c>
      <c r="D129" s="44">
        <v>7.8918293260377803</v>
      </c>
      <c r="E129" s="44">
        <v>8.1857622308930704</v>
      </c>
      <c r="F129" s="44">
        <v>8.3919321700379097</v>
      </c>
      <c r="G129" s="44">
        <v>0.43166709833376499</v>
      </c>
      <c r="H129" s="44">
        <v>6.0644778993759596</v>
      </c>
      <c r="Q129" s="14" t="s">
        <v>24</v>
      </c>
      <c r="R129" s="44">
        <f t="shared" si="25"/>
        <v>3.6353721712260301</v>
      </c>
      <c r="S129" s="44">
        <f t="shared" si="26"/>
        <v>8.3216310396837798</v>
      </c>
      <c r="T129" s="44">
        <f t="shared" si="27"/>
        <v>7.8918293260377803</v>
      </c>
      <c r="U129" s="44">
        <f t="shared" si="28"/>
        <v>8.1857622308930704</v>
      </c>
      <c r="V129" s="44">
        <f t="shared" si="29"/>
        <v>8.3919321700379097</v>
      </c>
      <c r="W129" s="44">
        <f t="shared" si="30"/>
        <v>0.43166709833376499</v>
      </c>
      <c r="X129" s="44">
        <f t="shared" si="31"/>
        <v>6.0644778993759596</v>
      </c>
    </row>
    <row r="130" spans="1:24" x14ac:dyDescent="0.25">
      <c r="A130" s="14" t="s">
        <v>26</v>
      </c>
      <c r="B130" s="44">
        <v>1.59174837641666</v>
      </c>
      <c r="C130" s="44">
        <v>6.23729641551735</v>
      </c>
      <c r="D130" s="44">
        <v>6.5207219993372396</v>
      </c>
      <c r="E130" s="44">
        <v>5.6865390143964198</v>
      </c>
      <c r="F130" s="44">
        <v>4.6798228220759901</v>
      </c>
      <c r="G130" s="44">
        <v>1.13404774671319</v>
      </c>
      <c r="H130" s="44">
        <v>4.2213733869997698</v>
      </c>
      <c r="Q130" s="14" t="s">
        <v>26</v>
      </c>
      <c r="R130" s="44">
        <f t="shared" si="25"/>
        <v>1.59174837641666</v>
      </c>
      <c r="S130" s="44">
        <f t="shared" si="26"/>
        <v>6.23729641551735</v>
      </c>
      <c r="T130" s="44">
        <f t="shared" si="27"/>
        <v>6.5207219993372396</v>
      </c>
      <c r="U130" s="44">
        <f t="shared" si="28"/>
        <v>5.6865390143964198</v>
      </c>
      <c r="V130" s="44">
        <f t="shared" si="29"/>
        <v>4.6798228220759901</v>
      </c>
      <c r="W130" s="44">
        <f t="shared" si="30"/>
        <v>1.13404774671319</v>
      </c>
      <c r="X130" s="44">
        <f t="shared" si="31"/>
        <v>4.2213733869997698</v>
      </c>
    </row>
    <row r="131" spans="1:24" x14ac:dyDescent="0.25">
      <c r="A131" s="14" t="s">
        <v>42</v>
      </c>
      <c r="B131" s="44">
        <v>2.2341900644906301</v>
      </c>
      <c r="C131" s="44">
        <v>6.9036113028780903</v>
      </c>
      <c r="D131" s="44">
        <v>8.1575484154215605</v>
      </c>
      <c r="E131" s="44">
        <v>7.0517720720666501</v>
      </c>
      <c r="F131" s="44">
        <v>5.1021823623907103</v>
      </c>
      <c r="G131" s="44">
        <v>1.3173288544789099</v>
      </c>
      <c r="H131" s="44">
        <v>5.0553031402980304</v>
      </c>
      <c r="Q131" s="14" t="s">
        <v>42</v>
      </c>
      <c r="R131" s="44">
        <f t="shared" si="25"/>
        <v>2.2341900644906301</v>
      </c>
      <c r="S131" s="44">
        <f t="shared" si="26"/>
        <v>6.9036113028780903</v>
      </c>
      <c r="T131" s="44">
        <f t="shared" si="27"/>
        <v>8.1575484154215605</v>
      </c>
      <c r="U131" s="44">
        <f t="shared" si="28"/>
        <v>7.0517720720666501</v>
      </c>
      <c r="V131" s="44">
        <f t="shared" si="29"/>
        <v>5.1021823623907103</v>
      </c>
      <c r="W131" s="44">
        <f t="shared" si="30"/>
        <v>1.3173288544789099</v>
      </c>
      <c r="X131" s="44">
        <f t="shared" si="31"/>
        <v>5.0553031402980304</v>
      </c>
    </row>
    <row r="135" spans="1:24" x14ac:dyDescent="0.25">
      <c r="A135" s="14">
        <v>2023</v>
      </c>
      <c r="B135" s="14" t="s">
        <v>53</v>
      </c>
      <c r="C135" s="14" t="s">
        <v>84</v>
      </c>
      <c r="D135" s="14" t="s">
        <v>85</v>
      </c>
      <c r="E135" s="14" t="s">
        <v>86</v>
      </c>
      <c r="F135" s="14" t="s">
        <v>87</v>
      </c>
      <c r="G135" s="14" t="s">
        <v>88</v>
      </c>
      <c r="H135" s="14" t="s">
        <v>89</v>
      </c>
      <c r="Q135" s="14">
        <f>A135</f>
        <v>2023</v>
      </c>
      <c r="R135" s="14" t="s">
        <v>53</v>
      </c>
      <c r="S135" s="14" t="s">
        <v>84</v>
      </c>
      <c r="T135" s="14" t="s">
        <v>85</v>
      </c>
      <c r="U135" s="14" t="s">
        <v>86</v>
      </c>
      <c r="V135" s="14" t="s">
        <v>87</v>
      </c>
      <c r="W135" s="14" t="s">
        <v>88</v>
      </c>
      <c r="X135" s="14" t="s">
        <v>89</v>
      </c>
    </row>
    <row r="136" spans="1:24" x14ac:dyDescent="0.25">
      <c r="A136" s="14" t="s">
        <v>0</v>
      </c>
      <c r="B136" s="262">
        <v>2.2588660492432799</v>
      </c>
      <c r="C136" s="262">
        <v>7.4699764408435296</v>
      </c>
      <c r="D136" s="262">
        <v>11.061335103147</v>
      </c>
      <c r="E136" s="262">
        <v>6.1624649859943998</v>
      </c>
      <c r="F136" s="262">
        <v>4.3402777777777803</v>
      </c>
      <c r="G136" s="262">
        <v>2.9487652045705901</v>
      </c>
      <c r="H136" s="262">
        <v>5.7540603248259901</v>
      </c>
      <c r="Q136" s="14" t="s">
        <v>0</v>
      </c>
      <c r="R136" s="44">
        <f t="shared" ref="R136:R151" si="32">B136</f>
        <v>2.2588660492432799</v>
      </c>
      <c r="S136" s="44">
        <f t="shared" ref="S136:S151" si="33">C136</f>
        <v>7.4699764408435296</v>
      </c>
      <c r="T136" s="44">
        <f t="shared" ref="T136:T151" si="34">D136</f>
        <v>11.061335103147</v>
      </c>
      <c r="U136" s="44">
        <f t="shared" ref="U136:U151" si="35">E136</f>
        <v>6.1624649859943998</v>
      </c>
      <c r="V136" s="44">
        <f t="shared" ref="V136:V151" si="36">F136</f>
        <v>4.3402777777777803</v>
      </c>
      <c r="W136" s="44">
        <f t="shared" ref="W136:W151" si="37">G136</f>
        <v>2.9487652045705901</v>
      </c>
      <c r="X136" s="44">
        <f t="shared" ref="X136:X151" si="38">H136</f>
        <v>5.7540603248259901</v>
      </c>
    </row>
    <row r="137" spans="1:24" x14ac:dyDescent="0.25">
      <c r="A137" s="14" t="s">
        <v>1</v>
      </c>
      <c r="B137" s="262">
        <v>1.43191255787313</v>
      </c>
      <c r="C137" s="262">
        <v>5.7339449541284404</v>
      </c>
      <c r="D137" s="262">
        <v>8.8388023422826194</v>
      </c>
      <c r="E137" s="262">
        <v>7.0540995170654899</v>
      </c>
      <c r="F137" s="262">
        <v>5.5154432410750101</v>
      </c>
      <c r="G137" s="262">
        <v>1.6919519485646599</v>
      </c>
      <c r="H137" s="262">
        <v>4.5270394696458203</v>
      </c>
      <c r="Q137" s="14" t="s">
        <v>1</v>
      </c>
      <c r="R137" s="44">
        <f t="shared" si="32"/>
        <v>1.43191255787313</v>
      </c>
      <c r="S137" s="44">
        <f t="shared" si="33"/>
        <v>5.7339449541284404</v>
      </c>
      <c r="T137" s="44">
        <f t="shared" si="34"/>
        <v>8.8388023422826194</v>
      </c>
      <c r="U137" s="44">
        <f t="shared" si="35"/>
        <v>7.0540995170654899</v>
      </c>
      <c r="V137" s="44">
        <f t="shared" si="36"/>
        <v>5.5154432410750101</v>
      </c>
      <c r="W137" s="44">
        <f t="shared" si="37"/>
        <v>1.6919519485646599</v>
      </c>
      <c r="X137" s="44">
        <f t="shared" si="38"/>
        <v>4.5270394696458203</v>
      </c>
    </row>
    <row r="138" spans="1:24" x14ac:dyDescent="0.25">
      <c r="A138" s="14" t="s">
        <v>2</v>
      </c>
      <c r="B138" s="262">
        <v>0</v>
      </c>
      <c r="C138" s="262">
        <v>4.0089341962086902</v>
      </c>
      <c r="D138" s="262">
        <v>5.5379348537481796</v>
      </c>
      <c r="E138" s="262">
        <v>2.53952130023491</v>
      </c>
      <c r="F138" s="262">
        <v>3.8002584175724001</v>
      </c>
      <c r="G138" s="262">
        <v>0.610873549175321</v>
      </c>
      <c r="H138" s="262">
        <v>3.1050390347764401</v>
      </c>
      <c r="Q138" s="14" t="s">
        <v>2</v>
      </c>
      <c r="R138" s="44">
        <f t="shared" si="32"/>
        <v>0</v>
      </c>
      <c r="S138" s="44">
        <f t="shared" si="33"/>
        <v>4.0089341962086902</v>
      </c>
      <c r="T138" s="44">
        <f t="shared" si="34"/>
        <v>5.5379348537481796</v>
      </c>
      <c r="U138" s="44">
        <f t="shared" si="35"/>
        <v>2.53952130023491</v>
      </c>
      <c r="V138" s="44">
        <f t="shared" si="36"/>
        <v>3.8002584175724001</v>
      </c>
      <c r="W138" s="44">
        <f t="shared" si="37"/>
        <v>0.610873549175321</v>
      </c>
      <c r="X138" s="44">
        <f t="shared" si="38"/>
        <v>3.1050390347764401</v>
      </c>
    </row>
    <row r="139" spans="1:24" x14ac:dyDescent="0.25">
      <c r="A139" s="14" t="s">
        <v>3</v>
      </c>
      <c r="B139" s="262">
        <v>4.3035432506096702</v>
      </c>
      <c r="C139" s="262">
        <v>11.891490152359699</v>
      </c>
      <c r="D139" s="262">
        <v>8.6505190311418705</v>
      </c>
      <c r="E139" s="262">
        <v>3.53857041755131</v>
      </c>
      <c r="F139" s="262">
        <v>6.2238316170646204</v>
      </c>
      <c r="G139" s="262">
        <v>0.34370166695308502</v>
      </c>
      <c r="H139" s="262">
        <v>5.0421756988140398</v>
      </c>
      <c r="Q139" s="14" t="s">
        <v>3</v>
      </c>
      <c r="R139" s="44">
        <f t="shared" si="32"/>
        <v>4.3035432506096702</v>
      </c>
      <c r="S139" s="44">
        <f t="shared" si="33"/>
        <v>11.891490152359699</v>
      </c>
      <c r="T139" s="44">
        <f t="shared" si="34"/>
        <v>8.6505190311418705</v>
      </c>
      <c r="U139" s="44">
        <f t="shared" si="35"/>
        <v>3.53857041755131</v>
      </c>
      <c r="V139" s="44">
        <f t="shared" si="36"/>
        <v>6.2238316170646204</v>
      </c>
      <c r="W139" s="44">
        <f t="shared" si="37"/>
        <v>0.34370166695308502</v>
      </c>
      <c r="X139" s="44">
        <f t="shared" si="38"/>
        <v>5.0421756988140398</v>
      </c>
    </row>
    <row r="140" spans="1:24" x14ac:dyDescent="0.25">
      <c r="A140" s="14" t="s">
        <v>7</v>
      </c>
      <c r="B140" s="262">
        <v>11.9796346211441</v>
      </c>
      <c r="C140" s="262">
        <v>11.6337045039056</v>
      </c>
      <c r="D140" s="262">
        <v>11.569610489780199</v>
      </c>
      <c r="E140" s="262">
        <v>8.0017458354550097</v>
      </c>
      <c r="F140" s="262">
        <v>4.8673643222195198</v>
      </c>
      <c r="G140" s="262">
        <v>3.1759474910014802</v>
      </c>
      <c r="H140" s="262">
        <v>7.2063682121554802</v>
      </c>
      <c r="Q140" s="172" t="s">
        <v>7</v>
      </c>
      <c r="R140" s="44">
        <f t="shared" si="32"/>
        <v>11.9796346211441</v>
      </c>
      <c r="S140" s="44">
        <f t="shared" si="33"/>
        <v>11.6337045039056</v>
      </c>
      <c r="T140" s="44">
        <f t="shared" si="34"/>
        <v>11.569610489780199</v>
      </c>
      <c r="U140" s="44">
        <f t="shared" si="35"/>
        <v>8.0017458354550097</v>
      </c>
      <c r="V140" s="44">
        <f t="shared" si="36"/>
        <v>4.8673643222195198</v>
      </c>
      <c r="W140" s="44">
        <f t="shared" si="37"/>
        <v>3.1759474910014802</v>
      </c>
      <c r="X140" s="44">
        <f t="shared" si="38"/>
        <v>7.2063682121554802</v>
      </c>
    </row>
    <row r="141" spans="1:24" x14ac:dyDescent="0.25">
      <c r="A141" s="14" t="s">
        <v>4</v>
      </c>
      <c r="B141" s="262">
        <v>4.0246847330292503</v>
      </c>
      <c r="C141" s="262">
        <v>8.0198308544765204</v>
      </c>
      <c r="D141" s="262">
        <v>7.8952562668596604</v>
      </c>
      <c r="E141" s="262">
        <v>8.7700065775049296</v>
      </c>
      <c r="F141" s="262">
        <v>6.8357891538812101</v>
      </c>
      <c r="G141" s="262">
        <v>1.6179484413763301</v>
      </c>
      <c r="H141" s="262">
        <v>6.1154598825831696</v>
      </c>
      <c r="Q141" s="14" t="s">
        <v>4</v>
      </c>
      <c r="R141" s="44">
        <f t="shared" si="32"/>
        <v>4.0246847330292503</v>
      </c>
      <c r="S141" s="44">
        <f t="shared" si="33"/>
        <v>8.0198308544765204</v>
      </c>
      <c r="T141" s="44">
        <f t="shared" si="34"/>
        <v>7.8952562668596604</v>
      </c>
      <c r="U141" s="44">
        <f t="shared" si="35"/>
        <v>8.7700065775049296</v>
      </c>
      <c r="V141" s="44">
        <f t="shared" si="36"/>
        <v>6.8357891538812101</v>
      </c>
      <c r="W141" s="44">
        <f t="shared" si="37"/>
        <v>1.6179484413763301</v>
      </c>
      <c r="X141" s="44">
        <f t="shared" si="38"/>
        <v>6.1154598825831696</v>
      </c>
    </row>
    <row r="142" spans="1:24" x14ac:dyDescent="0.25">
      <c r="A142" s="14" t="s">
        <v>5</v>
      </c>
      <c r="B142" s="262">
        <v>5.2056220718375901</v>
      </c>
      <c r="C142" s="262">
        <v>6.9953090280635299</v>
      </c>
      <c r="D142" s="262">
        <v>5.0187236999575298</v>
      </c>
      <c r="E142" s="262">
        <v>4.5544882411394498</v>
      </c>
      <c r="F142" s="262">
        <v>2.16750476851049</v>
      </c>
      <c r="G142" s="262">
        <v>0.57332874670335998</v>
      </c>
      <c r="H142" s="262">
        <v>3.75430180415059</v>
      </c>
      <c r="Q142" s="14" t="s">
        <v>5</v>
      </c>
      <c r="R142" s="44">
        <f t="shared" si="32"/>
        <v>5.2056220718375901</v>
      </c>
      <c r="S142" s="44">
        <f t="shared" si="33"/>
        <v>6.9953090280635299</v>
      </c>
      <c r="T142" s="44">
        <f t="shared" si="34"/>
        <v>5.0187236999575298</v>
      </c>
      <c r="U142" s="44">
        <f t="shared" si="35"/>
        <v>4.5544882411394498</v>
      </c>
      <c r="V142" s="44">
        <f t="shared" si="36"/>
        <v>2.16750476851049</v>
      </c>
      <c r="W142" s="44">
        <f t="shared" si="37"/>
        <v>0.57332874670335998</v>
      </c>
      <c r="X142" s="44">
        <f t="shared" si="38"/>
        <v>3.75430180415059</v>
      </c>
    </row>
    <row r="143" spans="1:24" x14ac:dyDescent="0.25">
      <c r="A143" s="14" t="s">
        <v>6</v>
      </c>
      <c r="B143" s="262">
        <v>2.8847540747151301</v>
      </c>
      <c r="C143" s="262">
        <v>7.4589756340129298</v>
      </c>
      <c r="D143" s="262">
        <v>6.5036420395421404</v>
      </c>
      <c r="E143" s="262">
        <v>5.5106539309331399</v>
      </c>
      <c r="F143" s="262">
        <v>5.3892215568862296</v>
      </c>
      <c r="G143" s="262">
        <v>1.8611576400521099</v>
      </c>
      <c r="H143" s="262">
        <v>4.6673455532926003</v>
      </c>
      <c r="Q143" s="14" t="s">
        <v>6</v>
      </c>
      <c r="R143" s="44">
        <f t="shared" si="32"/>
        <v>2.8847540747151301</v>
      </c>
      <c r="S143" s="44">
        <f t="shared" si="33"/>
        <v>7.4589756340129298</v>
      </c>
      <c r="T143" s="44">
        <f t="shared" si="34"/>
        <v>6.5036420395421404</v>
      </c>
      <c r="U143" s="44">
        <f t="shared" si="35"/>
        <v>5.5106539309331399</v>
      </c>
      <c r="V143" s="44">
        <f t="shared" si="36"/>
        <v>5.3892215568862296</v>
      </c>
      <c r="W143" s="44">
        <f t="shared" si="37"/>
        <v>1.8611576400521099</v>
      </c>
      <c r="X143" s="44">
        <f t="shared" si="38"/>
        <v>4.6673455532926003</v>
      </c>
    </row>
    <row r="144" spans="1:24" x14ac:dyDescent="0.25">
      <c r="A144" s="14" t="s">
        <v>8</v>
      </c>
      <c r="B144" s="262">
        <v>6.6419963943448099</v>
      </c>
      <c r="C144" s="262">
        <v>9.4995250237488094</v>
      </c>
      <c r="D144" s="262">
        <v>7.6690792311748099</v>
      </c>
      <c r="E144" s="262">
        <v>9.7882643861727896</v>
      </c>
      <c r="F144" s="262">
        <v>7.7350737249214401</v>
      </c>
      <c r="G144" s="262">
        <v>2.00998291514522</v>
      </c>
      <c r="H144" s="262">
        <v>6.8397198187062198</v>
      </c>
      <c r="Q144" s="14" t="s">
        <v>8</v>
      </c>
      <c r="R144" s="44">
        <f t="shared" si="32"/>
        <v>6.6419963943448099</v>
      </c>
      <c r="S144" s="44">
        <f t="shared" si="33"/>
        <v>9.4995250237488094</v>
      </c>
      <c r="T144" s="44">
        <f t="shared" si="34"/>
        <v>7.6690792311748099</v>
      </c>
      <c r="U144" s="44">
        <f t="shared" si="35"/>
        <v>9.7882643861727896</v>
      </c>
      <c r="V144" s="44">
        <f t="shared" si="36"/>
        <v>7.7350737249214401</v>
      </c>
      <c r="W144" s="44">
        <f t="shared" si="37"/>
        <v>2.00998291514522</v>
      </c>
      <c r="X144" s="44">
        <f t="shared" si="38"/>
        <v>6.8397198187062198</v>
      </c>
    </row>
    <row r="145" spans="1:24" x14ac:dyDescent="0.25">
      <c r="A145" s="14" t="s">
        <v>9</v>
      </c>
      <c r="B145" s="262">
        <v>5.8146296080939699</v>
      </c>
      <c r="C145" s="262">
        <v>26.585643752373699</v>
      </c>
      <c r="D145" s="262">
        <v>15.5601659751037</v>
      </c>
      <c r="E145" s="262">
        <v>16.1840356048783</v>
      </c>
      <c r="F145" s="262">
        <v>8.8014496505306798</v>
      </c>
      <c r="G145" s="262">
        <v>0.593718458706881</v>
      </c>
      <c r="H145" s="262">
        <v>10.798654184255399</v>
      </c>
      <c r="Q145" s="14" t="s">
        <v>9</v>
      </c>
      <c r="R145" s="44">
        <f t="shared" si="32"/>
        <v>5.8146296080939699</v>
      </c>
      <c r="S145" s="44">
        <f t="shared" si="33"/>
        <v>26.585643752373699</v>
      </c>
      <c r="T145" s="44">
        <f t="shared" si="34"/>
        <v>15.5601659751037</v>
      </c>
      <c r="U145" s="44">
        <f t="shared" si="35"/>
        <v>16.1840356048783</v>
      </c>
      <c r="V145" s="44">
        <f t="shared" si="36"/>
        <v>8.8014496505306798</v>
      </c>
      <c r="W145" s="44">
        <f t="shared" si="37"/>
        <v>0.593718458706881</v>
      </c>
      <c r="X145" s="44">
        <f t="shared" si="38"/>
        <v>10.798654184255399</v>
      </c>
    </row>
    <row r="146" spans="1:24" x14ac:dyDescent="0.25">
      <c r="A146" s="14" t="s">
        <v>10</v>
      </c>
      <c r="B146" s="262">
        <v>5.9087686126211301</v>
      </c>
      <c r="C146" s="262">
        <v>10.8988331837415</v>
      </c>
      <c r="D146" s="262">
        <v>9.9889012208656993</v>
      </c>
      <c r="E146" s="262">
        <v>7.4942454900701199</v>
      </c>
      <c r="F146" s="262">
        <v>5.6261955665578904</v>
      </c>
      <c r="G146" s="262">
        <v>0.38302436034931803</v>
      </c>
      <c r="H146" s="262">
        <v>6.2115956155691299</v>
      </c>
      <c r="Q146" s="14" t="s">
        <v>10</v>
      </c>
      <c r="R146" s="44">
        <f t="shared" si="32"/>
        <v>5.9087686126211301</v>
      </c>
      <c r="S146" s="44">
        <f t="shared" si="33"/>
        <v>10.8988331837415</v>
      </c>
      <c r="T146" s="44">
        <f t="shared" si="34"/>
        <v>9.9889012208656993</v>
      </c>
      <c r="U146" s="44">
        <f t="shared" si="35"/>
        <v>7.4942454900701199</v>
      </c>
      <c r="V146" s="44">
        <f t="shared" si="36"/>
        <v>5.6261955665578904</v>
      </c>
      <c r="W146" s="44">
        <f t="shared" si="37"/>
        <v>0.38302436034931803</v>
      </c>
      <c r="X146" s="44">
        <f t="shared" si="38"/>
        <v>6.2115956155691299</v>
      </c>
    </row>
    <row r="147" spans="1:24" x14ac:dyDescent="0.25">
      <c r="A147" s="14" t="s">
        <v>11</v>
      </c>
      <c r="B147" s="262">
        <v>4.6475600309837297</v>
      </c>
      <c r="C147" s="262">
        <v>9.6719593777706105</v>
      </c>
      <c r="D147" s="262">
        <v>8.9348394919905605</v>
      </c>
      <c r="E147" s="262">
        <v>8.3537203890446907</v>
      </c>
      <c r="F147" s="262">
        <v>7.6785257230611696</v>
      </c>
      <c r="G147" s="262">
        <v>2.5596177637472799</v>
      </c>
      <c r="H147" s="262">
        <v>6.7508493896568096</v>
      </c>
      <c r="Q147" s="14" t="s">
        <v>11</v>
      </c>
      <c r="R147" s="44">
        <f t="shared" si="32"/>
        <v>4.6475600309837297</v>
      </c>
      <c r="S147" s="44">
        <f t="shared" si="33"/>
        <v>9.6719593777706105</v>
      </c>
      <c r="T147" s="44">
        <f t="shared" si="34"/>
        <v>8.9348394919905605</v>
      </c>
      <c r="U147" s="44">
        <f t="shared" si="35"/>
        <v>8.3537203890446907</v>
      </c>
      <c r="V147" s="44">
        <f t="shared" si="36"/>
        <v>7.6785257230611696</v>
      </c>
      <c r="W147" s="44">
        <f t="shared" si="37"/>
        <v>2.5596177637472799</v>
      </c>
      <c r="X147" s="44">
        <f t="shared" si="38"/>
        <v>6.7508493896568096</v>
      </c>
    </row>
    <row r="148" spans="1:24" x14ac:dyDescent="0.25">
      <c r="A148" s="14" t="s">
        <v>41</v>
      </c>
      <c r="B148" s="262">
        <v>4.2343868247504401</v>
      </c>
      <c r="C148" s="262">
        <v>9.7557921755416608</v>
      </c>
      <c r="D148" s="262">
        <v>8.7094407497692501</v>
      </c>
      <c r="E148" s="262">
        <v>7.3220641432215103</v>
      </c>
      <c r="F148" s="262">
        <v>5.7081125960590402</v>
      </c>
      <c r="G148" s="262">
        <v>1.51619907087321</v>
      </c>
      <c r="H148" s="262">
        <v>5.8640847788170198</v>
      </c>
      <c r="Q148" s="14" t="s">
        <v>41</v>
      </c>
      <c r="R148" s="44">
        <f t="shared" si="32"/>
        <v>4.2343868247504401</v>
      </c>
      <c r="S148" s="44">
        <f t="shared" si="33"/>
        <v>9.7557921755416608</v>
      </c>
      <c r="T148" s="44">
        <f t="shared" si="34"/>
        <v>8.7094407497692501</v>
      </c>
      <c r="U148" s="44">
        <f t="shared" si="35"/>
        <v>7.3220641432215103</v>
      </c>
      <c r="V148" s="44">
        <f t="shared" si="36"/>
        <v>5.7081125960590402</v>
      </c>
      <c r="W148" s="44">
        <f t="shared" si="37"/>
        <v>1.51619907087321</v>
      </c>
      <c r="X148" s="44">
        <f t="shared" si="38"/>
        <v>5.8640847788170198</v>
      </c>
    </row>
    <row r="149" spans="1:24" x14ac:dyDescent="0.25">
      <c r="A149" s="14" t="s">
        <v>24</v>
      </c>
      <c r="B149" s="262">
        <v>5.1341890315052501</v>
      </c>
      <c r="C149" s="262">
        <v>14.266788953429099</v>
      </c>
      <c r="D149" s="262">
        <v>10.9943806498901</v>
      </c>
      <c r="E149" s="262">
        <v>12.2771282680878</v>
      </c>
      <c r="F149" s="262">
        <v>4.8353148643267501</v>
      </c>
      <c r="G149" s="262">
        <v>2.3153507756425098</v>
      </c>
      <c r="H149" s="262">
        <v>8.3593427012489006</v>
      </c>
      <c r="Q149" s="14" t="s">
        <v>24</v>
      </c>
      <c r="R149" s="44">
        <f t="shared" si="32"/>
        <v>5.1341890315052501</v>
      </c>
      <c r="S149" s="44">
        <f t="shared" si="33"/>
        <v>14.266788953429099</v>
      </c>
      <c r="T149" s="44">
        <f t="shared" si="34"/>
        <v>10.9943806498901</v>
      </c>
      <c r="U149" s="44">
        <f t="shared" si="35"/>
        <v>12.2771282680878</v>
      </c>
      <c r="V149" s="44">
        <f t="shared" si="36"/>
        <v>4.8353148643267501</v>
      </c>
      <c r="W149" s="44">
        <f t="shared" si="37"/>
        <v>2.3153507756425098</v>
      </c>
      <c r="X149" s="44">
        <f t="shared" si="38"/>
        <v>8.3593427012489006</v>
      </c>
    </row>
    <row r="150" spans="1:24" x14ac:dyDescent="0.25">
      <c r="A150" s="14" t="s">
        <v>26</v>
      </c>
      <c r="B150" s="262">
        <v>3.1218511462350298</v>
      </c>
      <c r="C150" s="262">
        <v>8.8187466302262294</v>
      </c>
      <c r="D150" s="262">
        <v>8.1962010686404394</v>
      </c>
      <c r="E150" s="262">
        <v>7.5056655669117998</v>
      </c>
      <c r="F150" s="262">
        <v>4.9304017343317597</v>
      </c>
      <c r="G150" s="262">
        <v>1.18455152719106</v>
      </c>
      <c r="H150" s="262">
        <v>5.4019826397252597</v>
      </c>
      <c r="Q150" s="14" t="s">
        <v>26</v>
      </c>
      <c r="R150" s="44">
        <f t="shared" si="32"/>
        <v>3.1218511462350298</v>
      </c>
      <c r="S150" s="44">
        <f t="shared" si="33"/>
        <v>8.8187466302262294</v>
      </c>
      <c r="T150" s="44">
        <f t="shared" si="34"/>
        <v>8.1962010686404394</v>
      </c>
      <c r="U150" s="44">
        <f t="shared" si="35"/>
        <v>7.5056655669117998</v>
      </c>
      <c r="V150" s="44">
        <f t="shared" si="36"/>
        <v>4.9304017343317597</v>
      </c>
      <c r="W150" s="44">
        <f t="shared" si="37"/>
        <v>1.18455152719106</v>
      </c>
      <c r="X150" s="44">
        <f t="shared" si="38"/>
        <v>5.4019826397252597</v>
      </c>
    </row>
    <row r="151" spans="1:24" x14ac:dyDescent="0.25">
      <c r="A151" s="14" t="s">
        <v>42</v>
      </c>
      <c r="B151" s="262">
        <v>3.8146706865345901</v>
      </c>
      <c r="C151" s="262">
        <v>9.8173956704373797</v>
      </c>
      <c r="D151" s="262">
        <v>10.1586413357017</v>
      </c>
      <c r="E151" s="262">
        <v>8.8247191538651606</v>
      </c>
      <c r="F151" s="262">
        <v>6.0548690295426102</v>
      </c>
      <c r="G151" s="262">
        <v>1.4420731280383801</v>
      </c>
      <c r="H151" s="262">
        <v>6.5059988934089699</v>
      </c>
      <c r="Q151" s="14" t="s">
        <v>42</v>
      </c>
      <c r="R151" s="44">
        <f t="shared" si="32"/>
        <v>3.8146706865345901</v>
      </c>
      <c r="S151" s="44">
        <f t="shared" si="33"/>
        <v>9.8173956704373797</v>
      </c>
      <c r="T151" s="44">
        <f t="shared" si="34"/>
        <v>10.1586413357017</v>
      </c>
      <c r="U151" s="44">
        <f t="shared" si="35"/>
        <v>8.8247191538651606</v>
      </c>
      <c r="V151" s="44">
        <f t="shared" si="36"/>
        <v>6.0548690295426102</v>
      </c>
      <c r="W151" s="44">
        <f t="shared" si="37"/>
        <v>1.4420731280383801</v>
      </c>
      <c r="X151" s="44">
        <f t="shared" si="38"/>
        <v>6.5059988934089699</v>
      </c>
    </row>
    <row r="155" spans="1:24" x14ac:dyDescent="0.25">
      <c r="A155" s="14">
        <v>2024</v>
      </c>
      <c r="B155" s="14" t="s">
        <v>53</v>
      </c>
      <c r="C155" s="14" t="s">
        <v>84</v>
      </c>
      <c r="D155" s="14" t="s">
        <v>85</v>
      </c>
      <c r="E155" s="14" t="s">
        <v>86</v>
      </c>
      <c r="F155" s="14" t="s">
        <v>87</v>
      </c>
      <c r="G155" s="14" t="s">
        <v>88</v>
      </c>
      <c r="H155" s="14" t="s">
        <v>89</v>
      </c>
      <c r="Q155" s="14">
        <f>A155</f>
        <v>2024</v>
      </c>
      <c r="R155" s="14" t="s">
        <v>53</v>
      </c>
      <c r="S155" s="14" t="s">
        <v>84</v>
      </c>
      <c r="T155" s="14" t="s">
        <v>85</v>
      </c>
      <c r="U155" s="14" t="s">
        <v>86</v>
      </c>
      <c r="V155" s="14" t="s">
        <v>87</v>
      </c>
      <c r="W155" s="14" t="s">
        <v>88</v>
      </c>
      <c r="X155" s="14" t="s">
        <v>89</v>
      </c>
    </row>
    <row r="156" spans="1:24" x14ac:dyDescent="0.25">
      <c r="A156" s="14" t="s">
        <v>0</v>
      </c>
      <c r="B156" s="262">
        <v>10.164897221594799</v>
      </c>
      <c r="C156" s="262">
        <v>14.3653393093145</v>
      </c>
      <c r="D156" s="262">
        <v>19.3573364305072</v>
      </c>
      <c r="E156" s="262">
        <v>8.9635854341736696</v>
      </c>
      <c r="F156" s="262">
        <v>5.96788194444445</v>
      </c>
      <c r="G156" s="262">
        <v>0.36859565057132299</v>
      </c>
      <c r="H156" s="262">
        <v>9.0023201856148507</v>
      </c>
      <c r="Q156" s="14" t="s">
        <v>0</v>
      </c>
      <c r="R156" s="44">
        <f>B156</f>
        <v>10.164897221594799</v>
      </c>
      <c r="S156" s="44">
        <f t="shared" ref="S156:X171" si="39">C156</f>
        <v>14.3653393093145</v>
      </c>
      <c r="T156" s="44">
        <f t="shared" si="39"/>
        <v>19.3573364305072</v>
      </c>
      <c r="U156" s="44">
        <f t="shared" si="39"/>
        <v>8.9635854341736696</v>
      </c>
      <c r="V156" s="44">
        <f t="shared" si="39"/>
        <v>5.96788194444445</v>
      </c>
      <c r="W156" s="44">
        <f t="shared" si="39"/>
        <v>0.36859565057132299</v>
      </c>
      <c r="X156" s="44">
        <f t="shared" si="39"/>
        <v>9.0023201856148507</v>
      </c>
    </row>
    <row r="157" spans="1:24" x14ac:dyDescent="0.25">
      <c r="A157" s="14" t="s">
        <v>1</v>
      </c>
      <c r="B157" s="262">
        <v>2.8638251157462702</v>
      </c>
      <c r="C157" s="262">
        <v>9.1743119266054993</v>
      </c>
      <c r="D157" s="262">
        <v>9.9436526350679504</v>
      </c>
      <c r="E157" s="262">
        <v>8.1393455966140298</v>
      </c>
      <c r="F157" s="262">
        <v>6.5182511030886499</v>
      </c>
      <c r="G157" s="262">
        <v>0.84597597428232996</v>
      </c>
      <c r="H157" s="262">
        <v>5.4477932600822498</v>
      </c>
      <c r="Q157" s="14" t="s">
        <v>1</v>
      </c>
      <c r="R157" s="44">
        <f t="shared" ref="R157:R171" si="40">B157</f>
        <v>2.8638251157462702</v>
      </c>
      <c r="S157" s="44">
        <f t="shared" si="39"/>
        <v>9.1743119266054993</v>
      </c>
      <c r="T157" s="44">
        <f t="shared" si="39"/>
        <v>9.9436526350679504</v>
      </c>
      <c r="U157" s="44">
        <f t="shared" si="39"/>
        <v>8.1393455966140298</v>
      </c>
      <c r="V157" s="44">
        <f t="shared" si="39"/>
        <v>6.5182511030886499</v>
      </c>
      <c r="W157" s="44">
        <f t="shared" si="39"/>
        <v>0.84597597428232996</v>
      </c>
      <c r="X157" s="44">
        <f t="shared" si="39"/>
        <v>5.4477932600822498</v>
      </c>
    </row>
    <row r="158" spans="1:24" x14ac:dyDescent="0.25">
      <c r="A158" s="14" t="s">
        <v>2</v>
      </c>
      <c r="B158" s="262">
        <v>2.6406126221283301</v>
      </c>
      <c r="C158" s="262">
        <v>8.5905732775900603</v>
      </c>
      <c r="D158" s="262">
        <v>4.0275889845441304</v>
      </c>
      <c r="E158" s="262">
        <v>7.6185639007047197</v>
      </c>
      <c r="F158" s="262">
        <v>5.3203617846013502</v>
      </c>
      <c r="G158" s="262">
        <v>1.22174709835064</v>
      </c>
      <c r="H158" s="262">
        <v>5.1011355571327197</v>
      </c>
      <c r="Q158" s="14" t="s">
        <v>2</v>
      </c>
      <c r="R158" s="44">
        <f t="shared" si="40"/>
        <v>2.6406126221283301</v>
      </c>
      <c r="S158" s="44">
        <f t="shared" si="39"/>
        <v>8.5905732775900603</v>
      </c>
      <c r="T158" s="44">
        <f t="shared" si="39"/>
        <v>4.0275889845441304</v>
      </c>
      <c r="U158" s="44">
        <f t="shared" si="39"/>
        <v>7.6185639007047197</v>
      </c>
      <c r="V158" s="44">
        <f t="shared" si="39"/>
        <v>5.3203617846013502</v>
      </c>
      <c r="W158" s="44">
        <f t="shared" si="39"/>
        <v>1.22174709835064</v>
      </c>
      <c r="X158" s="44">
        <f t="shared" si="39"/>
        <v>5.1011355571327197</v>
      </c>
    </row>
    <row r="159" spans="1:24" x14ac:dyDescent="0.25">
      <c r="A159" s="14" t="s">
        <v>3</v>
      </c>
      <c r="B159" s="262">
        <v>7.1725720843494498</v>
      </c>
      <c r="C159" s="262">
        <v>20.8101077666295</v>
      </c>
      <c r="D159" s="262">
        <v>12.9757785467128</v>
      </c>
      <c r="E159" s="262">
        <v>7.7848549186128801</v>
      </c>
      <c r="F159" s="262">
        <v>9.0528459884576193</v>
      </c>
      <c r="G159" s="262">
        <v>0.34370166695308502</v>
      </c>
      <c r="H159" s="262">
        <v>8.2985808376314392</v>
      </c>
      <c r="Q159" s="14" t="s">
        <v>3</v>
      </c>
      <c r="R159" s="44">
        <f t="shared" si="40"/>
        <v>7.1725720843494498</v>
      </c>
      <c r="S159" s="44">
        <f t="shared" si="39"/>
        <v>20.8101077666295</v>
      </c>
      <c r="T159" s="44">
        <f t="shared" si="39"/>
        <v>12.9757785467128</v>
      </c>
      <c r="U159" s="44">
        <f t="shared" si="39"/>
        <v>7.7848549186128801</v>
      </c>
      <c r="V159" s="44">
        <f t="shared" si="39"/>
        <v>9.0528459884576193</v>
      </c>
      <c r="W159" s="44">
        <f t="shared" si="39"/>
        <v>0.34370166695308502</v>
      </c>
      <c r="X159" s="44">
        <f t="shared" si="39"/>
        <v>8.2985808376314392</v>
      </c>
    </row>
    <row r="160" spans="1:24" x14ac:dyDescent="0.25">
      <c r="A160" s="14" t="s">
        <v>7</v>
      </c>
      <c r="B160" s="262">
        <v>5.9898173105720298</v>
      </c>
      <c r="C160" s="262">
        <v>7.4788100382250304</v>
      </c>
      <c r="D160" s="262">
        <v>13.8835325877362</v>
      </c>
      <c r="E160" s="262">
        <v>12.3663344729759</v>
      </c>
      <c r="F160" s="262">
        <v>7.9094670236067204</v>
      </c>
      <c r="G160" s="262">
        <v>1.7644152727786</v>
      </c>
      <c r="H160" s="262">
        <v>7.3172354154194101</v>
      </c>
      <c r="Q160" s="14" t="s">
        <v>7</v>
      </c>
      <c r="R160" s="44">
        <f t="shared" si="40"/>
        <v>5.9898173105720298</v>
      </c>
      <c r="S160" s="44">
        <f t="shared" si="39"/>
        <v>7.4788100382250304</v>
      </c>
      <c r="T160" s="44">
        <f t="shared" si="39"/>
        <v>13.8835325877362</v>
      </c>
      <c r="U160" s="44">
        <f t="shared" si="39"/>
        <v>12.3663344729759</v>
      </c>
      <c r="V160" s="44">
        <f t="shared" si="39"/>
        <v>7.9094670236067204</v>
      </c>
      <c r="W160" s="44">
        <f t="shared" si="39"/>
        <v>1.7644152727786</v>
      </c>
      <c r="X160" s="44">
        <f t="shared" si="39"/>
        <v>7.3172354154194101</v>
      </c>
    </row>
    <row r="161" spans="1:24" x14ac:dyDescent="0.25">
      <c r="A161" s="14" t="s">
        <v>4</v>
      </c>
      <c r="B161" s="262">
        <v>2.6831231553528299</v>
      </c>
      <c r="C161" s="262">
        <v>15.310586176727901</v>
      </c>
      <c r="D161" s="262">
        <v>17.764326600434199</v>
      </c>
      <c r="E161" s="262">
        <v>13.8858437477161</v>
      </c>
      <c r="F161" s="262">
        <v>7.5953212820902296</v>
      </c>
      <c r="G161" s="262">
        <v>2.1572645885017798</v>
      </c>
      <c r="H161" s="262">
        <v>10.151663405088099</v>
      </c>
      <c r="Q161" s="14" t="s">
        <v>4</v>
      </c>
      <c r="R161" s="44">
        <f t="shared" si="40"/>
        <v>2.6831231553528299</v>
      </c>
      <c r="S161" s="44">
        <f t="shared" si="39"/>
        <v>15.310586176727901</v>
      </c>
      <c r="T161" s="44">
        <f t="shared" si="39"/>
        <v>17.764326600434199</v>
      </c>
      <c r="U161" s="44">
        <f t="shared" si="39"/>
        <v>13.8858437477161</v>
      </c>
      <c r="V161" s="44">
        <f t="shared" si="39"/>
        <v>7.5953212820902296</v>
      </c>
      <c r="W161" s="44">
        <f t="shared" si="39"/>
        <v>2.1572645885017798</v>
      </c>
      <c r="X161" s="44">
        <f t="shared" si="39"/>
        <v>10.151663405088099</v>
      </c>
    </row>
    <row r="162" spans="1:24" x14ac:dyDescent="0.25">
      <c r="A162" s="14" t="s">
        <v>5</v>
      </c>
      <c r="B162" s="262">
        <v>6.0732257504771798</v>
      </c>
      <c r="C162" s="262">
        <v>14.402106822483701</v>
      </c>
      <c r="D162" s="262">
        <v>11.967725746052601</v>
      </c>
      <c r="E162" s="262">
        <v>11.179198410069599</v>
      </c>
      <c r="F162" s="262">
        <v>5.2020114444251799</v>
      </c>
      <c r="G162" s="262">
        <v>1.14665749340672</v>
      </c>
      <c r="H162" s="262">
        <v>8.0647964681753397</v>
      </c>
      <c r="Q162" s="14" t="s">
        <v>5</v>
      </c>
      <c r="R162" s="44">
        <f t="shared" si="40"/>
        <v>6.0732257504771798</v>
      </c>
      <c r="S162" s="44">
        <f t="shared" si="39"/>
        <v>14.402106822483701</v>
      </c>
      <c r="T162" s="44">
        <f t="shared" si="39"/>
        <v>11.967725746052601</v>
      </c>
      <c r="U162" s="44">
        <f t="shared" si="39"/>
        <v>11.179198410069599</v>
      </c>
      <c r="V162" s="44">
        <f t="shared" si="39"/>
        <v>5.2020114444251799</v>
      </c>
      <c r="W162" s="44">
        <f t="shared" si="39"/>
        <v>1.14665749340672</v>
      </c>
      <c r="X162" s="44">
        <f t="shared" si="39"/>
        <v>8.0647964681753397</v>
      </c>
    </row>
    <row r="163" spans="1:24" x14ac:dyDescent="0.25">
      <c r="A163" s="14" t="s">
        <v>6</v>
      </c>
      <c r="B163" s="262">
        <v>4.3271311120727001</v>
      </c>
      <c r="C163" s="262">
        <v>9.9453008453505696</v>
      </c>
      <c r="D163" s="262">
        <v>6.5036420395421404</v>
      </c>
      <c r="E163" s="262">
        <v>4.2860641685035503</v>
      </c>
      <c r="F163" s="262">
        <v>2.9940119760478998</v>
      </c>
      <c r="G163" s="262">
        <v>0.37223152801042197</v>
      </c>
      <c r="H163" s="262">
        <v>4.0308893414799698</v>
      </c>
      <c r="Q163" s="14" t="s">
        <v>6</v>
      </c>
      <c r="R163" s="44">
        <f t="shared" si="40"/>
        <v>4.3271311120727001</v>
      </c>
      <c r="S163" s="44">
        <f t="shared" si="39"/>
        <v>9.9453008453505696</v>
      </c>
      <c r="T163" s="44">
        <f t="shared" si="39"/>
        <v>6.5036420395421404</v>
      </c>
      <c r="U163" s="44">
        <f t="shared" si="39"/>
        <v>4.2860641685035503</v>
      </c>
      <c r="V163" s="44">
        <f t="shared" si="39"/>
        <v>2.9940119760478998</v>
      </c>
      <c r="W163" s="44">
        <f t="shared" si="39"/>
        <v>0.37223152801042197</v>
      </c>
      <c r="X163" s="44">
        <f t="shared" si="39"/>
        <v>4.0308893414799698</v>
      </c>
    </row>
    <row r="164" spans="1:24" x14ac:dyDescent="0.25">
      <c r="A164" s="14" t="s">
        <v>8</v>
      </c>
      <c r="B164" s="262">
        <v>13.2839927886896</v>
      </c>
      <c r="C164" s="262">
        <v>19.999000049997498</v>
      </c>
      <c r="D164" s="262">
        <v>15.817475914298001</v>
      </c>
      <c r="E164" s="262">
        <v>11.3337798155685</v>
      </c>
      <c r="F164" s="262">
        <v>7.2516316171138504</v>
      </c>
      <c r="G164" s="262">
        <v>1.00499145757261</v>
      </c>
      <c r="H164" s="262">
        <v>10.4655953852493</v>
      </c>
      <c r="Q164" s="14" t="s">
        <v>8</v>
      </c>
      <c r="R164" s="44">
        <f t="shared" si="40"/>
        <v>13.2839927886896</v>
      </c>
      <c r="S164" s="44">
        <f t="shared" si="39"/>
        <v>19.999000049997498</v>
      </c>
      <c r="T164" s="44">
        <f t="shared" si="39"/>
        <v>15.817475914298001</v>
      </c>
      <c r="U164" s="44">
        <f t="shared" si="39"/>
        <v>11.3337798155685</v>
      </c>
      <c r="V164" s="44">
        <f t="shared" si="39"/>
        <v>7.2516316171138504</v>
      </c>
      <c r="W164" s="44">
        <f t="shared" si="39"/>
        <v>1.00499145757261</v>
      </c>
      <c r="X164" s="44">
        <f t="shared" si="39"/>
        <v>10.4655953852493</v>
      </c>
    </row>
    <row r="165" spans="1:24" x14ac:dyDescent="0.25">
      <c r="A165" s="14" t="s">
        <v>9</v>
      </c>
      <c r="B165" s="262">
        <v>9.3034073729503408</v>
      </c>
      <c r="C165" s="262">
        <v>18.356754019496101</v>
      </c>
      <c r="D165" s="262">
        <v>16.136468418626102</v>
      </c>
      <c r="E165" s="262">
        <v>9.8260216172475605</v>
      </c>
      <c r="F165" s="262">
        <v>4.6595909914574198</v>
      </c>
      <c r="G165" s="262">
        <v>2.0780146054740798</v>
      </c>
      <c r="H165" s="262">
        <v>8.7460174384878293</v>
      </c>
      <c r="Q165" s="14" t="s">
        <v>9</v>
      </c>
      <c r="R165" s="44">
        <f t="shared" si="40"/>
        <v>9.3034073729503408</v>
      </c>
      <c r="S165" s="44">
        <f t="shared" si="39"/>
        <v>18.356754019496101</v>
      </c>
      <c r="T165" s="44">
        <f t="shared" si="39"/>
        <v>16.136468418626102</v>
      </c>
      <c r="U165" s="44">
        <f t="shared" si="39"/>
        <v>9.8260216172475605</v>
      </c>
      <c r="V165" s="44">
        <f t="shared" si="39"/>
        <v>4.6595909914574198</v>
      </c>
      <c r="W165" s="44">
        <f t="shared" si="39"/>
        <v>2.0780146054740798</v>
      </c>
      <c r="X165" s="44">
        <f t="shared" si="39"/>
        <v>8.7460174384878293</v>
      </c>
    </row>
    <row r="166" spans="1:24" x14ac:dyDescent="0.25">
      <c r="A166" s="14" t="s">
        <v>10</v>
      </c>
      <c r="B166" s="262">
        <v>7.0905223351453603</v>
      </c>
      <c r="C166" s="262">
        <v>10.8988331837415</v>
      </c>
      <c r="D166" s="262">
        <v>16.648168701442799</v>
      </c>
      <c r="E166" s="262">
        <v>8.02954873936085</v>
      </c>
      <c r="F166" s="262">
        <v>6.1888151232136801</v>
      </c>
      <c r="G166" s="262">
        <v>2.68117052244523</v>
      </c>
      <c r="H166" s="262">
        <v>8.2184188144453003</v>
      </c>
      <c r="Q166" s="14" t="s">
        <v>10</v>
      </c>
      <c r="R166" s="44">
        <f t="shared" si="40"/>
        <v>7.0905223351453603</v>
      </c>
      <c r="S166" s="44">
        <f t="shared" si="39"/>
        <v>10.8988331837415</v>
      </c>
      <c r="T166" s="44">
        <f t="shared" si="39"/>
        <v>16.648168701442799</v>
      </c>
      <c r="U166" s="44">
        <f t="shared" si="39"/>
        <v>8.02954873936085</v>
      </c>
      <c r="V166" s="44">
        <f t="shared" si="39"/>
        <v>6.1888151232136801</v>
      </c>
      <c r="W166" s="44">
        <f t="shared" si="39"/>
        <v>2.68117052244523</v>
      </c>
      <c r="X166" s="44">
        <f t="shared" si="39"/>
        <v>8.2184188144453003</v>
      </c>
    </row>
    <row r="167" spans="1:24" x14ac:dyDescent="0.25">
      <c r="A167" s="14" t="s">
        <v>11</v>
      </c>
      <c r="B167" s="262">
        <v>7.74593338497289</v>
      </c>
      <c r="C167" s="262">
        <v>15.313935681470101</v>
      </c>
      <c r="D167" s="262">
        <v>5.7438253877082097</v>
      </c>
      <c r="E167" s="262">
        <v>9.5471090160510794</v>
      </c>
      <c r="F167" s="262">
        <v>4.47914000511902</v>
      </c>
      <c r="G167" s="262">
        <v>1.70641184249819</v>
      </c>
      <c r="H167" s="262">
        <v>6.6401797275312902</v>
      </c>
      <c r="Q167" s="14" t="s">
        <v>11</v>
      </c>
      <c r="R167" s="44">
        <f t="shared" si="40"/>
        <v>7.74593338497289</v>
      </c>
      <c r="S167" s="44">
        <f t="shared" si="39"/>
        <v>15.313935681470101</v>
      </c>
      <c r="T167" s="44">
        <f t="shared" si="39"/>
        <v>5.7438253877082097</v>
      </c>
      <c r="U167" s="44">
        <f t="shared" si="39"/>
        <v>9.5471090160510794</v>
      </c>
      <c r="V167" s="44">
        <f t="shared" si="39"/>
        <v>4.47914000511902</v>
      </c>
      <c r="W167" s="44">
        <f t="shared" si="39"/>
        <v>1.70641184249819</v>
      </c>
      <c r="X167" s="44">
        <f t="shared" si="39"/>
        <v>6.6401797275312902</v>
      </c>
    </row>
    <row r="168" spans="1:24" x14ac:dyDescent="0.25">
      <c r="A168" s="14" t="s">
        <v>41</v>
      </c>
      <c r="B168" s="262">
        <v>6.3966269054740703</v>
      </c>
      <c r="C168" s="262">
        <v>13.877223094620801</v>
      </c>
      <c r="D168" s="262">
        <v>12.5434880363524</v>
      </c>
      <c r="E168" s="262">
        <v>9.4071552568541303</v>
      </c>
      <c r="F168" s="262">
        <v>6.0855084701786497</v>
      </c>
      <c r="G168" s="262">
        <v>1.2736072195335</v>
      </c>
      <c r="H168" s="262">
        <v>7.6629324069136002</v>
      </c>
      <c r="Q168" s="14" t="s">
        <v>41</v>
      </c>
      <c r="R168" s="44">
        <f t="shared" si="40"/>
        <v>6.3966269054740703</v>
      </c>
      <c r="S168" s="44">
        <f t="shared" si="39"/>
        <v>13.877223094620801</v>
      </c>
      <c r="T168" s="44">
        <f t="shared" si="39"/>
        <v>12.5434880363524</v>
      </c>
      <c r="U168" s="44">
        <f t="shared" si="39"/>
        <v>9.4071552568541303</v>
      </c>
      <c r="V168" s="44">
        <f t="shared" si="39"/>
        <v>6.0855084701786497</v>
      </c>
      <c r="W168" s="44">
        <f t="shared" si="39"/>
        <v>1.2736072195335</v>
      </c>
      <c r="X168" s="44">
        <f t="shared" si="39"/>
        <v>7.6629324069136002</v>
      </c>
    </row>
    <row r="169" spans="1:24" x14ac:dyDescent="0.25">
      <c r="A169" s="14" t="s">
        <v>24</v>
      </c>
      <c r="B169" s="262">
        <v>10.7351225204201</v>
      </c>
      <c r="C169" s="262">
        <v>17.069193926424099</v>
      </c>
      <c r="D169" s="262">
        <v>17.102369899829</v>
      </c>
      <c r="E169" s="262">
        <v>12.2771282680878</v>
      </c>
      <c r="F169" s="262">
        <v>11.0927811593378</v>
      </c>
      <c r="G169" s="262">
        <v>1.0524321707466</v>
      </c>
      <c r="H169" s="262">
        <v>11.266940162552901</v>
      </c>
      <c r="Q169" s="14" t="s">
        <v>24</v>
      </c>
      <c r="R169" s="44">
        <f t="shared" si="40"/>
        <v>10.7351225204201</v>
      </c>
      <c r="S169" s="44">
        <f t="shared" si="39"/>
        <v>17.069193926424099</v>
      </c>
      <c r="T169" s="44">
        <f t="shared" si="39"/>
        <v>17.102369899829</v>
      </c>
      <c r="U169" s="44">
        <f t="shared" si="39"/>
        <v>12.2771282680878</v>
      </c>
      <c r="V169" s="44">
        <f t="shared" si="39"/>
        <v>11.0927811593378</v>
      </c>
      <c r="W169" s="44">
        <f t="shared" si="39"/>
        <v>1.0524321707466</v>
      </c>
      <c r="X169" s="44">
        <f t="shared" si="39"/>
        <v>11.266940162552901</v>
      </c>
    </row>
    <row r="170" spans="1:24" x14ac:dyDescent="0.25">
      <c r="A170" s="14" t="s">
        <v>26</v>
      </c>
      <c r="B170" s="262">
        <v>4.7803345676723996</v>
      </c>
      <c r="C170" s="262">
        <v>12.315089749570101</v>
      </c>
      <c r="D170" s="262">
        <v>11.220802992632001</v>
      </c>
      <c r="E170" s="262">
        <v>9.4022584789809098</v>
      </c>
      <c r="F170" s="262">
        <v>6.3762197058491497</v>
      </c>
      <c r="G170" s="262">
        <v>1.2805962456119599</v>
      </c>
      <c r="H170" s="262">
        <v>7.1901883554445902</v>
      </c>
      <c r="Q170" s="14" t="s">
        <v>26</v>
      </c>
      <c r="R170" s="44">
        <f t="shared" si="40"/>
        <v>4.7803345676723996</v>
      </c>
      <c r="S170" s="44">
        <f t="shared" si="39"/>
        <v>12.315089749570101</v>
      </c>
      <c r="T170" s="44">
        <f t="shared" si="39"/>
        <v>11.220802992632001</v>
      </c>
      <c r="U170" s="44">
        <f t="shared" si="39"/>
        <v>9.4022584789809098</v>
      </c>
      <c r="V170" s="44">
        <f t="shared" si="39"/>
        <v>6.3762197058491497</v>
      </c>
      <c r="W170" s="44">
        <f t="shared" si="39"/>
        <v>1.2805962456119599</v>
      </c>
      <c r="X170" s="44">
        <f t="shared" si="39"/>
        <v>7.1901883554445902</v>
      </c>
    </row>
    <row r="171" spans="1:24" x14ac:dyDescent="0.25">
      <c r="A171" s="14" t="s">
        <v>42</v>
      </c>
      <c r="B171" s="262">
        <v>5.6814244267536402</v>
      </c>
      <c r="C171" s="262">
        <v>13.4971542515779</v>
      </c>
      <c r="D171" s="262">
        <v>14.2430435222209</v>
      </c>
      <c r="E171" s="262">
        <v>12.023541788331</v>
      </c>
      <c r="F171" s="262">
        <v>8.1749594012919307</v>
      </c>
      <c r="G171" s="262">
        <v>1.71657708038524</v>
      </c>
      <c r="H171" s="262">
        <v>8.9335744888505602</v>
      </c>
      <c r="Q171" s="14" t="s">
        <v>42</v>
      </c>
      <c r="R171" s="44">
        <f t="shared" si="40"/>
        <v>5.6814244267536402</v>
      </c>
      <c r="S171" s="44">
        <f t="shared" si="39"/>
        <v>13.4971542515779</v>
      </c>
      <c r="T171" s="44">
        <f t="shared" si="39"/>
        <v>14.2430435222209</v>
      </c>
      <c r="U171" s="44">
        <f t="shared" si="39"/>
        <v>12.023541788331</v>
      </c>
      <c r="V171" s="44">
        <f t="shared" si="39"/>
        <v>8.1749594012919307</v>
      </c>
      <c r="W171" s="44">
        <f t="shared" si="39"/>
        <v>1.71657708038524</v>
      </c>
      <c r="X171" s="44">
        <f t="shared" si="39"/>
        <v>8.9335744888505602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950BD-FFFC-4690-B4D2-A351B03EAFC9}">
  <sheetPr codeName="Sheet28">
    <tabColor theme="4" tint="0.59999389629810485"/>
  </sheetPr>
  <dimension ref="A1:AF171"/>
  <sheetViews>
    <sheetView workbookViewId="0">
      <pane xSplit="1" ySplit="8" topLeftCell="G9"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15" width="9" style="14"/>
    <col min="16" max="16" width="9" style="15"/>
    <col min="17" max="17" width="9" style="14"/>
    <col min="18" max="18" width="8.625" style="14" customWidth="1"/>
    <col min="19" max="31" width="9" style="14"/>
    <col min="32" max="32" width="9" style="15"/>
    <col min="33" max="16384" width="9" style="14"/>
  </cols>
  <sheetData>
    <row r="1" spans="1:32" ht="66.75" x14ac:dyDescent="0.35">
      <c r="A1" s="46" t="s">
        <v>863</v>
      </c>
      <c r="P1" s="136" t="s">
        <v>316</v>
      </c>
      <c r="Q1" s="127" t="s">
        <v>39</v>
      </c>
      <c r="AF1" s="136" t="s">
        <v>316</v>
      </c>
    </row>
    <row r="2" spans="1:32" x14ac:dyDescent="0.25">
      <c r="A2" s="172" t="s">
        <v>859</v>
      </c>
    </row>
    <row r="3" spans="1:32" x14ac:dyDescent="0.25">
      <c r="A3" s="14" t="s">
        <v>82</v>
      </c>
    </row>
    <row r="4" spans="1:32" x14ac:dyDescent="0.25">
      <c r="A4" s="79" t="s">
        <v>263</v>
      </c>
    </row>
    <row r="6" spans="1:32" x14ac:dyDescent="0.25">
      <c r="A6" s="14" t="s">
        <v>44</v>
      </c>
    </row>
    <row r="8" spans="1:32" x14ac:dyDescent="0.25">
      <c r="B8" s="14">
        <v>2011</v>
      </c>
      <c r="C8" s="14">
        <v>2012</v>
      </c>
      <c r="D8" s="14">
        <v>2013</v>
      </c>
      <c r="E8" s="14">
        <v>2014</v>
      </c>
      <c r="F8" s="14">
        <v>2015</v>
      </c>
      <c r="G8" s="14">
        <v>2016</v>
      </c>
      <c r="H8" s="14">
        <v>2017</v>
      </c>
      <c r="I8" s="14">
        <v>2018</v>
      </c>
      <c r="J8" s="14">
        <v>2019</v>
      </c>
      <c r="K8" s="14">
        <v>2020</v>
      </c>
      <c r="L8" s="14">
        <v>2021</v>
      </c>
      <c r="M8" s="14">
        <v>2022</v>
      </c>
      <c r="N8" s="14">
        <v>2023</v>
      </c>
      <c r="O8" s="14">
        <v>2024</v>
      </c>
      <c r="R8" s="14">
        <v>2011</v>
      </c>
      <c r="S8" s="14">
        <v>2012</v>
      </c>
      <c r="T8" s="14">
        <v>2013</v>
      </c>
      <c r="U8" s="14">
        <v>2014</v>
      </c>
      <c r="V8" s="14">
        <v>2015</v>
      </c>
      <c r="W8" s="14">
        <v>2016</v>
      </c>
      <c r="X8" s="14">
        <v>2017</v>
      </c>
      <c r="Y8" s="14">
        <v>2018</v>
      </c>
      <c r="Z8" s="14">
        <v>2019</v>
      </c>
      <c r="AA8" s="14">
        <v>2020</v>
      </c>
      <c r="AB8" s="14">
        <v>2021</v>
      </c>
      <c r="AC8" s="14">
        <v>2022</v>
      </c>
      <c r="AD8" s="14">
        <v>2023</v>
      </c>
      <c r="AE8" s="14">
        <v>2024</v>
      </c>
    </row>
    <row r="9" spans="1:32" x14ac:dyDescent="0.25">
      <c r="A9" s="14" t="s">
        <v>0</v>
      </c>
      <c r="B9" s="14">
        <v>127</v>
      </c>
      <c r="C9" s="14">
        <v>131</v>
      </c>
      <c r="D9" s="14">
        <v>97</v>
      </c>
      <c r="E9" s="14">
        <v>133</v>
      </c>
      <c r="F9" s="14">
        <v>95</v>
      </c>
      <c r="G9" s="14">
        <v>102</v>
      </c>
      <c r="H9" s="14">
        <v>129</v>
      </c>
      <c r="I9" s="14">
        <v>146</v>
      </c>
      <c r="J9" s="14">
        <v>191</v>
      </c>
      <c r="K9" s="14">
        <v>172</v>
      </c>
      <c r="L9" s="14">
        <v>186</v>
      </c>
      <c r="M9" s="14">
        <v>188</v>
      </c>
      <c r="N9" s="14">
        <v>157</v>
      </c>
      <c r="O9" s="14">
        <v>143</v>
      </c>
      <c r="Q9" s="14" t="str" cm="1">
        <f t="array" ref="Q9">INDEX(A31:A46,Control!$B$2)</f>
        <v>Ashford</v>
      </c>
      <c r="R9" s="44" cm="1">
        <f t="array" ref="R9">INDEX(B31:B46,Control!$B$2)</f>
        <v>14.001896319816501</v>
      </c>
      <c r="S9" s="44" cm="1">
        <f t="array" ref="S9">INDEX(C31:C46,Control!$B$2)</f>
        <v>14.2199643958143</v>
      </c>
      <c r="T9" s="44" cm="1">
        <f t="array" ref="T9">INDEX(D31:D46,Control!$B$2)</f>
        <v>10.403706722725101</v>
      </c>
      <c r="U9" s="44" cm="1">
        <f t="array" ref="U9">INDEX(E31:E46,Control!$B$2)</f>
        <v>14.0731805388018</v>
      </c>
      <c r="V9" s="44" cm="1">
        <f t="array" ref="V9">INDEX(F31:F46,Control!$B$2)</f>
        <v>9.9626662192205995</v>
      </c>
      <c r="W9" s="44" cm="1">
        <f t="array" ref="W9">INDEX(G31:G46,Control!$B$2)</f>
        <v>10.5270762593789</v>
      </c>
      <c r="X9" s="44" cm="1">
        <f t="array" ref="X9">INDEX(H31:H46,Control!$B$2)</f>
        <v>13.1462288666728</v>
      </c>
      <c r="Y9" s="44" cm="1">
        <f t="array" ref="Y9">INDEX(I31:I46,Control!$B$2)</f>
        <v>14.6943376476982</v>
      </c>
      <c r="Z9" s="44" cm="1">
        <f t="array" ref="Z9">INDEX(J31:J46,Control!$B$2)</f>
        <v>19.0919813678255</v>
      </c>
      <c r="AA9" s="44" cm="1">
        <f t="array" ref="AA9">INDEX(K31:K46,Control!$B$2)</f>
        <v>17.047763472193299</v>
      </c>
      <c r="AB9" s="44" cm="1">
        <f t="array" ref="AB9">INDEX(L31:L46,Control!$B$2)</f>
        <v>17.888227430538901</v>
      </c>
      <c r="AC9" s="44" cm="1">
        <f t="array" ref="AC9">INDEX(M31:M46,Control!$B$2)</f>
        <v>18.08057396205</v>
      </c>
      <c r="AD9" s="44" cm="1">
        <f t="array" ref="AD9">INDEX(N31:N46,Control!$B$2)</f>
        <v>14.570765661252899</v>
      </c>
      <c r="AE9" s="44" cm="1">
        <f t="array" ref="AE9">INDEX(O31:O46,Control!$B$2)</f>
        <v>13.271461716937401</v>
      </c>
    </row>
    <row r="10" spans="1:32" x14ac:dyDescent="0.25">
      <c r="A10" s="14" t="s">
        <v>1</v>
      </c>
      <c r="B10" s="14">
        <v>105</v>
      </c>
      <c r="C10" s="14">
        <v>139</v>
      </c>
      <c r="D10" s="14">
        <v>103</v>
      </c>
      <c r="E10" s="14">
        <v>124</v>
      </c>
      <c r="F10" s="14">
        <v>71</v>
      </c>
      <c r="G10" s="14">
        <v>111</v>
      </c>
      <c r="H10" s="14">
        <v>134</v>
      </c>
      <c r="I10" s="14">
        <v>161</v>
      </c>
      <c r="J10" s="14">
        <v>173</v>
      </c>
      <c r="K10" s="14">
        <v>187</v>
      </c>
      <c r="L10" s="14">
        <v>211</v>
      </c>
      <c r="M10" s="14">
        <v>230</v>
      </c>
      <c r="N10" s="14">
        <v>136</v>
      </c>
      <c r="O10" s="14">
        <v>164</v>
      </c>
      <c r="Q10" s="14" t="s">
        <v>42</v>
      </c>
      <c r="R10" s="44">
        <f t="shared" ref="R10:AE10" si="0">B46</f>
        <v>10.899186997553899</v>
      </c>
      <c r="S10" s="44">
        <f t="shared" si="0"/>
        <v>10.348363775507</v>
      </c>
      <c r="T10" s="44">
        <f t="shared" si="0"/>
        <v>10.7600760596842</v>
      </c>
      <c r="U10" s="44">
        <f t="shared" si="0"/>
        <v>11.137528950612101</v>
      </c>
      <c r="V10" s="44">
        <f t="shared" si="0"/>
        <v>8.6477203053664304</v>
      </c>
      <c r="W10" s="44">
        <f t="shared" si="0"/>
        <v>10.5450915178166</v>
      </c>
      <c r="X10" s="44">
        <f t="shared" si="0"/>
        <v>12.727280581374201</v>
      </c>
      <c r="Y10" s="44">
        <f t="shared" si="0"/>
        <v>15.1524581941623</v>
      </c>
      <c r="Z10" s="44">
        <f t="shared" si="0"/>
        <v>16.594299492585201</v>
      </c>
      <c r="AA10" s="44">
        <f t="shared" si="0"/>
        <v>16.6381558747415</v>
      </c>
      <c r="AB10" s="44">
        <f t="shared" si="0"/>
        <v>17.117008525539301</v>
      </c>
      <c r="AC10" s="44">
        <f t="shared" si="0"/>
        <v>18.5660390876888</v>
      </c>
      <c r="AD10" s="44">
        <f t="shared" si="0"/>
        <v>13.2236337046679</v>
      </c>
      <c r="AE10" s="44">
        <f t="shared" si="0"/>
        <v>13.860511182375699</v>
      </c>
    </row>
    <row r="11" spans="1:32" x14ac:dyDescent="0.25">
      <c r="A11" s="14" t="s">
        <v>2</v>
      </c>
      <c r="B11" s="14">
        <v>86</v>
      </c>
      <c r="C11" s="14">
        <v>79</v>
      </c>
      <c r="D11" s="14">
        <v>96</v>
      </c>
      <c r="E11" s="14">
        <v>107</v>
      </c>
      <c r="F11" s="14">
        <v>67</v>
      </c>
      <c r="G11" s="14">
        <v>92</v>
      </c>
      <c r="H11" s="14">
        <v>103</v>
      </c>
      <c r="I11" s="14">
        <v>110</v>
      </c>
      <c r="J11" s="14">
        <v>153</v>
      </c>
      <c r="K11" s="14">
        <v>144</v>
      </c>
      <c r="L11" s="14">
        <v>179</v>
      </c>
      <c r="M11" s="14">
        <v>179</v>
      </c>
      <c r="N11" s="14">
        <v>160</v>
      </c>
      <c r="O11" s="14">
        <v>157</v>
      </c>
    </row>
    <row r="12" spans="1:32" x14ac:dyDescent="0.25">
      <c r="A12" s="14" t="s">
        <v>3</v>
      </c>
      <c r="B12" s="14">
        <v>128</v>
      </c>
      <c r="C12" s="14">
        <v>140</v>
      </c>
      <c r="D12" s="14">
        <v>132</v>
      </c>
      <c r="E12" s="14">
        <v>139</v>
      </c>
      <c r="F12" s="14">
        <v>136</v>
      </c>
      <c r="G12" s="14">
        <v>125</v>
      </c>
      <c r="H12" s="14">
        <v>162</v>
      </c>
      <c r="I12" s="14">
        <v>183</v>
      </c>
      <c r="J12" s="14">
        <v>222</v>
      </c>
      <c r="K12" s="14">
        <v>251</v>
      </c>
      <c r="L12" s="14">
        <v>215</v>
      </c>
      <c r="M12" s="14">
        <v>222</v>
      </c>
      <c r="N12" s="14">
        <v>149</v>
      </c>
      <c r="O12" s="14">
        <v>167</v>
      </c>
    </row>
    <row r="13" spans="1:32" x14ac:dyDescent="0.25">
      <c r="A13" s="172" t="s">
        <v>7</v>
      </c>
      <c r="B13" s="14">
        <v>116</v>
      </c>
      <c r="C13" s="14">
        <v>77</v>
      </c>
      <c r="D13" s="14">
        <v>149</v>
      </c>
      <c r="E13" s="14">
        <v>86</v>
      </c>
      <c r="F13" s="14">
        <v>110</v>
      </c>
      <c r="G13" s="14">
        <v>101</v>
      </c>
      <c r="H13" s="14">
        <v>131</v>
      </c>
      <c r="I13" s="14">
        <v>152</v>
      </c>
      <c r="J13" s="14">
        <v>149</v>
      </c>
      <c r="K13" s="14">
        <v>156</v>
      </c>
      <c r="L13" s="14">
        <v>156</v>
      </c>
      <c r="M13" s="14">
        <v>185</v>
      </c>
      <c r="N13" s="14">
        <v>122</v>
      </c>
      <c r="O13" s="14">
        <v>129</v>
      </c>
    </row>
    <row r="14" spans="1:32" x14ac:dyDescent="0.25">
      <c r="A14" s="14" t="s">
        <v>4</v>
      </c>
      <c r="B14" s="14">
        <v>94</v>
      </c>
      <c r="C14" s="14">
        <v>79</v>
      </c>
      <c r="D14" s="14">
        <v>123</v>
      </c>
      <c r="E14" s="14">
        <v>110</v>
      </c>
      <c r="F14" s="14">
        <v>97</v>
      </c>
      <c r="G14" s="14">
        <v>94</v>
      </c>
      <c r="H14" s="14">
        <v>125</v>
      </c>
      <c r="I14" s="14">
        <v>148</v>
      </c>
      <c r="J14" s="14">
        <v>146</v>
      </c>
      <c r="K14" s="14">
        <v>161</v>
      </c>
      <c r="L14" s="14">
        <v>147</v>
      </c>
      <c r="M14" s="14">
        <v>171</v>
      </c>
      <c r="N14" s="14">
        <v>128</v>
      </c>
      <c r="O14" s="14">
        <v>134</v>
      </c>
    </row>
    <row r="15" spans="1:32" x14ac:dyDescent="0.25">
      <c r="A15" s="14" t="s">
        <v>5</v>
      </c>
      <c r="B15" s="14">
        <v>175</v>
      </c>
      <c r="C15" s="14">
        <v>111</v>
      </c>
      <c r="D15" s="14">
        <v>139</v>
      </c>
      <c r="E15" s="14">
        <v>136</v>
      </c>
      <c r="F15" s="14">
        <v>129</v>
      </c>
      <c r="G15" s="14">
        <v>128</v>
      </c>
      <c r="H15" s="14">
        <v>178</v>
      </c>
      <c r="I15" s="14">
        <v>203</v>
      </c>
      <c r="J15" s="14">
        <v>229</v>
      </c>
      <c r="K15" s="14">
        <v>227</v>
      </c>
      <c r="L15" s="14">
        <v>227</v>
      </c>
      <c r="M15" s="14">
        <v>239</v>
      </c>
      <c r="N15" s="14">
        <v>182</v>
      </c>
      <c r="O15" s="14">
        <v>201</v>
      </c>
    </row>
    <row r="16" spans="1:32" x14ac:dyDescent="0.25">
      <c r="A16" s="14" t="s">
        <v>6</v>
      </c>
      <c r="B16" s="14">
        <v>91</v>
      </c>
      <c r="C16" s="14">
        <v>70</v>
      </c>
      <c r="D16" s="14">
        <v>73</v>
      </c>
      <c r="E16" s="14">
        <v>76</v>
      </c>
      <c r="F16" s="14">
        <v>49</v>
      </c>
      <c r="G16" s="14">
        <v>79</v>
      </c>
      <c r="H16" s="14">
        <v>91</v>
      </c>
      <c r="I16" s="14">
        <v>103</v>
      </c>
      <c r="J16" s="14">
        <v>103</v>
      </c>
      <c r="K16" s="14">
        <v>123</v>
      </c>
      <c r="L16" s="14">
        <v>130</v>
      </c>
      <c r="M16" s="14">
        <v>136</v>
      </c>
      <c r="N16" s="14">
        <v>93</v>
      </c>
      <c r="O16" s="14">
        <v>119</v>
      </c>
    </row>
    <row r="17" spans="1:19" x14ac:dyDescent="0.25">
      <c r="A17" s="14" t="s">
        <v>8</v>
      </c>
      <c r="B17" s="14">
        <v>167</v>
      </c>
      <c r="C17" s="14">
        <v>159</v>
      </c>
      <c r="D17" s="14">
        <v>155</v>
      </c>
      <c r="E17" s="14">
        <v>180</v>
      </c>
      <c r="F17" s="14">
        <v>133</v>
      </c>
      <c r="G17" s="14">
        <v>132</v>
      </c>
      <c r="H17" s="14">
        <v>177</v>
      </c>
      <c r="I17" s="14">
        <v>234</v>
      </c>
      <c r="J17" s="14">
        <v>276</v>
      </c>
      <c r="K17" s="14">
        <v>268</v>
      </c>
      <c r="L17" s="14">
        <v>294</v>
      </c>
      <c r="M17" s="14">
        <v>300</v>
      </c>
      <c r="N17" s="14">
        <v>224</v>
      </c>
      <c r="O17" s="14">
        <v>254</v>
      </c>
    </row>
    <row r="18" spans="1:19" x14ac:dyDescent="0.25">
      <c r="A18" s="14" t="s">
        <v>9</v>
      </c>
      <c r="B18" s="14">
        <v>179</v>
      </c>
      <c r="C18" s="14">
        <v>176</v>
      </c>
      <c r="D18" s="14">
        <v>159</v>
      </c>
      <c r="E18" s="14">
        <v>161</v>
      </c>
      <c r="F18" s="14">
        <v>148</v>
      </c>
      <c r="G18" s="14">
        <v>200</v>
      </c>
      <c r="H18" s="14">
        <v>226</v>
      </c>
      <c r="I18" s="14">
        <v>300</v>
      </c>
      <c r="J18" s="14">
        <v>337</v>
      </c>
      <c r="K18" s="14">
        <v>289</v>
      </c>
      <c r="L18" s="14">
        <v>307</v>
      </c>
      <c r="M18" s="14">
        <v>301</v>
      </c>
      <c r="N18" s="14">
        <v>231</v>
      </c>
      <c r="O18" s="14">
        <v>227</v>
      </c>
    </row>
    <row r="19" spans="1:19" x14ac:dyDescent="0.25">
      <c r="A19" s="14" t="s">
        <v>10</v>
      </c>
      <c r="B19" s="14">
        <v>87</v>
      </c>
      <c r="C19" s="14">
        <v>120</v>
      </c>
      <c r="D19" s="14">
        <v>119</v>
      </c>
      <c r="E19" s="14">
        <v>94</v>
      </c>
      <c r="F19" s="14">
        <v>74</v>
      </c>
      <c r="G19" s="14">
        <v>79</v>
      </c>
      <c r="H19" s="14">
        <v>107</v>
      </c>
      <c r="I19" s="14">
        <v>158</v>
      </c>
      <c r="J19" s="14">
        <v>147</v>
      </c>
      <c r="K19" s="14">
        <v>145</v>
      </c>
      <c r="L19" s="14">
        <v>171</v>
      </c>
      <c r="M19" s="14">
        <v>186</v>
      </c>
      <c r="N19" s="14">
        <v>131</v>
      </c>
      <c r="O19" s="14">
        <v>154</v>
      </c>
    </row>
    <row r="20" spans="1:19" x14ac:dyDescent="0.25">
      <c r="A20" s="14" t="s">
        <v>11</v>
      </c>
      <c r="B20" s="14">
        <v>71</v>
      </c>
      <c r="C20" s="14">
        <v>82</v>
      </c>
      <c r="D20" s="14">
        <v>73</v>
      </c>
      <c r="E20" s="14">
        <v>85</v>
      </c>
      <c r="F20" s="14">
        <v>52</v>
      </c>
      <c r="G20" s="14">
        <v>80</v>
      </c>
      <c r="H20" s="14">
        <v>103</v>
      </c>
      <c r="I20" s="14">
        <v>106</v>
      </c>
      <c r="J20" s="14">
        <v>114</v>
      </c>
      <c r="K20" s="14">
        <v>120</v>
      </c>
      <c r="L20" s="14">
        <v>110</v>
      </c>
      <c r="M20" s="14">
        <v>141</v>
      </c>
      <c r="N20" s="14">
        <v>86</v>
      </c>
      <c r="O20" s="14">
        <v>81</v>
      </c>
    </row>
    <row r="21" spans="1:19" x14ac:dyDescent="0.25">
      <c r="A21" s="14" t="s">
        <v>41</v>
      </c>
      <c r="B21" s="14">
        <v>1426</v>
      </c>
      <c r="C21" s="14">
        <v>1363</v>
      </c>
      <c r="D21" s="14">
        <v>1418</v>
      </c>
      <c r="E21" s="14">
        <v>1431</v>
      </c>
      <c r="F21" s="14">
        <v>1161</v>
      </c>
      <c r="G21" s="14">
        <v>1323</v>
      </c>
      <c r="H21" s="14">
        <v>1666</v>
      </c>
      <c r="I21" s="14">
        <v>2004</v>
      </c>
      <c r="J21" s="14">
        <v>2240</v>
      </c>
      <c r="K21" s="14">
        <v>2243</v>
      </c>
      <c r="L21" s="14">
        <v>2333</v>
      </c>
      <c r="M21" s="14">
        <v>2478</v>
      </c>
      <c r="N21" s="14">
        <v>1799</v>
      </c>
      <c r="O21" s="14">
        <v>1930</v>
      </c>
    </row>
    <row r="22" spans="1:19" x14ac:dyDescent="0.25">
      <c r="A22" s="14" t="s">
        <v>24</v>
      </c>
      <c r="B22" s="14">
        <v>315</v>
      </c>
      <c r="C22" s="14">
        <v>311</v>
      </c>
      <c r="D22" s="14">
        <v>344</v>
      </c>
      <c r="E22" s="14">
        <v>352</v>
      </c>
      <c r="F22" s="14">
        <v>233</v>
      </c>
      <c r="G22" s="14">
        <v>298</v>
      </c>
      <c r="H22" s="14">
        <v>327</v>
      </c>
      <c r="I22" s="14">
        <v>468</v>
      </c>
      <c r="J22" s="14">
        <v>491</v>
      </c>
      <c r="K22" s="14">
        <v>536</v>
      </c>
      <c r="L22" s="14">
        <v>564</v>
      </c>
      <c r="M22" s="14">
        <v>558</v>
      </c>
      <c r="N22" s="14">
        <v>408</v>
      </c>
      <c r="O22" s="14">
        <v>431</v>
      </c>
    </row>
    <row r="23" spans="1:19" x14ac:dyDescent="0.25">
      <c r="A23" s="14" t="s">
        <v>26</v>
      </c>
      <c r="B23" s="14">
        <v>7290</v>
      </c>
      <c r="C23" s="14">
        <v>6698</v>
      </c>
      <c r="D23" s="14">
        <v>6865</v>
      </c>
      <c r="E23" s="14">
        <v>6932</v>
      </c>
      <c r="F23" s="14">
        <v>5476</v>
      </c>
      <c r="G23" s="14">
        <v>6819</v>
      </c>
      <c r="H23" s="14">
        <v>8478</v>
      </c>
      <c r="I23" s="14">
        <v>10095</v>
      </c>
      <c r="J23" s="14">
        <v>11542</v>
      </c>
      <c r="K23" s="14">
        <v>11822</v>
      </c>
      <c r="L23" s="14">
        <v>11941</v>
      </c>
      <c r="M23" s="14">
        <v>12661</v>
      </c>
      <c r="N23" s="14">
        <v>9288</v>
      </c>
      <c r="O23" s="14">
        <v>9543</v>
      </c>
    </row>
    <row r="24" spans="1:19" x14ac:dyDescent="0.25">
      <c r="A24" s="14" t="s">
        <v>42</v>
      </c>
      <c r="B24" s="14">
        <v>45522</v>
      </c>
      <c r="C24" s="14">
        <v>43536</v>
      </c>
      <c r="D24" s="14">
        <v>45579</v>
      </c>
      <c r="E24" s="14">
        <v>47585</v>
      </c>
      <c r="F24" s="14">
        <v>37279</v>
      </c>
      <c r="G24" s="14">
        <v>45853</v>
      </c>
      <c r="H24" s="14">
        <v>55685</v>
      </c>
      <c r="I24" s="14">
        <v>66705</v>
      </c>
      <c r="J24" s="14">
        <v>73452</v>
      </c>
      <c r="K24" s="14">
        <v>73968</v>
      </c>
      <c r="L24" s="14">
        <v>76641</v>
      </c>
      <c r="M24" s="14">
        <v>83129</v>
      </c>
      <c r="N24" s="14">
        <v>60421</v>
      </c>
      <c r="O24" s="14">
        <v>63331</v>
      </c>
    </row>
    <row r="28" spans="1:19" x14ac:dyDescent="0.25">
      <c r="A28" s="14" t="s">
        <v>83</v>
      </c>
    </row>
    <row r="30" spans="1:19" x14ac:dyDescent="0.25">
      <c r="B30" s="14">
        <v>2011</v>
      </c>
      <c r="C30" s="14">
        <v>2012</v>
      </c>
      <c r="D30" s="14">
        <v>2013</v>
      </c>
      <c r="E30" s="14">
        <v>2014</v>
      </c>
      <c r="F30" s="14">
        <v>2015</v>
      </c>
      <c r="G30" s="14">
        <v>2016</v>
      </c>
      <c r="H30" s="14">
        <v>2017</v>
      </c>
      <c r="I30" s="14">
        <v>2018</v>
      </c>
      <c r="J30" s="14">
        <v>2019</v>
      </c>
      <c r="K30" s="14">
        <v>2020</v>
      </c>
      <c r="L30" s="14">
        <v>2021</v>
      </c>
      <c r="M30" s="14">
        <v>2022</v>
      </c>
      <c r="N30" s="14">
        <v>2023</v>
      </c>
      <c r="O30" s="14">
        <v>2024</v>
      </c>
      <c r="R30" s="14">
        <f t="shared" ref="R30:R46" ca="1" si="1">OFFSET(P30,0,-2)</f>
        <v>2023</v>
      </c>
      <c r="S30" s="14">
        <f t="shared" ref="S30:S46" ca="1" si="2">OFFSET(P30,0,-1)</f>
        <v>2024</v>
      </c>
    </row>
    <row r="31" spans="1:19" x14ac:dyDescent="0.25">
      <c r="A31" s="14" t="s">
        <v>0</v>
      </c>
      <c r="B31" s="44">
        <v>14.001896319816501</v>
      </c>
      <c r="C31" s="44">
        <v>14.2199643958143</v>
      </c>
      <c r="D31" s="44">
        <v>10.403706722725101</v>
      </c>
      <c r="E31" s="44">
        <v>14.0731805388018</v>
      </c>
      <c r="F31" s="44">
        <v>9.9626662192205995</v>
      </c>
      <c r="G31" s="44">
        <v>10.5270762593789</v>
      </c>
      <c r="H31" s="44">
        <v>13.1462288666728</v>
      </c>
      <c r="I31" s="44">
        <v>14.6943376476982</v>
      </c>
      <c r="J31" s="44">
        <v>19.0919813678255</v>
      </c>
      <c r="K31" s="44">
        <v>17.047763472193299</v>
      </c>
      <c r="L31" s="44">
        <v>17.888227430538901</v>
      </c>
      <c r="M31" s="44">
        <v>18.08057396205</v>
      </c>
      <c r="N31" s="44">
        <v>14.570765661252899</v>
      </c>
      <c r="O31" s="44">
        <v>13.271461716937401</v>
      </c>
      <c r="Q31" s="14" t="s">
        <v>0</v>
      </c>
      <c r="R31" s="44">
        <f t="shared" ca="1" si="1"/>
        <v>14.570765661252899</v>
      </c>
      <c r="S31" s="44">
        <f t="shared" ca="1" si="2"/>
        <v>13.271461716937401</v>
      </c>
    </row>
    <row r="32" spans="1:19" x14ac:dyDescent="0.25">
      <c r="A32" s="14" t="s">
        <v>1</v>
      </c>
      <c r="B32" s="44">
        <v>8.6241591444834107</v>
      </c>
      <c r="C32" s="44">
        <v>11.1881132333647</v>
      </c>
      <c r="D32" s="44">
        <v>8.1742787984603797</v>
      </c>
      <c r="E32" s="44">
        <v>9.6884082882770297</v>
      </c>
      <c r="F32" s="44">
        <v>5.4411550575919403</v>
      </c>
      <c r="G32" s="44">
        <v>8.3298938126149107</v>
      </c>
      <c r="H32" s="44">
        <v>9.9588269393700699</v>
      </c>
      <c r="I32" s="44">
        <v>11.924424331750799</v>
      </c>
      <c r="J32" s="44">
        <v>12.750871555237801</v>
      </c>
      <c r="K32" s="44">
        <v>13.6694907200971</v>
      </c>
      <c r="L32" s="44">
        <v>16.432509890657599</v>
      </c>
      <c r="M32" s="44">
        <v>17.912214572754699</v>
      </c>
      <c r="N32" s="44">
        <v>10.4352096249463</v>
      </c>
      <c r="O32" s="44">
        <v>12.583635135964601</v>
      </c>
      <c r="Q32" s="14" t="s">
        <v>1</v>
      </c>
      <c r="R32" s="44">
        <f t="shared" ca="1" si="1"/>
        <v>10.4352096249463</v>
      </c>
      <c r="S32" s="44">
        <f t="shared" ca="1" si="2"/>
        <v>12.583635135964601</v>
      </c>
    </row>
    <row r="33" spans="1:19" x14ac:dyDescent="0.25">
      <c r="A33" s="14" t="s">
        <v>2</v>
      </c>
      <c r="B33" s="44">
        <v>11.454753722794999</v>
      </c>
      <c r="C33" s="44">
        <v>10.4043197682076</v>
      </c>
      <c r="D33" s="44">
        <v>12.451200373536</v>
      </c>
      <c r="E33" s="44">
        <v>13.660155751308601</v>
      </c>
      <c r="F33" s="44">
        <v>8.4393500440861597</v>
      </c>
      <c r="G33" s="44">
        <v>11.4289973539387</v>
      </c>
      <c r="H33" s="44">
        <v>12.5752377696656</v>
      </c>
      <c r="I33" s="44">
        <v>13.2365859234925</v>
      </c>
      <c r="J33" s="44">
        <v>18.0430911470925</v>
      </c>
      <c r="K33" s="44">
        <v>16.852551874261199</v>
      </c>
      <c r="L33" s="44">
        <v>20.357102240418499</v>
      </c>
      <c r="M33" s="44">
        <v>20.357102240418499</v>
      </c>
      <c r="N33" s="44">
        <v>17.743080198722499</v>
      </c>
      <c r="O33" s="44">
        <v>17.410397444996502</v>
      </c>
      <c r="Q33" s="14" t="s">
        <v>2</v>
      </c>
      <c r="R33" s="44">
        <f t="shared" ca="1" si="1"/>
        <v>17.743080198722499</v>
      </c>
      <c r="S33" s="44">
        <f t="shared" ca="1" si="2"/>
        <v>17.410397444996502</v>
      </c>
    </row>
    <row r="34" spans="1:19" x14ac:dyDescent="0.25">
      <c r="A34" s="14" t="s">
        <v>3</v>
      </c>
      <c r="B34" s="44">
        <v>14.4538042864563</v>
      </c>
      <c r="C34" s="44">
        <v>15.759022040117999</v>
      </c>
      <c r="D34" s="44">
        <v>14.751240445219301</v>
      </c>
      <c r="E34" s="44">
        <v>15.3798490783155</v>
      </c>
      <c r="F34" s="44">
        <v>14.984079415620901</v>
      </c>
      <c r="G34" s="44">
        <v>13.600261125013599</v>
      </c>
      <c r="H34" s="44">
        <v>17.4150478913817</v>
      </c>
      <c r="I34" s="44">
        <v>19.4670496250199</v>
      </c>
      <c r="J34" s="44">
        <v>23.385898934993499</v>
      </c>
      <c r="K34" s="44">
        <v>26.353366091302298</v>
      </c>
      <c r="L34" s="44">
        <v>22.930153685355599</v>
      </c>
      <c r="M34" s="44">
        <v>23.676716828599801</v>
      </c>
      <c r="N34" s="44">
        <v>15.6517537317352</v>
      </c>
      <c r="O34" s="44">
        <v>17.542569618790498</v>
      </c>
      <c r="Q34" s="14" t="s">
        <v>3</v>
      </c>
      <c r="R34" s="44">
        <f t="shared" ca="1" si="1"/>
        <v>15.6517537317352</v>
      </c>
      <c r="S34" s="44">
        <f t="shared" ca="1" si="2"/>
        <v>17.542569618790498</v>
      </c>
    </row>
    <row r="35" spans="1:19" x14ac:dyDescent="0.25">
      <c r="A35" s="172" t="s">
        <v>7</v>
      </c>
      <c r="B35" s="44">
        <v>13.4455339963373</v>
      </c>
      <c r="C35" s="44">
        <v>8.8642276609951001</v>
      </c>
      <c r="D35" s="44">
        <v>17.0881357876025</v>
      </c>
      <c r="E35" s="44">
        <v>9.7864059992944696</v>
      </c>
      <c r="F35" s="44">
        <v>12.433031173</v>
      </c>
      <c r="G35" s="44">
        <v>11.278615298715801</v>
      </c>
      <c r="H35" s="44">
        <v>14.530369581614099</v>
      </c>
      <c r="I35" s="44">
        <v>16.663012497259398</v>
      </c>
      <c r="J35" s="44">
        <v>16.257856145251399</v>
      </c>
      <c r="K35" s="44">
        <v>16.945470345426902</v>
      </c>
      <c r="L35" s="44">
        <v>17.402945113788501</v>
      </c>
      <c r="M35" s="44">
        <v>20.638107987505599</v>
      </c>
      <c r="N35" s="44">
        <v>13.525798798199499</v>
      </c>
      <c r="O35" s="44">
        <v>14.301869221046999</v>
      </c>
      <c r="Q35" s="172" t="s">
        <v>7</v>
      </c>
      <c r="R35" s="44">
        <f t="shared" ca="1" si="1"/>
        <v>13.525798798199499</v>
      </c>
      <c r="S35" s="44">
        <f t="shared" ca="1" si="2"/>
        <v>14.301869221046999</v>
      </c>
    </row>
    <row r="36" spans="1:19" x14ac:dyDescent="0.25">
      <c r="A36" s="14" t="s">
        <v>4</v>
      </c>
      <c r="B36" s="44">
        <v>12.0292284657615</v>
      </c>
      <c r="C36" s="44">
        <v>10.028180456472599</v>
      </c>
      <c r="D36" s="44">
        <v>15.473255170331599</v>
      </c>
      <c r="E36" s="44">
        <v>13.6807412474349</v>
      </c>
      <c r="F36" s="44">
        <v>11.9773788062134</v>
      </c>
      <c r="G36" s="44">
        <v>11.5517432072063</v>
      </c>
      <c r="H36" s="44">
        <v>15.3920035463176</v>
      </c>
      <c r="I36" s="44">
        <v>18.2160572082662</v>
      </c>
      <c r="J36" s="44">
        <v>17.911033687464698</v>
      </c>
      <c r="K36" s="44">
        <v>19.793702897748901</v>
      </c>
      <c r="L36" s="44">
        <v>17.941269802524001</v>
      </c>
      <c r="M36" s="44">
        <v>20.870456709058502</v>
      </c>
      <c r="N36" s="44">
        <v>15.655577299412901</v>
      </c>
      <c r="O36" s="44">
        <v>16.389432485322899</v>
      </c>
      <c r="Q36" s="14" t="s">
        <v>4</v>
      </c>
      <c r="R36" s="44">
        <f t="shared" ca="1" si="1"/>
        <v>15.655577299412901</v>
      </c>
      <c r="S36" s="44">
        <f t="shared" ca="1" si="2"/>
        <v>16.389432485322899</v>
      </c>
    </row>
    <row r="37" spans="1:19" x14ac:dyDescent="0.25">
      <c r="A37" s="14" t="s">
        <v>5</v>
      </c>
      <c r="B37" s="44">
        <v>14.3447326141841</v>
      </c>
      <c r="C37" s="44">
        <v>9.0061582649757792</v>
      </c>
      <c r="D37" s="44">
        <v>11.1497922448783</v>
      </c>
      <c r="E37" s="44">
        <v>10.751583091554499</v>
      </c>
      <c r="F37" s="44">
        <v>10.0507993891607</v>
      </c>
      <c r="G37" s="44">
        <v>9.8805076110785208</v>
      </c>
      <c r="H37" s="44">
        <v>13.5937010760407</v>
      </c>
      <c r="I37" s="44">
        <v>15.3349902173338</v>
      </c>
      <c r="J37" s="44">
        <v>17.116760223340101</v>
      </c>
      <c r="K37" s="44">
        <v>16.879833432480702</v>
      </c>
      <c r="L37" s="44">
        <v>16.327646229536501</v>
      </c>
      <c r="M37" s="44">
        <v>17.190781713036198</v>
      </c>
      <c r="N37" s="44">
        <v>12.653387562137199</v>
      </c>
      <c r="O37" s="44">
        <v>13.9743456043383</v>
      </c>
      <c r="Q37" s="14" t="s">
        <v>5</v>
      </c>
      <c r="R37" s="44">
        <f t="shared" ca="1" si="1"/>
        <v>12.653387562137199</v>
      </c>
      <c r="S37" s="44">
        <f t="shared" ca="1" si="2"/>
        <v>13.9743456043383</v>
      </c>
    </row>
    <row r="38" spans="1:19" x14ac:dyDescent="0.25">
      <c r="A38" s="14" t="s">
        <v>6</v>
      </c>
      <c r="B38" s="44">
        <v>10.136565152494001</v>
      </c>
      <c r="C38" s="44">
        <v>7.72558714462299</v>
      </c>
      <c r="D38" s="44">
        <v>8.0137881066602308</v>
      </c>
      <c r="E38" s="44">
        <v>8.2929597136746498</v>
      </c>
      <c r="F38" s="44">
        <v>5.3326948610234401</v>
      </c>
      <c r="G38" s="44">
        <v>8.5527455395808101</v>
      </c>
      <c r="H38" s="44">
        <v>9.8062458242634492</v>
      </c>
      <c r="I38" s="44">
        <v>11.0313805290779</v>
      </c>
      <c r="J38" s="44">
        <v>11.0034505966434</v>
      </c>
      <c r="K38" s="44">
        <v>13.085245587718999</v>
      </c>
      <c r="L38" s="44">
        <v>13.8375892790616</v>
      </c>
      <c r="M38" s="44">
        <v>14.4762472457875</v>
      </c>
      <c r="N38" s="44">
        <v>9.8650712830957197</v>
      </c>
      <c r="O38" s="44">
        <v>12.6230482009504</v>
      </c>
      <c r="Q38" s="14" t="s">
        <v>6</v>
      </c>
      <c r="R38" s="44">
        <f t="shared" ca="1" si="1"/>
        <v>9.8650712830957197</v>
      </c>
      <c r="S38" s="44">
        <f t="shared" ca="1" si="2"/>
        <v>12.6230482009504</v>
      </c>
    </row>
    <row r="39" spans="1:19" x14ac:dyDescent="0.25">
      <c r="A39" s="14" t="s">
        <v>8</v>
      </c>
      <c r="B39" s="44">
        <v>15.8546310712794</v>
      </c>
      <c r="C39" s="44">
        <v>14.9361690135553</v>
      </c>
      <c r="D39" s="44">
        <v>14.396641402883001</v>
      </c>
      <c r="E39" s="44">
        <v>16.499986250011499</v>
      </c>
      <c r="F39" s="44">
        <v>12.0413207427594</v>
      </c>
      <c r="G39" s="44">
        <v>11.7455487039855</v>
      </c>
      <c r="H39" s="44">
        <v>15.558387904891701</v>
      </c>
      <c r="I39" s="44">
        <v>20.314616105844401</v>
      </c>
      <c r="J39" s="44">
        <v>23.7396891476936</v>
      </c>
      <c r="K39" s="44">
        <v>22.9682130216056</v>
      </c>
      <c r="L39" s="44">
        <v>24.710242984055999</v>
      </c>
      <c r="M39" s="44">
        <v>25.214533657200001</v>
      </c>
      <c r="N39" s="44">
        <v>18.459002884219199</v>
      </c>
      <c r="O39" s="44">
        <v>20.931190770498599</v>
      </c>
      <c r="Q39" s="14" t="s">
        <v>8</v>
      </c>
      <c r="R39" s="44">
        <f t="shared" ca="1" si="1"/>
        <v>18.459002884219199</v>
      </c>
      <c r="S39" s="44">
        <f t="shared" ca="1" si="2"/>
        <v>20.931190770498599</v>
      </c>
    </row>
    <row r="40" spans="1:19" x14ac:dyDescent="0.25">
      <c r="A40" s="14" t="s">
        <v>9</v>
      </c>
      <c r="B40" s="44">
        <v>17.0079338685923</v>
      </c>
      <c r="C40" s="44">
        <v>16.555512703533999</v>
      </c>
      <c r="D40" s="44">
        <v>14.834026831862399</v>
      </c>
      <c r="E40" s="44">
        <v>14.8006508609198</v>
      </c>
      <c r="F40" s="44">
        <v>13.4501435893708</v>
      </c>
      <c r="G40" s="44">
        <v>18.0172064321427</v>
      </c>
      <c r="H40" s="44">
        <v>20.267604118090201</v>
      </c>
      <c r="I40" s="44">
        <v>26.8187588278414</v>
      </c>
      <c r="J40" s="44">
        <v>30.081228242435099</v>
      </c>
      <c r="K40" s="44">
        <v>25.880983298258201</v>
      </c>
      <c r="L40" s="44">
        <v>27.304179229257301</v>
      </c>
      <c r="M40" s="44">
        <v>26.7705470619102</v>
      </c>
      <c r="N40" s="44">
        <v>20.615612533578499</v>
      </c>
      <c r="O40" s="44">
        <v>20.2586322299667</v>
      </c>
      <c r="Q40" s="14" t="s">
        <v>9</v>
      </c>
      <c r="R40" s="44">
        <f t="shared" ca="1" si="1"/>
        <v>20.615612533578499</v>
      </c>
      <c r="S40" s="44">
        <f t="shared" ca="1" si="2"/>
        <v>20.2586322299667</v>
      </c>
    </row>
    <row r="41" spans="1:19" x14ac:dyDescent="0.25">
      <c r="A41" s="14" t="s">
        <v>10</v>
      </c>
      <c r="B41" s="44">
        <v>9.4069308536519394</v>
      </c>
      <c r="C41" s="44">
        <v>12.8398549096395</v>
      </c>
      <c r="D41" s="44">
        <v>12.588862559241701</v>
      </c>
      <c r="E41" s="44">
        <v>9.8243120368725201</v>
      </c>
      <c r="F41" s="44">
        <v>7.65720553388313</v>
      </c>
      <c r="G41" s="44">
        <v>8.0576067887887106</v>
      </c>
      <c r="H41" s="44">
        <v>10.7798789026688</v>
      </c>
      <c r="I41" s="44">
        <v>15.721862344149599</v>
      </c>
      <c r="J41" s="44">
        <v>14.458684554780699</v>
      </c>
      <c r="K41" s="44">
        <v>14.2069114174578</v>
      </c>
      <c r="L41" s="44">
        <v>16.690742982079399</v>
      </c>
      <c r="M41" s="44">
        <v>18.154843243665301</v>
      </c>
      <c r="N41" s="44">
        <v>12.5187542406085</v>
      </c>
      <c r="O41" s="44">
        <v>14.7167034584253</v>
      </c>
      <c r="Q41" s="14" t="s">
        <v>10</v>
      </c>
      <c r="R41" s="44">
        <f t="shared" ca="1" si="1"/>
        <v>12.5187542406085</v>
      </c>
      <c r="S41" s="44">
        <f t="shared" ca="1" si="2"/>
        <v>14.7167034584253</v>
      </c>
    </row>
    <row r="42" spans="1:19" x14ac:dyDescent="0.25">
      <c r="A42" s="14" t="s">
        <v>11</v>
      </c>
      <c r="B42" s="44">
        <v>8.0330372800814605</v>
      </c>
      <c r="C42" s="44">
        <v>9.2179367559607392</v>
      </c>
      <c r="D42" s="44">
        <v>8.1681063420310593</v>
      </c>
      <c r="E42" s="44">
        <v>9.4578956738472506</v>
      </c>
      <c r="F42" s="44">
        <v>5.7812465256931898</v>
      </c>
      <c r="G42" s="44">
        <v>8.8268070128981702</v>
      </c>
      <c r="H42" s="44">
        <v>11.2821074538584</v>
      </c>
      <c r="I42" s="44">
        <v>11.617838862767</v>
      </c>
      <c r="J42" s="44">
        <v>12.424391041360099</v>
      </c>
      <c r="K42" s="44">
        <v>13.070186903672701</v>
      </c>
      <c r="L42" s="44">
        <v>12.2471247091308</v>
      </c>
      <c r="M42" s="44">
        <v>15.6985871271586</v>
      </c>
      <c r="N42" s="44">
        <v>9.5175909427948504</v>
      </c>
      <c r="O42" s="44">
        <v>8.9642426321672399</v>
      </c>
      <c r="Q42" s="14" t="s">
        <v>11</v>
      </c>
      <c r="R42" s="44">
        <f t="shared" ca="1" si="1"/>
        <v>9.5175909427948504</v>
      </c>
      <c r="S42" s="44">
        <f t="shared" ca="1" si="2"/>
        <v>8.9642426321672399</v>
      </c>
    </row>
    <row r="43" spans="1:19" x14ac:dyDescent="0.25">
      <c r="A43" s="14" t="s">
        <v>41</v>
      </c>
      <c r="B43" s="44">
        <v>12.468053890671101</v>
      </c>
      <c r="C43" s="44">
        <v>11.792595668838301</v>
      </c>
      <c r="D43" s="44">
        <v>12.150584993256301</v>
      </c>
      <c r="E43" s="44">
        <v>12.1163987116483</v>
      </c>
      <c r="F43" s="44">
        <v>9.7336778546672207</v>
      </c>
      <c r="G43" s="44">
        <v>10.956893774447</v>
      </c>
      <c r="H43" s="44">
        <v>13.6720320775744</v>
      </c>
      <c r="I43" s="44">
        <v>16.312802049356801</v>
      </c>
      <c r="J43" s="44">
        <v>18.097851203345499</v>
      </c>
      <c r="K43" s="44">
        <v>18.0525172919453</v>
      </c>
      <c r="L43" s="44">
        <v>18.7795316788885</v>
      </c>
      <c r="M43" s="44">
        <v>19.946712173290098</v>
      </c>
      <c r="N43" s="44">
        <v>14.2560655636376</v>
      </c>
      <c r="O43" s="44">
        <v>15.294167058266</v>
      </c>
      <c r="Q43" s="14" t="s">
        <v>41</v>
      </c>
      <c r="R43" s="44">
        <f t="shared" ca="1" si="1"/>
        <v>14.2560655636376</v>
      </c>
      <c r="S43" s="44">
        <f t="shared" ca="1" si="2"/>
        <v>15.294167058266</v>
      </c>
    </row>
    <row r="44" spans="1:19" x14ac:dyDescent="0.25">
      <c r="A44" s="14" t="s">
        <v>24</v>
      </c>
      <c r="B44" s="44">
        <v>15.4467039675962</v>
      </c>
      <c r="C44" s="44">
        <v>15.044359090953099</v>
      </c>
      <c r="D44" s="44">
        <v>16.4692589790974</v>
      </c>
      <c r="E44" s="44">
        <v>16.7051073967558</v>
      </c>
      <c r="F44" s="44">
        <v>10.9867828530742</v>
      </c>
      <c r="G44" s="44">
        <v>13.968771826206</v>
      </c>
      <c r="H44" s="44">
        <v>15.3037585469385</v>
      </c>
      <c r="I44" s="44">
        <v>21.924071506202498</v>
      </c>
      <c r="J44" s="44">
        <v>22.989366832570902</v>
      </c>
      <c r="K44" s="44">
        <v>25.081773131618501</v>
      </c>
      <c r="L44" s="44">
        <v>26.109660574412501</v>
      </c>
      <c r="M44" s="44">
        <v>25.831898227876199</v>
      </c>
      <c r="N44" s="44">
        <v>18.5359338158128</v>
      </c>
      <c r="O44" s="44">
        <v>19.580851653468901</v>
      </c>
      <c r="Q44" s="14" t="s">
        <v>24</v>
      </c>
      <c r="R44" s="44">
        <f t="shared" ca="1" si="1"/>
        <v>18.5359338158128</v>
      </c>
      <c r="S44" s="44">
        <f t="shared" ca="1" si="2"/>
        <v>19.580851653468901</v>
      </c>
    </row>
    <row r="45" spans="1:19" x14ac:dyDescent="0.25">
      <c r="A45" s="14" t="s">
        <v>26</v>
      </c>
      <c r="B45" s="44">
        <v>10.7332376715735</v>
      </c>
      <c r="C45" s="44">
        <v>9.7800225007683999</v>
      </c>
      <c r="D45" s="44">
        <v>9.9454903104992205</v>
      </c>
      <c r="E45" s="44">
        <v>9.9460728293004497</v>
      </c>
      <c r="F45" s="44">
        <v>7.7886228076363802</v>
      </c>
      <c r="G45" s="44">
        <v>9.6096270452870094</v>
      </c>
      <c r="H45" s="44">
        <v>11.879007308433801</v>
      </c>
      <c r="I45" s="44">
        <v>14.0674826689171</v>
      </c>
      <c r="J45" s="44">
        <v>16.006461384931999</v>
      </c>
      <c r="K45" s="44">
        <v>16.3407930302136</v>
      </c>
      <c r="L45" s="44">
        <v>16.229046881572501</v>
      </c>
      <c r="M45" s="44">
        <v>17.207600918481699</v>
      </c>
      <c r="N45" s="44">
        <v>12.394667677314301</v>
      </c>
      <c r="O45" s="44">
        <v>12.734960556051901</v>
      </c>
      <c r="Q45" s="14" t="s">
        <v>26</v>
      </c>
      <c r="R45" s="44">
        <f t="shared" ca="1" si="1"/>
        <v>12.394667677314301</v>
      </c>
      <c r="S45" s="44">
        <f t="shared" ca="1" si="2"/>
        <v>12.734960556051901</v>
      </c>
    </row>
    <row r="46" spans="1:19" x14ac:dyDescent="0.25">
      <c r="A46" s="14" t="s">
        <v>42</v>
      </c>
      <c r="B46" s="44">
        <v>10.899186997553899</v>
      </c>
      <c r="C46" s="44">
        <v>10.348363775507</v>
      </c>
      <c r="D46" s="44">
        <v>10.7600760596842</v>
      </c>
      <c r="E46" s="44">
        <v>11.137528950612101</v>
      </c>
      <c r="F46" s="44">
        <v>8.6477203053664304</v>
      </c>
      <c r="G46" s="44">
        <v>10.5450915178166</v>
      </c>
      <c r="H46" s="44">
        <v>12.727280581374201</v>
      </c>
      <c r="I46" s="44">
        <v>15.1524581941623</v>
      </c>
      <c r="J46" s="44">
        <v>16.594299492585201</v>
      </c>
      <c r="K46" s="44">
        <v>16.6381558747415</v>
      </c>
      <c r="L46" s="44">
        <v>17.117008525539301</v>
      </c>
      <c r="M46" s="44">
        <v>18.5660390876888</v>
      </c>
      <c r="N46" s="44">
        <v>13.2236337046679</v>
      </c>
      <c r="O46" s="44">
        <v>13.860511182375699</v>
      </c>
      <c r="Q46" s="14" t="s">
        <v>42</v>
      </c>
      <c r="R46" s="44">
        <f t="shared" ca="1" si="1"/>
        <v>13.2236337046679</v>
      </c>
      <c r="S46" s="44">
        <f t="shared" ca="1" si="2"/>
        <v>13.860511182375699</v>
      </c>
    </row>
    <row r="49" spans="1:24" x14ac:dyDescent="0.25">
      <c r="A49" s="174" t="s">
        <v>867</v>
      </c>
    </row>
    <row r="50" spans="1:24" x14ac:dyDescent="0.25">
      <c r="A50" s="14" t="s">
        <v>44</v>
      </c>
      <c r="Q50" s="174" t="str">
        <f>"Number of Individual Voluntary Arrangements by age group, "&amp;Q51</f>
        <v>Number of Individual Voluntary Arrangements by age group, 2024</v>
      </c>
    </row>
    <row r="51" spans="1:24" x14ac:dyDescent="0.25">
      <c r="A51" s="14">
        <v>2024</v>
      </c>
      <c r="B51" s="14" t="s">
        <v>53</v>
      </c>
      <c r="C51" s="14" t="s">
        <v>84</v>
      </c>
      <c r="D51" s="14" t="s">
        <v>85</v>
      </c>
      <c r="E51" s="14" t="s">
        <v>86</v>
      </c>
      <c r="F51" s="14" t="s">
        <v>87</v>
      </c>
      <c r="G51" s="14" t="s">
        <v>88</v>
      </c>
      <c r="H51" s="14" t="s">
        <v>89</v>
      </c>
      <c r="Q51" s="14">
        <f>A51</f>
        <v>2024</v>
      </c>
      <c r="R51" s="14" t="s">
        <v>53</v>
      </c>
      <c r="S51" s="14" t="s">
        <v>84</v>
      </c>
      <c r="T51" s="14" t="s">
        <v>85</v>
      </c>
      <c r="U51" s="14" t="s">
        <v>86</v>
      </c>
      <c r="V51" s="14" t="s">
        <v>87</v>
      </c>
      <c r="W51" s="14" t="s">
        <v>88</v>
      </c>
      <c r="X51" s="14" t="s">
        <v>89</v>
      </c>
    </row>
    <row r="52" spans="1:24" x14ac:dyDescent="0.25">
      <c r="A52" s="14" t="s">
        <v>0</v>
      </c>
      <c r="B52" s="261">
        <v>3</v>
      </c>
      <c r="C52" s="261">
        <v>43</v>
      </c>
      <c r="D52" s="261">
        <v>54</v>
      </c>
      <c r="E52" s="261">
        <v>26</v>
      </c>
      <c r="F52" s="261">
        <v>13</v>
      </c>
      <c r="G52" s="261">
        <v>4</v>
      </c>
      <c r="H52" s="261">
        <v>143</v>
      </c>
      <c r="Q52" s="14" t="s">
        <v>0</v>
      </c>
      <c r="R52" s="229">
        <f t="shared" ref="R52:R63" si="3">B52</f>
        <v>3</v>
      </c>
      <c r="S52" s="229">
        <f t="shared" ref="S52:S63" si="4">C52</f>
        <v>43</v>
      </c>
      <c r="T52" s="229">
        <f t="shared" ref="T52:T63" si="5">D52</f>
        <v>54</v>
      </c>
      <c r="U52" s="229">
        <f t="shared" ref="U52:U63" si="6">E52</f>
        <v>26</v>
      </c>
      <c r="V52" s="229">
        <f t="shared" ref="V52:V63" si="7">F52</f>
        <v>13</v>
      </c>
      <c r="W52" s="229">
        <f t="shared" ref="W52:W63" si="8">G52</f>
        <v>4</v>
      </c>
      <c r="X52" s="229">
        <f t="shared" ref="X52:X63" si="9">H52</f>
        <v>143</v>
      </c>
    </row>
    <row r="53" spans="1:24" x14ac:dyDescent="0.25">
      <c r="A53" s="14" t="s">
        <v>1</v>
      </c>
      <c r="B53" s="261">
        <v>6</v>
      </c>
      <c r="C53" s="261">
        <v>41</v>
      </c>
      <c r="D53" s="261">
        <v>64</v>
      </c>
      <c r="E53" s="261">
        <v>29</v>
      </c>
      <c r="F53" s="261">
        <v>17</v>
      </c>
      <c r="G53" s="261">
        <v>7</v>
      </c>
      <c r="H53" s="261">
        <v>164</v>
      </c>
      <c r="Q53" s="14" t="s">
        <v>1</v>
      </c>
      <c r="R53" s="229">
        <f t="shared" si="3"/>
        <v>6</v>
      </c>
      <c r="S53" s="229">
        <f t="shared" si="4"/>
        <v>41</v>
      </c>
      <c r="T53" s="229">
        <f t="shared" si="5"/>
        <v>64</v>
      </c>
      <c r="U53" s="229">
        <f t="shared" si="6"/>
        <v>29</v>
      </c>
      <c r="V53" s="229">
        <f t="shared" si="7"/>
        <v>17</v>
      </c>
      <c r="W53" s="229">
        <f t="shared" si="8"/>
        <v>7</v>
      </c>
      <c r="X53" s="229">
        <f t="shared" si="9"/>
        <v>164</v>
      </c>
    </row>
    <row r="54" spans="1:24" x14ac:dyDescent="0.25">
      <c r="A54" s="14" t="s">
        <v>2</v>
      </c>
      <c r="B54" s="261">
        <v>6</v>
      </c>
      <c r="C54" s="261">
        <v>45</v>
      </c>
      <c r="D54" s="261">
        <v>46</v>
      </c>
      <c r="E54" s="261">
        <v>41</v>
      </c>
      <c r="F54" s="261">
        <v>16</v>
      </c>
      <c r="G54" s="261">
        <v>3</v>
      </c>
      <c r="H54" s="261">
        <v>157</v>
      </c>
      <c r="Q54" s="14" t="s">
        <v>2</v>
      </c>
      <c r="R54" s="229">
        <f t="shared" si="3"/>
        <v>6</v>
      </c>
      <c r="S54" s="229">
        <f t="shared" si="4"/>
        <v>45</v>
      </c>
      <c r="T54" s="229">
        <f t="shared" si="5"/>
        <v>46</v>
      </c>
      <c r="U54" s="229">
        <f t="shared" si="6"/>
        <v>41</v>
      </c>
      <c r="V54" s="229">
        <f t="shared" si="7"/>
        <v>16</v>
      </c>
      <c r="W54" s="229">
        <f t="shared" si="8"/>
        <v>3</v>
      </c>
      <c r="X54" s="229">
        <f t="shared" si="9"/>
        <v>157</v>
      </c>
    </row>
    <row r="55" spans="1:24" x14ac:dyDescent="0.25">
      <c r="A55" s="14" t="s">
        <v>3</v>
      </c>
      <c r="B55" s="261">
        <v>11</v>
      </c>
      <c r="C55" s="261">
        <v>49</v>
      </c>
      <c r="D55" s="261">
        <v>63</v>
      </c>
      <c r="E55" s="261">
        <v>24</v>
      </c>
      <c r="F55" s="261">
        <v>16</v>
      </c>
      <c r="G55" s="261">
        <v>4</v>
      </c>
      <c r="H55" s="261">
        <v>167</v>
      </c>
      <c r="Q55" s="14" t="s">
        <v>3</v>
      </c>
      <c r="R55" s="229">
        <f t="shared" si="3"/>
        <v>11</v>
      </c>
      <c r="S55" s="229">
        <f t="shared" si="4"/>
        <v>49</v>
      </c>
      <c r="T55" s="229">
        <f t="shared" si="5"/>
        <v>63</v>
      </c>
      <c r="U55" s="229">
        <f t="shared" si="6"/>
        <v>24</v>
      </c>
      <c r="V55" s="229">
        <f t="shared" si="7"/>
        <v>16</v>
      </c>
      <c r="W55" s="229">
        <f t="shared" si="8"/>
        <v>4</v>
      </c>
      <c r="X55" s="229">
        <f t="shared" si="9"/>
        <v>167</v>
      </c>
    </row>
    <row r="56" spans="1:24" x14ac:dyDescent="0.25">
      <c r="A56" s="172" t="s">
        <v>7</v>
      </c>
      <c r="B56" s="261">
        <v>3</v>
      </c>
      <c r="C56" s="261">
        <v>37</v>
      </c>
      <c r="D56" s="261">
        <v>43</v>
      </c>
      <c r="E56" s="261">
        <v>30</v>
      </c>
      <c r="F56" s="261">
        <v>11</v>
      </c>
      <c r="G56" s="261">
        <v>5</v>
      </c>
      <c r="H56" s="261">
        <v>129</v>
      </c>
      <c r="Q56" s="172" t="s">
        <v>7</v>
      </c>
      <c r="R56" s="229">
        <f t="shared" si="3"/>
        <v>3</v>
      </c>
      <c r="S56" s="229">
        <f t="shared" si="4"/>
        <v>37</v>
      </c>
      <c r="T56" s="229">
        <f t="shared" si="5"/>
        <v>43</v>
      </c>
      <c r="U56" s="229">
        <f t="shared" si="6"/>
        <v>30</v>
      </c>
      <c r="V56" s="229">
        <f t="shared" si="7"/>
        <v>11</v>
      </c>
      <c r="W56" s="229">
        <f t="shared" si="8"/>
        <v>5</v>
      </c>
      <c r="X56" s="229">
        <f t="shared" si="9"/>
        <v>129</v>
      </c>
    </row>
    <row r="57" spans="1:24" x14ac:dyDescent="0.25">
      <c r="A57" s="14" t="s">
        <v>4</v>
      </c>
      <c r="B57" s="261">
        <v>3</v>
      </c>
      <c r="C57" s="261">
        <v>36</v>
      </c>
      <c r="D57" s="261">
        <v>50</v>
      </c>
      <c r="E57" s="261">
        <v>29</v>
      </c>
      <c r="F57" s="261">
        <v>15</v>
      </c>
      <c r="G57" s="261">
        <v>1</v>
      </c>
      <c r="H57" s="261">
        <v>134</v>
      </c>
      <c r="Q57" s="14" t="s">
        <v>4</v>
      </c>
      <c r="R57" s="229">
        <f t="shared" si="3"/>
        <v>3</v>
      </c>
      <c r="S57" s="229">
        <f t="shared" si="4"/>
        <v>36</v>
      </c>
      <c r="T57" s="229">
        <f t="shared" si="5"/>
        <v>50</v>
      </c>
      <c r="U57" s="229">
        <f t="shared" si="6"/>
        <v>29</v>
      </c>
      <c r="V57" s="229">
        <f t="shared" si="7"/>
        <v>15</v>
      </c>
      <c r="W57" s="229">
        <f t="shared" si="8"/>
        <v>1</v>
      </c>
      <c r="X57" s="229">
        <f t="shared" si="9"/>
        <v>134</v>
      </c>
    </row>
    <row r="58" spans="1:24" x14ac:dyDescent="0.25">
      <c r="A58" s="14" t="s">
        <v>5</v>
      </c>
      <c r="B58" s="261">
        <v>12</v>
      </c>
      <c r="C58" s="261">
        <v>44</v>
      </c>
      <c r="D58" s="261">
        <v>73</v>
      </c>
      <c r="E58" s="261">
        <v>46</v>
      </c>
      <c r="F58" s="261">
        <v>20</v>
      </c>
      <c r="G58" s="261">
        <v>6</v>
      </c>
      <c r="H58" s="261">
        <v>201</v>
      </c>
      <c r="Q58" s="14" t="s">
        <v>5</v>
      </c>
      <c r="R58" s="229">
        <f t="shared" si="3"/>
        <v>12</v>
      </c>
      <c r="S58" s="229">
        <f t="shared" si="4"/>
        <v>44</v>
      </c>
      <c r="T58" s="229">
        <f t="shared" si="5"/>
        <v>73</v>
      </c>
      <c r="U58" s="229">
        <f t="shared" si="6"/>
        <v>46</v>
      </c>
      <c r="V58" s="229">
        <f t="shared" si="7"/>
        <v>20</v>
      </c>
      <c r="W58" s="229">
        <f t="shared" si="8"/>
        <v>6</v>
      </c>
      <c r="X58" s="229">
        <f t="shared" si="9"/>
        <v>201</v>
      </c>
    </row>
    <row r="59" spans="1:24" x14ac:dyDescent="0.25">
      <c r="A59" s="14" t="s">
        <v>6</v>
      </c>
      <c r="B59" s="261">
        <v>6</v>
      </c>
      <c r="C59" s="261">
        <v>34</v>
      </c>
      <c r="D59" s="261">
        <v>40</v>
      </c>
      <c r="E59" s="261">
        <v>26</v>
      </c>
      <c r="F59" s="261">
        <v>10</v>
      </c>
      <c r="G59" s="261">
        <v>3</v>
      </c>
      <c r="H59" s="261">
        <v>119</v>
      </c>
      <c r="Q59" s="14" t="s">
        <v>6</v>
      </c>
      <c r="R59" s="229">
        <f t="shared" si="3"/>
        <v>6</v>
      </c>
      <c r="S59" s="229">
        <f t="shared" si="4"/>
        <v>34</v>
      </c>
      <c r="T59" s="229">
        <f t="shared" si="5"/>
        <v>40</v>
      </c>
      <c r="U59" s="229">
        <f t="shared" si="6"/>
        <v>26</v>
      </c>
      <c r="V59" s="229">
        <f t="shared" si="7"/>
        <v>10</v>
      </c>
      <c r="W59" s="229">
        <f t="shared" si="8"/>
        <v>3</v>
      </c>
      <c r="X59" s="229">
        <f t="shared" si="9"/>
        <v>119</v>
      </c>
    </row>
    <row r="60" spans="1:24" x14ac:dyDescent="0.25">
      <c r="A60" s="14" t="s">
        <v>8</v>
      </c>
      <c r="B60" s="261">
        <v>13</v>
      </c>
      <c r="C60" s="261">
        <v>87</v>
      </c>
      <c r="D60" s="261">
        <v>87</v>
      </c>
      <c r="E60" s="261">
        <v>45</v>
      </c>
      <c r="F60" s="261">
        <v>18</v>
      </c>
      <c r="G60" s="261">
        <v>4</v>
      </c>
      <c r="H60" s="261">
        <v>254</v>
      </c>
      <c r="Q60" s="14" t="s">
        <v>8</v>
      </c>
      <c r="R60" s="229">
        <f t="shared" si="3"/>
        <v>13</v>
      </c>
      <c r="S60" s="229">
        <f t="shared" si="4"/>
        <v>87</v>
      </c>
      <c r="T60" s="229">
        <f t="shared" si="5"/>
        <v>87</v>
      </c>
      <c r="U60" s="229">
        <f t="shared" si="6"/>
        <v>45</v>
      </c>
      <c r="V60" s="229">
        <f t="shared" si="7"/>
        <v>18</v>
      </c>
      <c r="W60" s="229">
        <f t="shared" si="8"/>
        <v>4</v>
      </c>
      <c r="X60" s="229">
        <f t="shared" si="9"/>
        <v>254</v>
      </c>
    </row>
    <row r="61" spans="1:24" x14ac:dyDescent="0.25">
      <c r="A61" s="14" t="s">
        <v>9</v>
      </c>
      <c r="B61" s="261">
        <v>7</v>
      </c>
      <c r="C61" s="261">
        <v>69</v>
      </c>
      <c r="D61" s="261">
        <v>73</v>
      </c>
      <c r="E61" s="261">
        <v>52</v>
      </c>
      <c r="F61" s="261">
        <v>22</v>
      </c>
      <c r="G61" s="261">
        <v>4</v>
      </c>
      <c r="H61" s="261">
        <v>227</v>
      </c>
      <c r="Q61" s="14" t="s">
        <v>9</v>
      </c>
      <c r="R61" s="229">
        <f t="shared" si="3"/>
        <v>7</v>
      </c>
      <c r="S61" s="229">
        <f t="shared" si="4"/>
        <v>69</v>
      </c>
      <c r="T61" s="229">
        <f t="shared" si="5"/>
        <v>73</v>
      </c>
      <c r="U61" s="229">
        <f t="shared" si="6"/>
        <v>52</v>
      </c>
      <c r="V61" s="229">
        <f t="shared" si="7"/>
        <v>22</v>
      </c>
      <c r="W61" s="229">
        <f t="shared" si="8"/>
        <v>4</v>
      </c>
      <c r="X61" s="229">
        <f t="shared" si="9"/>
        <v>227</v>
      </c>
    </row>
    <row r="62" spans="1:24" x14ac:dyDescent="0.25">
      <c r="A62" s="14" t="s">
        <v>10</v>
      </c>
      <c r="B62" s="261">
        <v>8</v>
      </c>
      <c r="C62" s="261">
        <v>35</v>
      </c>
      <c r="D62" s="261">
        <v>46</v>
      </c>
      <c r="E62" s="261">
        <v>39</v>
      </c>
      <c r="F62" s="261">
        <v>22</v>
      </c>
      <c r="G62" s="261">
        <v>4</v>
      </c>
      <c r="H62" s="261">
        <v>154</v>
      </c>
      <c r="Q62" s="14" t="s">
        <v>10</v>
      </c>
      <c r="R62" s="229">
        <f t="shared" si="3"/>
        <v>8</v>
      </c>
      <c r="S62" s="229">
        <f t="shared" si="4"/>
        <v>35</v>
      </c>
      <c r="T62" s="229">
        <f t="shared" si="5"/>
        <v>46</v>
      </c>
      <c r="U62" s="229">
        <f t="shared" si="6"/>
        <v>39</v>
      </c>
      <c r="V62" s="229">
        <f t="shared" si="7"/>
        <v>22</v>
      </c>
      <c r="W62" s="229">
        <f t="shared" si="8"/>
        <v>4</v>
      </c>
      <c r="X62" s="229">
        <f t="shared" si="9"/>
        <v>154</v>
      </c>
    </row>
    <row r="63" spans="1:24" x14ac:dyDescent="0.25">
      <c r="A63" s="14" t="s">
        <v>11</v>
      </c>
      <c r="B63" s="261">
        <v>3</v>
      </c>
      <c r="C63" s="261">
        <v>21</v>
      </c>
      <c r="D63" s="261">
        <v>23</v>
      </c>
      <c r="E63" s="261">
        <v>22</v>
      </c>
      <c r="F63" s="261">
        <v>8</v>
      </c>
      <c r="G63" s="261">
        <v>4</v>
      </c>
      <c r="H63" s="261">
        <v>81</v>
      </c>
      <c r="Q63" s="14" t="s">
        <v>11</v>
      </c>
      <c r="R63" s="229">
        <f t="shared" si="3"/>
        <v>3</v>
      </c>
      <c r="S63" s="229">
        <f t="shared" si="4"/>
        <v>21</v>
      </c>
      <c r="T63" s="229">
        <f t="shared" si="5"/>
        <v>23</v>
      </c>
      <c r="U63" s="229">
        <f t="shared" si="6"/>
        <v>22</v>
      </c>
      <c r="V63" s="229">
        <f t="shared" si="7"/>
        <v>8</v>
      </c>
      <c r="W63" s="229">
        <f t="shared" si="8"/>
        <v>4</v>
      </c>
      <c r="X63" s="229">
        <f t="shared" si="9"/>
        <v>81</v>
      </c>
    </row>
    <row r="64" spans="1:24" x14ac:dyDescent="0.25">
      <c r="A64" s="14" t="s">
        <v>41</v>
      </c>
      <c r="B64" s="261">
        <v>81</v>
      </c>
      <c r="C64" s="261">
        <v>541</v>
      </c>
      <c r="D64" s="261">
        <v>662</v>
      </c>
      <c r="E64" s="261">
        <v>409</v>
      </c>
      <c r="F64" s="261">
        <v>188</v>
      </c>
      <c r="G64" s="261">
        <v>49</v>
      </c>
      <c r="H64" s="261">
        <v>1930</v>
      </c>
      <c r="Q64" s="14" t="s">
        <v>24</v>
      </c>
      <c r="R64" s="229">
        <f t="shared" ref="R64:X64" si="10">B65</f>
        <v>27</v>
      </c>
      <c r="S64" s="229">
        <f t="shared" si="10"/>
        <v>123</v>
      </c>
      <c r="T64" s="229">
        <f t="shared" si="10"/>
        <v>162</v>
      </c>
      <c r="U64" s="229">
        <f t="shared" si="10"/>
        <v>77</v>
      </c>
      <c r="V64" s="229">
        <f t="shared" si="10"/>
        <v>32</v>
      </c>
      <c r="W64" s="229">
        <f t="shared" si="10"/>
        <v>10</v>
      </c>
      <c r="X64" s="229">
        <f t="shared" si="10"/>
        <v>431</v>
      </c>
    </row>
    <row r="65" spans="1:25" x14ac:dyDescent="0.25">
      <c r="A65" s="14" t="s">
        <v>24</v>
      </c>
      <c r="B65" s="261">
        <v>27</v>
      </c>
      <c r="C65" s="261">
        <v>123</v>
      </c>
      <c r="D65" s="261">
        <v>162</v>
      </c>
      <c r="E65" s="261">
        <v>77</v>
      </c>
      <c r="F65" s="261">
        <v>32</v>
      </c>
      <c r="G65" s="261">
        <v>10</v>
      </c>
      <c r="H65" s="261">
        <v>431</v>
      </c>
    </row>
    <row r="66" spans="1:25" x14ac:dyDescent="0.25">
      <c r="A66" s="14" t="s">
        <v>26</v>
      </c>
      <c r="B66" s="261">
        <v>405</v>
      </c>
      <c r="C66" s="261">
        <v>2711</v>
      </c>
      <c r="D66" s="261">
        <v>3247</v>
      </c>
      <c r="E66" s="261">
        <v>1963</v>
      </c>
      <c r="F66" s="261">
        <v>926</v>
      </c>
      <c r="G66" s="261">
        <v>291</v>
      </c>
      <c r="H66" s="261">
        <v>9543</v>
      </c>
    </row>
    <row r="67" spans="1:25" x14ac:dyDescent="0.25">
      <c r="A67" s="14" t="s">
        <v>42</v>
      </c>
      <c r="B67" s="261">
        <v>2851</v>
      </c>
      <c r="C67" s="261">
        <v>18428</v>
      </c>
      <c r="D67" s="261">
        <v>21758</v>
      </c>
      <c r="E67" s="261">
        <v>12746</v>
      </c>
      <c r="F67" s="261">
        <v>5802</v>
      </c>
      <c r="G67" s="261">
        <v>1743</v>
      </c>
      <c r="H67" s="261">
        <v>63331</v>
      </c>
    </row>
    <row r="68" spans="1:25" x14ac:dyDescent="0.25">
      <c r="Q68" s="14" t="str" cm="1">
        <f t="array" ref="Q68">INDEX(Q76:Q91,Control!$B$2)</f>
        <v>Ashford</v>
      </c>
      <c r="R68" s="14" t="s">
        <v>53</v>
      </c>
      <c r="S68" s="14" t="s">
        <v>84</v>
      </c>
      <c r="T68" s="14" t="s">
        <v>85</v>
      </c>
      <c r="U68" s="14" t="s">
        <v>86</v>
      </c>
      <c r="V68" s="14" t="s">
        <v>87</v>
      </c>
      <c r="W68" s="14" t="s">
        <v>88</v>
      </c>
    </row>
    <row r="69" spans="1:25" x14ac:dyDescent="0.25">
      <c r="Q69" s="14">
        <f>Q75</f>
        <v>2020</v>
      </c>
      <c r="R69" s="44" cm="1">
        <f t="array" ref="R69">INDEX(R76:R91,Control!$B$2)</f>
        <v>21.751574099999999</v>
      </c>
      <c r="S69" s="44" cm="1">
        <f t="array" ref="S69">INDEX(S76:S91,Control!$B$2)</f>
        <v>34.969648999999997</v>
      </c>
      <c r="T69" s="44" cm="1">
        <f t="array" ref="T69">INDEX(T76:T91,Control!$B$2)</f>
        <v>29.679211899999999</v>
      </c>
      <c r="U69" s="44" cm="1">
        <f t="array" ref="U69">INDEX(U76:U91,Control!$B$2)</f>
        <v>16.512197700000002</v>
      </c>
      <c r="V69" s="44" cm="1">
        <f t="array" ref="V69">INDEX(V76:V91,Control!$B$2)</f>
        <v>7.8223719799999998</v>
      </c>
      <c r="W69" s="44" cm="1">
        <f t="array" ref="W69">INDEX(W76:W91,Control!$B$2)</f>
        <v>2.71602064</v>
      </c>
    </row>
    <row r="70" spans="1:25" x14ac:dyDescent="0.25">
      <c r="Q70" s="14">
        <f>Q95</f>
        <v>2021</v>
      </c>
      <c r="R70" s="44" cm="1">
        <f t="array" ref="R70">INDEX(R96:R111,Control!$B$2)</f>
        <v>19.461934745277599</v>
      </c>
      <c r="S70" s="44" cm="1">
        <f t="array" ref="S70">INDEX(S96:S111,Control!$B$2)</f>
        <v>32.330430192663002</v>
      </c>
      <c r="T70" s="44" cm="1">
        <f t="array" ref="T70">INDEX(T96:T111,Control!$B$2)</f>
        <v>36.625410457186199</v>
      </c>
      <c r="U70" s="44" cm="1">
        <f t="array" ref="U70">INDEX(U96:U111,Control!$B$2)</f>
        <v>21.8387131138809</v>
      </c>
      <c r="V70" s="44" cm="1">
        <f t="array" ref="V70">INDEX(V96:V111,Control!$B$2)</f>
        <v>9.0258138275467807</v>
      </c>
      <c r="W70" s="44" cm="1">
        <f t="array" ref="W70">INDEX(W96:W111,Control!$B$2)</f>
        <v>2.71602064175688</v>
      </c>
    </row>
    <row r="71" spans="1:25" x14ac:dyDescent="0.25">
      <c r="Q71" s="14">
        <f>Q115</f>
        <v>2022</v>
      </c>
      <c r="R71" s="44" cm="1">
        <f t="array" ref="R71">INDEX(R116:R131,Control!$B$2)</f>
        <v>13.034977188789901</v>
      </c>
      <c r="S71" s="44" cm="1">
        <f t="array" ref="S71">INDEX(S116:S131,Control!$B$2)</f>
        <v>43.715192526498598</v>
      </c>
      <c r="T71" s="44" cm="1">
        <f t="array" ref="T71">INDEX(T116:T131,Control!$B$2)</f>
        <v>31.960441415907901</v>
      </c>
      <c r="U71" s="44" cm="1">
        <f t="array" ref="U71">INDEX(U116:U131,Control!$B$2)</f>
        <v>15.2099516540822</v>
      </c>
      <c r="V71" s="44" cm="1">
        <f t="array" ref="V71">INDEX(V116:V131,Control!$B$2)</f>
        <v>8.8547815820543097</v>
      </c>
      <c r="W71" s="44" cm="1">
        <f t="array" ref="W71">INDEX(W116:W131,Control!$B$2)</f>
        <v>2.6776834213143599</v>
      </c>
    </row>
    <row r="72" spans="1:25" x14ac:dyDescent="0.25">
      <c r="A72" s="14" t="s">
        <v>83</v>
      </c>
      <c r="Q72" s="14">
        <f>A135</f>
        <v>2023</v>
      </c>
      <c r="R72" s="44" cm="1">
        <f t="array" ref="R72">INDEX(R136:R151,Control!$B$2)</f>
        <v>12.423763270838</v>
      </c>
      <c r="S72" s="44" cm="1">
        <f t="array" ref="S72">INDEX(S136:S151,Control!$B$2)</f>
        <v>25.282997184393501</v>
      </c>
      <c r="T72" s="44" cm="1">
        <f t="array" ref="T72">INDEX(T136:T151,Control!$B$2)</f>
        <v>31.524805043968801</v>
      </c>
      <c r="U72" s="44" cm="1">
        <f t="array" ref="U72">INDEX(U136:U151,Control!$B$2)</f>
        <v>17.366946778711501</v>
      </c>
      <c r="V72" s="44" cm="1">
        <f t="array" ref="V72">INDEX(V136:V151,Control!$B$2)</f>
        <v>6.5104166666666696</v>
      </c>
      <c r="W72" s="44" cm="1">
        <f t="array" ref="W72">INDEX(W136:W151,Control!$B$2)</f>
        <v>0.73719130114264697</v>
      </c>
    </row>
    <row r="73" spans="1:25" x14ac:dyDescent="0.25">
      <c r="Q73" s="14">
        <f>A155</f>
        <v>2024</v>
      </c>
      <c r="R73" s="44" cm="1">
        <f t="array" ref="R73">INDEX(R156:R171,Control!$B$2)</f>
        <v>3.3882990738649199</v>
      </c>
      <c r="S73" s="44" cm="1">
        <f t="array" ref="S73">INDEX(S156:S171,Control!$B$2)</f>
        <v>24.708383612020899</v>
      </c>
      <c r="T73" s="44" cm="1">
        <f t="array" ref="T73">INDEX(T156:T171,Control!$B$2)</f>
        <v>29.865604778496799</v>
      </c>
      <c r="U73" s="44" cm="1">
        <f t="array" ref="U73">INDEX(U156:U171,Control!$B$2)</f>
        <v>14.5658263305322</v>
      </c>
      <c r="V73" s="44" cm="1">
        <f t="array" ref="V73">INDEX(V156:V171,Control!$B$2)</f>
        <v>7.0529513888888902</v>
      </c>
      <c r="W73" s="44" cm="1">
        <f t="array" ref="W73">INDEX(W156:W171,Control!$B$2)</f>
        <v>1.4743826022852899</v>
      </c>
    </row>
    <row r="75" spans="1:25" x14ac:dyDescent="0.25">
      <c r="A75" s="14">
        <v>2020</v>
      </c>
      <c r="B75" s="14" t="s">
        <v>53</v>
      </c>
      <c r="C75" s="14" t="s">
        <v>84</v>
      </c>
      <c r="D75" s="14" t="s">
        <v>85</v>
      </c>
      <c r="E75" s="14" t="s">
        <v>86</v>
      </c>
      <c r="F75" s="14" t="s">
        <v>87</v>
      </c>
      <c r="G75" s="14" t="s">
        <v>88</v>
      </c>
      <c r="H75" s="14" t="s">
        <v>89</v>
      </c>
      <c r="Q75" s="14">
        <f>A75</f>
        <v>2020</v>
      </c>
      <c r="R75" s="14" t="s">
        <v>53</v>
      </c>
      <c r="S75" s="14" t="s">
        <v>84</v>
      </c>
      <c r="T75" s="14" t="s">
        <v>85</v>
      </c>
      <c r="U75" s="14" t="s">
        <v>86</v>
      </c>
      <c r="V75" s="14" t="s">
        <v>87</v>
      </c>
      <c r="W75" s="14" t="s">
        <v>88</v>
      </c>
      <c r="X75" s="14" t="s">
        <v>89</v>
      </c>
    </row>
    <row r="76" spans="1:25" x14ac:dyDescent="0.25">
      <c r="A76" s="14" t="s">
        <v>0</v>
      </c>
      <c r="B76" s="44">
        <v>21.751574099999999</v>
      </c>
      <c r="C76" s="44">
        <v>34.969648999999997</v>
      </c>
      <c r="D76" s="44">
        <v>29.679211899999999</v>
      </c>
      <c r="E76" s="44">
        <v>16.512197700000002</v>
      </c>
      <c r="F76" s="44">
        <v>7.8223719799999998</v>
      </c>
      <c r="G76" s="44">
        <v>2.71602064</v>
      </c>
      <c r="H76" s="44">
        <v>16.849533699999999</v>
      </c>
      <c r="Q76" s="14" t="s">
        <v>0</v>
      </c>
      <c r="R76" s="177">
        <f t="shared" ref="R76:X91" si="11">B76</f>
        <v>21.751574099999999</v>
      </c>
      <c r="S76" s="177">
        <f t="shared" si="11"/>
        <v>34.969648999999997</v>
      </c>
      <c r="T76" s="177">
        <f t="shared" si="11"/>
        <v>29.679211899999999</v>
      </c>
      <c r="U76" s="177">
        <f t="shared" si="11"/>
        <v>16.512197700000002</v>
      </c>
      <c r="V76" s="177">
        <f t="shared" si="11"/>
        <v>7.8223719799999998</v>
      </c>
      <c r="W76" s="177">
        <f t="shared" si="11"/>
        <v>2.71602064</v>
      </c>
      <c r="X76" s="177">
        <f t="shared" si="11"/>
        <v>16.849533699999999</v>
      </c>
      <c r="Y76" s="44"/>
    </row>
    <row r="77" spans="1:25" x14ac:dyDescent="0.25">
      <c r="A77" s="14" t="s">
        <v>1</v>
      </c>
      <c r="B77" s="44">
        <v>5.0609257599999999</v>
      </c>
      <c r="C77" s="44">
        <v>26.149004999999999</v>
      </c>
      <c r="D77" s="44">
        <v>35.100915100000002</v>
      </c>
      <c r="E77" s="44">
        <v>16.586409799999998</v>
      </c>
      <c r="F77" s="44">
        <v>10.890986399999999</v>
      </c>
      <c r="G77" s="44">
        <v>2.0216606499999998</v>
      </c>
      <c r="H77" s="44">
        <v>13.669490700000001</v>
      </c>
      <c r="Q77" s="14" t="s">
        <v>1</v>
      </c>
      <c r="R77" s="177">
        <f t="shared" si="11"/>
        <v>5.0609257599999999</v>
      </c>
      <c r="S77" s="177">
        <f t="shared" si="11"/>
        <v>26.149004999999999</v>
      </c>
      <c r="T77" s="177">
        <f t="shared" si="11"/>
        <v>35.100915100000002</v>
      </c>
      <c r="U77" s="177">
        <f t="shared" si="11"/>
        <v>16.586409799999998</v>
      </c>
      <c r="V77" s="177">
        <f t="shared" si="11"/>
        <v>10.890986399999999</v>
      </c>
      <c r="W77" s="177">
        <f t="shared" si="11"/>
        <v>2.0216606499999998</v>
      </c>
      <c r="X77" s="177">
        <f t="shared" si="11"/>
        <v>13.669490700000001</v>
      </c>
      <c r="Y77" s="44"/>
    </row>
    <row r="78" spans="1:25" x14ac:dyDescent="0.25">
      <c r="A78" s="14" t="s">
        <v>2</v>
      </c>
      <c r="B78" s="44">
        <v>10.6397127</v>
      </c>
      <c r="C78" s="44">
        <v>27.3240634</v>
      </c>
      <c r="D78" s="44">
        <v>21.777976299999999</v>
      </c>
      <c r="E78" s="44">
        <v>23.264831300000001</v>
      </c>
      <c r="F78" s="44">
        <v>9.0075335699999997</v>
      </c>
      <c r="G78" s="44">
        <v>3.15159155</v>
      </c>
      <c r="H78" s="44">
        <v>16.852551900000002</v>
      </c>
      <c r="Q78" s="14" t="s">
        <v>2</v>
      </c>
      <c r="R78" s="177">
        <f t="shared" si="11"/>
        <v>10.6397127</v>
      </c>
      <c r="S78" s="177">
        <f t="shared" si="11"/>
        <v>27.3240634</v>
      </c>
      <c r="T78" s="177">
        <f t="shared" si="11"/>
        <v>21.777976299999999</v>
      </c>
      <c r="U78" s="177">
        <f t="shared" si="11"/>
        <v>23.264831300000001</v>
      </c>
      <c r="V78" s="177">
        <f t="shared" si="11"/>
        <v>9.0075335699999997</v>
      </c>
      <c r="W78" s="177">
        <f t="shared" si="11"/>
        <v>3.15159155</v>
      </c>
      <c r="X78" s="177">
        <f t="shared" si="11"/>
        <v>16.852551900000002</v>
      </c>
      <c r="Y78" s="44"/>
    </row>
    <row r="79" spans="1:25" x14ac:dyDescent="0.25">
      <c r="A79" s="14" t="s">
        <v>3</v>
      </c>
      <c r="B79" s="44">
        <v>25.8397933</v>
      </c>
      <c r="C79" s="44">
        <v>62.300562200000002</v>
      </c>
      <c r="D79" s="44">
        <v>69.239147299999999</v>
      </c>
      <c r="E79" s="44">
        <v>22.597451499999998</v>
      </c>
      <c r="F79" s="44">
        <v>9.7948836099999994</v>
      </c>
      <c r="G79" s="44">
        <v>2.83677884</v>
      </c>
      <c r="H79" s="44">
        <v>26.458359600000001</v>
      </c>
      <c r="Q79" s="14" t="s">
        <v>3</v>
      </c>
      <c r="R79" s="177">
        <f t="shared" si="11"/>
        <v>25.8397933</v>
      </c>
      <c r="S79" s="177">
        <f t="shared" si="11"/>
        <v>62.300562200000002</v>
      </c>
      <c r="T79" s="177">
        <f t="shared" si="11"/>
        <v>69.239147299999999</v>
      </c>
      <c r="U79" s="177">
        <f t="shared" si="11"/>
        <v>22.597451499999998</v>
      </c>
      <c r="V79" s="177">
        <f t="shared" si="11"/>
        <v>9.7948836099999994</v>
      </c>
      <c r="W79" s="177">
        <f t="shared" si="11"/>
        <v>2.83677884</v>
      </c>
      <c r="X79" s="177">
        <f t="shared" si="11"/>
        <v>26.458359600000001</v>
      </c>
      <c r="Y79" s="44"/>
    </row>
    <row r="80" spans="1:25" x14ac:dyDescent="0.25">
      <c r="A80" s="172" t="s">
        <v>7</v>
      </c>
      <c r="B80" s="44">
        <v>19.180709700000001</v>
      </c>
      <c r="C80" s="44">
        <v>42.560157099999998</v>
      </c>
      <c r="D80" s="44">
        <v>33.846401800000002</v>
      </c>
      <c r="E80" s="44">
        <v>16.562619399999999</v>
      </c>
      <c r="F80" s="44">
        <v>11.773453999999999</v>
      </c>
      <c r="G80" s="44">
        <v>1.7669093199999999</v>
      </c>
      <c r="H80" s="44">
        <v>17.16272</v>
      </c>
      <c r="Q80" s="172" t="s">
        <v>7</v>
      </c>
      <c r="R80" s="177">
        <f t="shared" si="11"/>
        <v>19.180709700000001</v>
      </c>
      <c r="S80" s="177">
        <f t="shared" si="11"/>
        <v>42.560157099999998</v>
      </c>
      <c r="T80" s="177">
        <f t="shared" si="11"/>
        <v>33.846401800000002</v>
      </c>
      <c r="U80" s="177">
        <f t="shared" si="11"/>
        <v>16.562619399999999</v>
      </c>
      <c r="V80" s="177">
        <f t="shared" si="11"/>
        <v>11.773453999999999</v>
      </c>
      <c r="W80" s="177">
        <f t="shared" si="11"/>
        <v>1.7669093199999999</v>
      </c>
      <c r="X80" s="177">
        <f t="shared" si="11"/>
        <v>17.16272</v>
      </c>
      <c r="Y80" s="44"/>
    </row>
    <row r="81" spans="1:25" x14ac:dyDescent="0.25">
      <c r="A81" s="14" t="s">
        <v>4</v>
      </c>
      <c r="B81" s="44">
        <v>9.3047986199999997</v>
      </c>
      <c r="C81" s="44">
        <v>33.507073699999999</v>
      </c>
      <c r="D81" s="44">
        <v>46.856978099999999</v>
      </c>
      <c r="E81" s="44">
        <v>18.780602300000002</v>
      </c>
      <c r="F81" s="44">
        <v>9.9984617799999995</v>
      </c>
      <c r="G81" s="44">
        <v>1.61264312</v>
      </c>
      <c r="H81" s="44">
        <v>19.7937029</v>
      </c>
      <c r="Q81" s="14" t="s">
        <v>4</v>
      </c>
      <c r="R81" s="177">
        <f t="shared" si="11"/>
        <v>9.3047986199999997</v>
      </c>
      <c r="S81" s="177">
        <f t="shared" si="11"/>
        <v>33.507073699999999</v>
      </c>
      <c r="T81" s="177">
        <f t="shared" si="11"/>
        <v>46.856978099999999</v>
      </c>
      <c r="U81" s="177">
        <f t="shared" si="11"/>
        <v>18.780602300000002</v>
      </c>
      <c r="V81" s="177">
        <f t="shared" si="11"/>
        <v>9.9984617799999995</v>
      </c>
      <c r="W81" s="177">
        <f t="shared" si="11"/>
        <v>1.61264312</v>
      </c>
      <c r="X81" s="177">
        <f t="shared" si="11"/>
        <v>19.7937029</v>
      </c>
      <c r="Y81" s="44"/>
    </row>
    <row r="82" spans="1:25" x14ac:dyDescent="0.25">
      <c r="A82" s="14" t="s">
        <v>5</v>
      </c>
      <c r="B82" s="44">
        <v>10.284538899999999</v>
      </c>
      <c r="C82" s="44">
        <v>38.364367899999998</v>
      </c>
      <c r="D82" s="44">
        <v>29.8278122</v>
      </c>
      <c r="E82" s="44">
        <v>16.0606185</v>
      </c>
      <c r="F82" s="44">
        <v>8.3206212700000002</v>
      </c>
      <c r="G82" s="44">
        <v>2.69501422</v>
      </c>
      <c r="H82" s="44">
        <v>16.805472900000002</v>
      </c>
      <c r="Q82" s="14" t="s">
        <v>5</v>
      </c>
      <c r="R82" s="177">
        <f t="shared" si="11"/>
        <v>10.284538899999999</v>
      </c>
      <c r="S82" s="177">
        <f t="shared" si="11"/>
        <v>38.364367899999998</v>
      </c>
      <c r="T82" s="177">
        <f t="shared" si="11"/>
        <v>29.8278122</v>
      </c>
      <c r="U82" s="177">
        <f t="shared" si="11"/>
        <v>16.0606185</v>
      </c>
      <c r="V82" s="177">
        <f t="shared" si="11"/>
        <v>8.3206212700000002</v>
      </c>
      <c r="W82" s="177">
        <f t="shared" si="11"/>
        <v>2.69501422</v>
      </c>
      <c r="X82" s="177">
        <f t="shared" si="11"/>
        <v>16.805472900000002</v>
      </c>
      <c r="Y82" s="44"/>
    </row>
    <row r="83" spans="1:25" x14ac:dyDescent="0.25">
      <c r="A83" s="14" t="s">
        <v>6</v>
      </c>
      <c r="B83" s="44">
        <v>12.5156446</v>
      </c>
      <c r="C83" s="44">
        <v>30.4802702</v>
      </c>
      <c r="D83" s="44">
        <v>22.5001654</v>
      </c>
      <c r="E83" s="44">
        <v>14.870739</v>
      </c>
      <c r="F83" s="44">
        <v>5.6969236600000004</v>
      </c>
      <c r="G83" s="44">
        <v>3.0446034399999999</v>
      </c>
      <c r="H83" s="44">
        <v>13.0852456</v>
      </c>
      <c r="Q83" s="14" t="s">
        <v>6</v>
      </c>
      <c r="R83" s="177">
        <f t="shared" si="11"/>
        <v>12.5156446</v>
      </c>
      <c r="S83" s="177">
        <f t="shared" si="11"/>
        <v>30.4802702</v>
      </c>
      <c r="T83" s="177">
        <f t="shared" si="11"/>
        <v>22.5001654</v>
      </c>
      <c r="U83" s="177">
        <f t="shared" si="11"/>
        <v>14.870739</v>
      </c>
      <c r="V83" s="177">
        <f t="shared" si="11"/>
        <v>5.6969236600000004</v>
      </c>
      <c r="W83" s="177">
        <f t="shared" si="11"/>
        <v>3.0446034399999999</v>
      </c>
      <c r="X83" s="177">
        <f t="shared" si="11"/>
        <v>13.0852456</v>
      </c>
      <c r="Y83" s="44"/>
    </row>
    <row r="84" spans="1:25" x14ac:dyDescent="0.25">
      <c r="A84" s="14" t="s">
        <v>8</v>
      </c>
      <c r="B84" s="44">
        <v>15.980113599999999</v>
      </c>
      <c r="C84" s="44">
        <v>55.300043799999997</v>
      </c>
      <c r="D84" s="44">
        <v>43.226088900000001</v>
      </c>
      <c r="E84" s="44">
        <v>22.8787427</v>
      </c>
      <c r="F84" s="44">
        <v>7.6285409099999999</v>
      </c>
      <c r="G84" s="44">
        <v>3.4352456199999999</v>
      </c>
      <c r="H84" s="44">
        <v>23.0539153</v>
      </c>
      <c r="Q84" s="14" t="s">
        <v>8</v>
      </c>
      <c r="R84" s="177">
        <f t="shared" si="11"/>
        <v>15.980113599999999</v>
      </c>
      <c r="S84" s="177">
        <f t="shared" si="11"/>
        <v>55.300043799999997</v>
      </c>
      <c r="T84" s="177">
        <f t="shared" si="11"/>
        <v>43.226088900000001</v>
      </c>
      <c r="U84" s="177">
        <f t="shared" si="11"/>
        <v>22.8787427</v>
      </c>
      <c r="V84" s="177">
        <f t="shared" si="11"/>
        <v>7.6285409099999999</v>
      </c>
      <c r="W84" s="177">
        <f t="shared" si="11"/>
        <v>3.4352456199999999</v>
      </c>
      <c r="X84" s="177">
        <f t="shared" si="11"/>
        <v>23.0539153</v>
      </c>
      <c r="Y84" s="44"/>
    </row>
    <row r="85" spans="1:25" x14ac:dyDescent="0.25">
      <c r="A85" s="14" t="s">
        <v>9</v>
      </c>
      <c r="B85" s="44">
        <v>21.7932752</v>
      </c>
      <c r="C85" s="44">
        <v>70.145535600000002</v>
      </c>
      <c r="D85" s="44">
        <v>44.412976299999997</v>
      </c>
      <c r="E85" s="44">
        <v>31.854130099999999</v>
      </c>
      <c r="F85" s="44">
        <v>13.6849308</v>
      </c>
      <c r="G85" s="44">
        <v>2.3507287300000002</v>
      </c>
      <c r="H85" s="44">
        <v>25.8809833</v>
      </c>
      <c r="Q85" s="14" t="s">
        <v>9</v>
      </c>
      <c r="R85" s="177">
        <f t="shared" si="11"/>
        <v>21.7932752</v>
      </c>
      <c r="S85" s="177">
        <f t="shared" si="11"/>
        <v>70.145535600000002</v>
      </c>
      <c r="T85" s="177">
        <f t="shared" si="11"/>
        <v>44.412976299999997</v>
      </c>
      <c r="U85" s="177">
        <f t="shared" si="11"/>
        <v>31.854130099999999</v>
      </c>
      <c r="V85" s="177">
        <f t="shared" si="11"/>
        <v>13.6849308</v>
      </c>
      <c r="W85" s="177">
        <f t="shared" si="11"/>
        <v>2.3507287300000002</v>
      </c>
      <c r="X85" s="177">
        <f t="shared" si="11"/>
        <v>25.8809833</v>
      </c>
      <c r="Y85" s="44"/>
    </row>
    <row r="86" spans="1:25" x14ac:dyDescent="0.25">
      <c r="A86" s="14" t="s">
        <v>10</v>
      </c>
      <c r="B86" s="44">
        <v>9.0805902399999994</v>
      </c>
      <c r="C86" s="44">
        <v>29.537024299999999</v>
      </c>
      <c r="D86" s="44">
        <v>29.151050000000001</v>
      </c>
      <c r="E86" s="44">
        <v>16.276703999999999</v>
      </c>
      <c r="F86" s="44">
        <v>7.6295557299999999</v>
      </c>
      <c r="G86" s="44">
        <v>0</v>
      </c>
      <c r="H86" s="44">
        <v>14.206911399999999</v>
      </c>
      <c r="Q86" s="14" t="s">
        <v>10</v>
      </c>
      <c r="R86" s="177">
        <f t="shared" si="11"/>
        <v>9.0805902399999994</v>
      </c>
      <c r="S86" s="177">
        <f t="shared" si="11"/>
        <v>29.537024299999999</v>
      </c>
      <c r="T86" s="177">
        <f t="shared" si="11"/>
        <v>29.151050000000001</v>
      </c>
      <c r="U86" s="177">
        <f t="shared" si="11"/>
        <v>16.276703999999999</v>
      </c>
      <c r="V86" s="177">
        <f t="shared" si="11"/>
        <v>7.6295557299999999</v>
      </c>
      <c r="W86" s="177">
        <f t="shared" si="11"/>
        <v>0</v>
      </c>
      <c r="X86" s="177">
        <f t="shared" si="11"/>
        <v>14.206911399999999</v>
      </c>
      <c r="Y86" s="44"/>
    </row>
    <row r="87" spans="1:25" x14ac:dyDescent="0.25">
      <c r="A87" s="14" t="s">
        <v>11</v>
      </c>
      <c r="B87" s="44">
        <v>7.2759022099999999</v>
      </c>
      <c r="C87" s="44">
        <v>25.8527229</v>
      </c>
      <c r="D87" s="44">
        <v>25.2620942</v>
      </c>
      <c r="E87" s="44">
        <v>13.5457304</v>
      </c>
      <c r="F87" s="44">
        <v>9.8367106</v>
      </c>
      <c r="G87" s="44">
        <v>1.7086715100000001</v>
      </c>
      <c r="H87" s="44">
        <v>13.070186899999999</v>
      </c>
      <c r="Q87" s="14" t="s">
        <v>11</v>
      </c>
      <c r="R87" s="177">
        <f t="shared" si="11"/>
        <v>7.2759022099999999</v>
      </c>
      <c r="S87" s="177">
        <f t="shared" si="11"/>
        <v>25.8527229</v>
      </c>
      <c r="T87" s="177">
        <f t="shared" si="11"/>
        <v>25.2620942</v>
      </c>
      <c r="U87" s="177">
        <f t="shared" si="11"/>
        <v>13.5457304</v>
      </c>
      <c r="V87" s="177">
        <f t="shared" si="11"/>
        <v>9.8367106</v>
      </c>
      <c r="W87" s="177">
        <f t="shared" si="11"/>
        <v>1.7086715100000001</v>
      </c>
      <c r="X87" s="177">
        <f t="shared" si="11"/>
        <v>13.070186899999999</v>
      </c>
      <c r="Y87" s="44"/>
    </row>
    <row r="88" spans="1:25" x14ac:dyDescent="0.25">
      <c r="A88" s="14" t="s">
        <v>41</v>
      </c>
      <c r="B88" s="44">
        <v>12.839325000000001</v>
      </c>
      <c r="C88" s="44">
        <v>39.500905799999998</v>
      </c>
      <c r="D88" s="44">
        <v>35.060199699999998</v>
      </c>
      <c r="E88" s="44">
        <v>19.019354700000001</v>
      </c>
      <c r="F88" s="44">
        <v>9.3600670000000008</v>
      </c>
      <c r="G88" s="44">
        <v>2.2926186999999998</v>
      </c>
      <c r="H88" s="44">
        <v>18.060565700000001</v>
      </c>
      <c r="Q88" s="14" t="s">
        <v>41</v>
      </c>
      <c r="R88" s="177">
        <f t="shared" si="11"/>
        <v>12.839325000000001</v>
      </c>
      <c r="S88" s="177">
        <f t="shared" si="11"/>
        <v>39.500905799999998</v>
      </c>
      <c r="T88" s="177">
        <f t="shared" si="11"/>
        <v>35.060199699999998</v>
      </c>
      <c r="U88" s="177">
        <f t="shared" si="11"/>
        <v>19.019354700000001</v>
      </c>
      <c r="V88" s="177">
        <f t="shared" si="11"/>
        <v>9.3600670000000008</v>
      </c>
      <c r="W88" s="177">
        <f t="shared" si="11"/>
        <v>2.2926186999999998</v>
      </c>
      <c r="X88" s="177">
        <f t="shared" si="11"/>
        <v>18.060565700000001</v>
      </c>
      <c r="Y88" s="44"/>
    </row>
    <row r="89" spans="1:25" x14ac:dyDescent="0.25">
      <c r="A89" s="14" t="s">
        <v>24</v>
      </c>
      <c r="B89" s="44">
        <v>20.937642199999999</v>
      </c>
      <c r="C89" s="44">
        <v>47.315419300000002</v>
      </c>
      <c r="D89" s="44">
        <v>42.435932800000003</v>
      </c>
      <c r="E89" s="44">
        <v>27.1680654</v>
      </c>
      <c r="F89" s="44">
        <v>10.755900799999999</v>
      </c>
      <c r="G89" s="44">
        <v>2.8714686500000002</v>
      </c>
      <c r="H89" s="44">
        <v>25.128567499999999</v>
      </c>
      <c r="Q89" s="14" t="s">
        <v>24</v>
      </c>
      <c r="R89" s="177">
        <f t="shared" si="11"/>
        <v>20.937642199999999</v>
      </c>
      <c r="S89" s="177">
        <f t="shared" si="11"/>
        <v>47.315419300000002</v>
      </c>
      <c r="T89" s="177">
        <f t="shared" si="11"/>
        <v>42.435932800000003</v>
      </c>
      <c r="U89" s="177">
        <f t="shared" si="11"/>
        <v>27.1680654</v>
      </c>
      <c r="V89" s="177">
        <f t="shared" si="11"/>
        <v>10.755900799999999</v>
      </c>
      <c r="W89" s="177">
        <f t="shared" si="11"/>
        <v>2.8714686500000002</v>
      </c>
      <c r="X89" s="177">
        <f t="shared" si="11"/>
        <v>25.128567499999999</v>
      </c>
      <c r="Y89" s="44"/>
    </row>
    <row r="90" spans="1:25" x14ac:dyDescent="0.25">
      <c r="A90" s="14" t="s">
        <v>26</v>
      </c>
      <c r="B90" s="44">
        <v>11.132651299999999</v>
      </c>
      <c r="C90" s="44">
        <v>34.902237999999997</v>
      </c>
      <c r="D90" s="44">
        <v>31.579227800000002</v>
      </c>
      <c r="E90" s="44">
        <v>17.614264899999998</v>
      </c>
      <c r="F90" s="44">
        <v>8.0943263400000003</v>
      </c>
      <c r="G90" s="44">
        <v>1.93708182</v>
      </c>
      <c r="H90" s="44">
        <v>16.351850899999999</v>
      </c>
      <c r="Q90" s="14" t="s">
        <v>26</v>
      </c>
      <c r="R90" s="177">
        <f t="shared" si="11"/>
        <v>11.132651299999999</v>
      </c>
      <c r="S90" s="177">
        <f t="shared" si="11"/>
        <v>34.902237999999997</v>
      </c>
      <c r="T90" s="177">
        <f t="shared" si="11"/>
        <v>31.579227800000002</v>
      </c>
      <c r="U90" s="177">
        <f t="shared" si="11"/>
        <v>17.614264899999998</v>
      </c>
      <c r="V90" s="177">
        <f t="shared" si="11"/>
        <v>8.0943263400000003</v>
      </c>
      <c r="W90" s="177">
        <f t="shared" si="11"/>
        <v>1.93708182</v>
      </c>
      <c r="X90" s="177">
        <f t="shared" si="11"/>
        <v>16.351850899999999</v>
      </c>
      <c r="Y90" s="44"/>
    </row>
    <row r="91" spans="1:25" x14ac:dyDescent="0.25">
      <c r="A91" s="14" t="s">
        <v>42</v>
      </c>
      <c r="B91" s="44">
        <v>11.166579499999999</v>
      </c>
      <c r="C91" s="44">
        <v>32.374316200000003</v>
      </c>
      <c r="D91" s="44">
        <v>30.987542900000001</v>
      </c>
      <c r="E91" s="44">
        <v>18.850171499999998</v>
      </c>
      <c r="F91" s="44">
        <v>8.1438853699999996</v>
      </c>
      <c r="G91" s="44">
        <v>1.91131151</v>
      </c>
      <c r="H91" s="44">
        <v>16.654126399999999</v>
      </c>
      <c r="Q91" s="14" t="s">
        <v>42</v>
      </c>
      <c r="R91" s="177">
        <f t="shared" si="11"/>
        <v>11.166579499999999</v>
      </c>
      <c r="S91" s="177">
        <f t="shared" si="11"/>
        <v>32.374316200000003</v>
      </c>
      <c r="T91" s="177">
        <f t="shared" si="11"/>
        <v>30.987542900000001</v>
      </c>
      <c r="U91" s="177">
        <f t="shared" si="11"/>
        <v>18.850171499999998</v>
      </c>
      <c r="V91" s="177">
        <f t="shared" si="11"/>
        <v>8.1438853699999996</v>
      </c>
      <c r="W91" s="177">
        <f t="shared" si="11"/>
        <v>1.91131151</v>
      </c>
      <c r="X91" s="177">
        <f t="shared" si="11"/>
        <v>16.654126399999999</v>
      </c>
      <c r="Y91" s="44"/>
    </row>
    <row r="93" spans="1:25" x14ac:dyDescent="0.25">
      <c r="A93" s="14" t="s">
        <v>83</v>
      </c>
    </row>
    <row r="95" spans="1:25" x14ac:dyDescent="0.25">
      <c r="A95" s="14">
        <v>2021</v>
      </c>
      <c r="B95" s="14" t="s">
        <v>53</v>
      </c>
      <c r="C95" s="14" t="s">
        <v>84</v>
      </c>
      <c r="D95" s="14" t="s">
        <v>85</v>
      </c>
      <c r="E95" s="14" t="s">
        <v>86</v>
      </c>
      <c r="F95" s="14" t="s">
        <v>87</v>
      </c>
      <c r="G95" s="14" t="s">
        <v>88</v>
      </c>
      <c r="H95" s="14" t="s">
        <v>89</v>
      </c>
      <c r="Q95" s="14">
        <f>A95</f>
        <v>2021</v>
      </c>
      <c r="R95" s="14" t="s">
        <v>53</v>
      </c>
      <c r="S95" s="14" t="s">
        <v>84</v>
      </c>
      <c r="T95" s="14" t="s">
        <v>85</v>
      </c>
      <c r="U95" s="14" t="s">
        <v>86</v>
      </c>
      <c r="V95" s="14" t="s">
        <v>87</v>
      </c>
      <c r="W95" s="14" t="s">
        <v>88</v>
      </c>
      <c r="X95" s="14" t="s">
        <v>89</v>
      </c>
    </row>
    <row r="96" spans="1:25" x14ac:dyDescent="0.25">
      <c r="A96" s="14" t="s">
        <v>0</v>
      </c>
      <c r="B96" s="44">
        <v>19.461934745277599</v>
      </c>
      <c r="C96" s="44">
        <v>32.330430192663002</v>
      </c>
      <c r="D96" s="44">
        <v>36.625410457186199</v>
      </c>
      <c r="E96" s="44">
        <v>21.8387131138809</v>
      </c>
      <c r="F96" s="44">
        <v>9.0258138275467807</v>
      </c>
      <c r="G96" s="44">
        <v>2.71602064175688</v>
      </c>
      <c r="H96" s="44">
        <v>18.534487030814802</v>
      </c>
      <c r="Q96" s="14" t="s">
        <v>0</v>
      </c>
      <c r="R96" s="177">
        <f t="shared" ref="R96:R111" si="12">B96</f>
        <v>19.461934745277599</v>
      </c>
      <c r="S96" s="177">
        <f t="shared" ref="S96:S111" si="13">C96</f>
        <v>32.330430192663002</v>
      </c>
      <c r="T96" s="177">
        <f t="shared" ref="T96:T111" si="14">D96</f>
        <v>36.625410457186199</v>
      </c>
      <c r="U96" s="177">
        <f t="shared" ref="U96:U111" si="15">E96</f>
        <v>21.8387131138809</v>
      </c>
      <c r="V96" s="177">
        <f t="shared" ref="V96:V111" si="16">F96</f>
        <v>9.0258138275467807</v>
      </c>
      <c r="W96" s="177">
        <f t="shared" ref="W96:W111" si="17">G96</f>
        <v>2.71602064175688</v>
      </c>
      <c r="X96" s="177">
        <f t="shared" ref="X96:X111" si="18">H96</f>
        <v>18.534487030814802</v>
      </c>
    </row>
    <row r="97" spans="1:24" x14ac:dyDescent="0.25">
      <c r="A97" s="14" t="s">
        <v>1</v>
      </c>
      <c r="B97" s="44">
        <v>5.4502277416592104</v>
      </c>
      <c r="C97" s="44">
        <v>30.1378362806364</v>
      </c>
      <c r="D97" s="44">
        <v>35.100915131001599</v>
      </c>
      <c r="E97" s="44">
        <v>22.471910112359598</v>
      </c>
      <c r="F97" s="44">
        <v>12.446841613940499</v>
      </c>
      <c r="G97" s="44">
        <v>2.02166064981949</v>
      </c>
      <c r="H97" s="44">
        <v>15.4238638606443</v>
      </c>
      <c r="Q97" s="14" t="s">
        <v>1</v>
      </c>
      <c r="R97" s="177">
        <f t="shared" si="12"/>
        <v>5.4502277416592104</v>
      </c>
      <c r="S97" s="177">
        <f t="shared" si="13"/>
        <v>30.1378362806364</v>
      </c>
      <c r="T97" s="177">
        <f t="shared" si="14"/>
        <v>35.100915131001599</v>
      </c>
      <c r="U97" s="177">
        <f t="shared" si="15"/>
        <v>22.471910112359598</v>
      </c>
      <c r="V97" s="177">
        <f t="shared" si="16"/>
        <v>12.446841613940499</v>
      </c>
      <c r="W97" s="177">
        <f t="shared" si="17"/>
        <v>2.02166064981949</v>
      </c>
      <c r="X97" s="177">
        <f t="shared" si="18"/>
        <v>15.4238638606443</v>
      </c>
    </row>
    <row r="98" spans="1:24" x14ac:dyDescent="0.25">
      <c r="A98" s="14" t="s">
        <v>2</v>
      </c>
      <c r="B98" s="44">
        <v>19.9494613645432</v>
      </c>
      <c r="C98" s="44">
        <v>37.646487339850601</v>
      </c>
      <c r="D98" s="44">
        <v>33.504578959124402</v>
      </c>
      <c r="E98" s="44">
        <v>16.802378182758201</v>
      </c>
      <c r="F98" s="44">
        <v>9.8264002620373407</v>
      </c>
      <c r="G98" s="44">
        <v>2.5212732429877098</v>
      </c>
      <c r="H98" s="44">
        <v>20.948658232588599</v>
      </c>
      <c r="Q98" s="14" t="s">
        <v>2</v>
      </c>
      <c r="R98" s="177">
        <f t="shared" si="12"/>
        <v>19.9494613645432</v>
      </c>
      <c r="S98" s="177">
        <f t="shared" si="13"/>
        <v>37.646487339850601</v>
      </c>
      <c r="T98" s="177">
        <f t="shared" si="14"/>
        <v>33.504578959124402</v>
      </c>
      <c r="U98" s="177">
        <f t="shared" si="15"/>
        <v>16.802378182758201</v>
      </c>
      <c r="V98" s="177">
        <f t="shared" si="16"/>
        <v>9.8264002620373407</v>
      </c>
      <c r="W98" s="177">
        <f t="shared" si="17"/>
        <v>2.5212732429877098</v>
      </c>
      <c r="X98" s="177">
        <f t="shared" si="18"/>
        <v>20.948658232588599</v>
      </c>
    </row>
    <row r="99" spans="1:24" x14ac:dyDescent="0.25">
      <c r="A99" s="14" t="s">
        <v>3</v>
      </c>
      <c r="B99" s="44">
        <v>24.547803617571098</v>
      </c>
      <c r="C99" s="44">
        <v>54.702932685002303</v>
      </c>
      <c r="D99" s="44">
        <v>39.676365333748301</v>
      </c>
      <c r="E99" s="44">
        <v>23.2251584960141</v>
      </c>
      <c r="F99" s="44">
        <v>14.980410232772501</v>
      </c>
      <c r="G99" s="44">
        <v>3.5459735470373399</v>
      </c>
      <c r="H99" s="44">
        <v>22.5736004367729</v>
      </c>
      <c r="Q99" s="14" t="s">
        <v>3</v>
      </c>
      <c r="R99" s="177">
        <f t="shared" si="12"/>
        <v>24.547803617571098</v>
      </c>
      <c r="S99" s="177">
        <f t="shared" si="13"/>
        <v>54.702932685002303</v>
      </c>
      <c r="T99" s="177">
        <f t="shared" si="14"/>
        <v>39.676365333748301</v>
      </c>
      <c r="U99" s="177">
        <f t="shared" si="15"/>
        <v>23.2251584960141</v>
      </c>
      <c r="V99" s="177">
        <f t="shared" si="16"/>
        <v>14.980410232772501</v>
      </c>
      <c r="W99" s="177">
        <f t="shared" si="17"/>
        <v>3.5459735470373399</v>
      </c>
      <c r="X99" s="177">
        <f t="shared" si="18"/>
        <v>22.5736004367729</v>
      </c>
    </row>
    <row r="100" spans="1:24" x14ac:dyDescent="0.25">
      <c r="A100" s="172" t="s">
        <v>7</v>
      </c>
      <c r="B100" s="44">
        <v>16.440608302507201</v>
      </c>
      <c r="C100" s="44">
        <v>40.104763463742003</v>
      </c>
      <c r="D100" s="44">
        <v>31.428801676202799</v>
      </c>
      <c r="E100" s="44">
        <v>21.658810039495499</v>
      </c>
      <c r="F100" s="44">
        <v>11.1537984880406</v>
      </c>
      <c r="G100" s="44">
        <v>1.4135274577708701</v>
      </c>
      <c r="H100" s="44">
        <v>16.945470345426902</v>
      </c>
      <c r="Q100" s="172" t="s">
        <v>7</v>
      </c>
      <c r="R100" s="177">
        <f t="shared" si="12"/>
        <v>16.440608302507201</v>
      </c>
      <c r="S100" s="177">
        <f t="shared" si="13"/>
        <v>40.104763463742003</v>
      </c>
      <c r="T100" s="177">
        <f t="shared" si="14"/>
        <v>31.428801676202799</v>
      </c>
      <c r="U100" s="177">
        <f t="shared" si="15"/>
        <v>21.658810039495499</v>
      </c>
      <c r="V100" s="177">
        <f t="shared" si="16"/>
        <v>11.1537984880406</v>
      </c>
      <c r="W100" s="177">
        <f t="shared" si="17"/>
        <v>1.4135274577708701</v>
      </c>
      <c r="X100" s="177">
        <f t="shared" si="18"/>
        <v>16.945470345426902</v>
      </c>
    </row>
    <row r="101" spans="1:24" x14ac:dyDescent="0.25">
      <c r="A101" s="14" t="s">
        <v>4</v>
      </c>
      <c r="B101" s="44">
        <v>9.3047986175727804</v>
      </c>
      <c r="C101" s="44">
        <v>33.5070737155622</v>
      </c>
      <c r="D101" s="44">
        <v>37.4855824682814</v>
      </c>
      <c r="E101" s="44">
        <v>22.134281306593302</v>
      </c>
      <c r="F101" s="44">
        <v>6.1528995539147804</v>
      </c>
      <c r="G101" s="44">
        <v>1.07509541471806</v>
      </c>
      <c r="H101" s="44">
        <v>18.072511341422899</v>
      </c>
      <c r="Q101" s="14" t="s">
        <v>4</v>
      </c>
      <c r="R101" s="177">
        <f t="shared" si="12"/>
        <v>9.3047986175727804</v>
      </c>
      <c r="S101" s="177">
        <f t="shared" si="13"/>
        <v>33.5070737155622</v>
      </c>
      <c r="T101" s="177">
        <f t="shared" si="14"/>
        <v>37.4855824682814</v>
      </c>
      <c r="U101" s="177">
        <f t="shared" si="15"/>
        <v>22.134281306593302</v>
      </c>
      <c r="V101" s="177">
        <f t="shared" si="16"/>
        <v>6.1528995539147804</v>
      </c>
      <c r="W101" s="177">
        <f t="shared" si="17"/>
        <v>1.07509541471806</v>
      </c>
      <c r="X101" s="177">
        <f t="shared" si="18"/>
        <v>18.072511341422899</v>
      </c>
    </row>
    <row r="102" spans="1:24" x14ac:dyDescent="0.25">
      <c r="A102" s="14" t="s">
        <v>5</v>
      </c>
      <c r="B102" s="44">
        <v>22.283167637984199</v>
      </c>
      <c r="C102" s="44">
        <v>32.282212033311502</v>
      </c>
      <c r="D102" s="44">
        <v>30.731685271387899</v>
      </c>
      <c r="E102" s="44">
        <v>18.119672198657501</v>
      </c>
      <c r="F102" s="44">
        <v>5.54708084870337</v>
      </c>
      <c r="G102" s="44">
        <v>2.39556819883216</v>
      </c>
      <c r="H102" s="44">
        <v>16.879833432480702</v>
      </c>
      <c r="Q102" s="14" t="s">
        <v>5</v>
      </c>
      <c r="R102" s="177">
        <f t="shared" si="12"/>
        <v>22.283167637984199</v>
      </c>
      <c r="S102" s="177">
        <f t="shared" si="13"/>
        <v>32.282212033311502</v>
      </c>
      <c r="T102" s="177">
        <f t="shared" si="14"/>
        <v>30.731685271387899</v>
      </c>
      <c r="U102" s="177">
        <f t="shared" si="15"/>
        <v>18.119672198657501</v>
      </c>
      <c r="V102" s="177">
        <f t="shared" si="16"/>
        <v>5.54708084870337</v>
      </c>
      <c r="W102" s="177">
        <f t="shared" si="17"/>
        <v>2.39556819883216</v>
      </c>
      <c r="X102" s="177">
        <f t="shared" si="18"/>
        <v>16.879833432480702</v>
      </c>
    </row>
    <row r="103" spans="1:24" x14ac:dyDescent="0.25">
      <c r="A103" s="14" t="s">
        <v>6</v>
      </c>
      <c r="B103" s="44">
        <v>9.7343902099846993</v>
      </c>
      <c r="C103" s="44">
        <v>36.246807809539497</v>
      </c>
      <c r="D103" s="44">
        <v>23.161935014228099</v>
      </c>
      <c r="E103" s="44">
        <v>13.1548844657973</v>
      </c>
      <c r="F103" s="44">
        <v>9.4948727687048997</v>
      </c>
      <c r="G103" s="44">
        <v>2.2834525803014198</v>
      </c>
      <c r="H103" s="44">
        <v>13.829934361003801</v>
      </c>
      <c r="Q103" s="14" t="s">
        <v>6</v>
      </c>
      <c r="R103" s="177">
        <f t="shared" si="12"/>
        <v>9.7343902099846993</v>
      </c>
      <c r="S103" s="177">
        <f t="shared" si="13"/>
        <v>36.246807809539497</v>
      </c>
      <c r="T103" s="177">
        <f t="shared" si="14"/>
        <v>23.161935014228099</v>
      </c>
      <c r="U103" s="177">
        <f t="shared" si="15"/>
        <v>13.1548844657973</v>
      </c>
      <c r="V103" s="177">
        <f t="shared" si="16"/>
        <v>9.4948727687048997</v>
      </c>
      <c r="W103" s="177">
        <f t="shared" si="17"/>
        <v>2.2834525803014198</v>
      </c>
      <c r="X103" s="177">
        <f t="shared" si="18"/>
        <v>13.829934361003801</v>
      </c>
    </row>
    <row r="104" spans="1:24" x14ac:dyDescent="0.25">
      <c r="A104" s="14" t="s">
        <v>8</v>
      </c>
      <c r="B104" s="44">
        <v>18.643465909090899</v>
      </c>
      <c r="C104" s="44">
        <v>61.870346035917699</v>
      </c>
      <c r="D104" s="44">
        <v>40.490260450864497</v>
      </c>
      <c r="E104" s="44">
        <v>23.873470605789301</v>
      </c>
      <c r="F104" s="44">
        <v>14.7485124345217</v>
      </c>
      <c r="G104" s="44">
        <v>3.0917210580556498</v>
      </c>
      <c r="H104" s="44">
        <v>25.196472493850901</v>
      </c>
      <c r="Q104" s="14" t="s">
        <v>8</v>
      </c>
      <c r="R104" s="177">
        <f t="shared" si="12"/>
        <v>18.643465909090899</v>
      </c>
      <c r="S104" s="177">
        <f t="shared" si="13"/>
        <v>61.870346035917699</v>
      </c>
      <c r="T104" s="177">
        <f t="shared" si="14"/>
        <v>40.490260450864497</v>
      </c>
      <c r="U104" s="177">
        <f t="shared" si="15"/>
        <v>23.873470605789301</v>
      </c>
      <c r="V104" s="177">
        <f t="shared" si="16"/>
        <v>14.7485124345217</v>
      </c>
      <c r="W104" s="177">
        <f t="shared" si="17"/>
        <v>3.0917210580556498</v>
      </c>
      <c r="X104" s="177">
        <f t="shared" si="18"/>
        <v>25.196472493850901</v>
      </c>
    </row>
    <row r="105" spans="1:24" x14ac:dyDescent="0.25">
      <c r="A105" s="14" t="s">
        <v>9</v>
      </c>
      <c r="B105" s="44">
        <v>21.793275217932798</v>
      </c>
      <c r="C105" s="44">
        <v>68.178838337485303</v>
      </c>
      <c r="D105" s="44">
        <v>52.136972193614803</v>
      </c>
      <c r="E105" s="44">
        <v>36.247803163444601</v>
      </c>
      <c r="F105" s="44">
        <v>9.4741828517290401</v>
      </c>
      <c r="G105" s="44">
        <v>4.9952985425481904</v>
      </c>
      <c r="H105" s="44">
        <v>27.4929476559352</v>
      </c>
      <c r="Q105" s="14" t="s">
        <v>9</v>
      </c>
      <c r="R105" s="177">
        <f t="shared" si="12"/>
        <v>21.793275217932798</v>
      </c>
      <c r="S105" s="177">
        <f t="shared" si="13"/>
        <v>68.178838337485303</v>
      </c>
      <c r="T105" s="177">
        <f t="shared" si="14"/>
        <v>52.136972193614803</v>
      </c>
      <c r="U105" s="177">
        <f t="shared" si="15"/>
        <v>36.247803163444601</v>
      </c>
      <c r="V105" s="177">
        <f t="shared" si="16"/>
        <v>9.4741828517290401</v>
      </c>
      <c r="W105" s="177">
        <f t="shared" si="17"/>
        <v>4.9952985425481904</v>
      </c>
      <c r="X105" s="177">
        <f t="shared" si="18"/>
        <v>27.4929476559352</v>
      </c>
    </row>
    <row r="106" spans="1:24" x14ac:dyDescent="0.25">
      <c r="A106" s="14" t="s">
        <v>10</v>
      </c>
      <c r="B106" s="44">
        <v>10.215664018161201</v>
      </c>
      <c r="C106" s="44">
        <v>36.406099738975101</v>
      </c>
      <c r="D106" s="44">
        <v>24.986614313760501</v>
      </c>
      <c r="E106" s="44">
        <v>23.906408952187199</v>
      </c>
      <c r="F106" s="44">
        <v>7.6295557251012402</v>
      </c>
      <c r="G106" s="44">
        <v>1.9851510699964301</v>
      </c>
      <c r="H106" s="44">
        <v>16.558400203795699</v>
      </c>
      <c r="Q106" s="14" t="s">
        <v>10</v>
      </c>
      <c r="R106" s="177">
        <f t="shared" si="12"/>
        <v>10.215664018161201</v>
      </c>
      <c r="S106" s="177">
        <f t="shared" si="13"/>
        <v>36.406099738975101</v>
      </c>
      <c r="T106" s="177">
        <f t="shared" si="14"/>
        <v>24.986614313760501</v>
      </c>
      <c r="U106" s="177">
        <f t="shared" si="15"/>
        <v>23.906408952187199</v>
      </c>
      <c r="V106" s="177">
        <f t="shared" si="16"/>
        <v>7.6295557251012402</v>
      </c>
      <c r="W106" s="177">
        <f t="shared" si="17"/>
        <v>1.9851510699964301</v>
      </c>
      <c r="X106" s="177">
        <f t="shared" si="18"/>
        <v>16.558400203795699</v>
      </c>
    </row>
    <row r="107" spans="1:24" x14ac:dyDescent="0.25">
      <c r="A107" s="14" t="s">
        <v>11</v>
      </c>
      <c r="B107" s="44">
        <v>14.5518044237485</v>
      </c>
      <c r="C107" s="44">
        <v>21.682928863314199</v>
      </c>
      <c r="D107" s="44">
        <v>22.735884804850301</v>
      </c>
      <c r="E107" s="44">
        <v>13.545730385782401</v>
      </c>
      <c r="F107" s="44">
        <v>6.55780706931602</v>
      </c>
      <c r="G107" s="44">
        <v>2.1358393848782602</v>
      </c>
      <c r="H107" s="44">
        <v>12.1988411100945</v>
      </c>
      <c r="Q107" s="14" t="s">
        <v>11</v>
      </c>
      <c r="R107" s="177">
        <f t="shared" si="12"/>
        <v>14.5518044237485</v>
      </c>
      <c r="S107" s="177">
        <f t="shared" si="13"/>
        <v>21.682928863314199</v>
      </c>
      <c r="T107" s="177">
        <f t="shared" si="14"/>
        <v>22.735884804850301</v>
      </c>
      <c r="U107" s="177">
        <f t="shared" si="15"/>
        <v>13.545730385782401</v>
      </c>
      <c r="V107" s="177">
        <f t="shared" si="16"/>
        <v>6.55780706931602</v>
      </c>
      <c r="W107" s="177">
        <f t="shared" si="17"/>
        <v>2.1358393848782602</v>
      </c>
      <c r="X107" s="177">
        <f t="shared" si="18"/>
        <v>12.1988411100945</v>
      </c>
    </row>
    <row r="108" spans="1:24" x14ac:dyDescent="0.25">
      <c r="A108" s="14" t="s">
        <v>41</v>
      </c>
      <c r="B108" s="44">
        <v>14.840258787434101</v>
      </c>
      <c r="C108" s="44">
        <v>40.4120528679694</v>
      </c>
      <c r="D108" s="44">
        <v>33.865555821031997</v>
      </c>
      <c r="E108" s="44">
        <v>21.4082591777575</v>
      </c>
      <c r="F108" s="44">
        <v>9.8527021035519002</v>
      </c>
      <c r="G108" s="44">
        <v>2.6024320346990901</v>
      </c>
      <c r="H108" s="44">
        <v>18.784919910566401</v>
      </c>
      <c r="Q108" s="14" t="s">
        <v>41</v>
      </c>
      <c r="R108" s="177">
        <f t="shared" si="12"/>
        <v>14.840258787434101</v>
      </c>
      <c r="S108" s="177">
        <f t="shared" si="13"/>
        <v>40.4120528679694</v>
      </c>
      <c r="T108" s="177">
        <f t="shared" si="14"/>
        <v>33.865555821031997</v>
      </c>
      <c r="U108" s="177">
        <f t="shared" si="15"/>
        <v>21.4082591777575</v>
      </c>
      <c r="V108" s="177">
        <f t="shared" si="16"/>
        <v>9.8527021035519002</v>
      </c>
      <c r="W108" s="177">
        <f t="shared" si="17"/>
        <v>2.6024320346990901</v>
      </c>
      <c r="X108" s="177">
        <f t="shared" si="18"/>
        <v>18.784919910566401</v>
      </c>
    </row>
    <row r="109" spans="1:24" x14ac:dyDescent="0.25">
      <c r="A109" s="14" t="s">
        <v>24</v>
      </c>
      <c r="B109" s="44">
        <v>12.289485662266699</v>
      </c>
      <c r="C109" s="44">
        <v>43.773088406457198</v>
      </c>
      <c r="D109" s="44">
        <v>49.875998897768</v>
      </c>
      <c r="E109" s="44">
        <v>32.278889606197502</v>
      </c>
      <c r="F109" s="44">
        <v>16.432626232446999</v>
      </c>
      <c r="G109" s="44">
        <v>1.9879398316877599</v>
      </c>
      <c r="H109" s="44">
        <v>26.438809364485898</v>
      </c>
      <c r="Q109" s="14" t="s">
        <v>24</v>
      </c>
      <c r="R109" s="177">
        <f t="shared" si="12"/>
        <v>12.289485662266699</v>
      </c>
      <c r="S109" s="177">
        <f t="shared" si="13"/>
        <v>43.773088406457198</v>
      </c>
      <c r="T109" s="177">
        <f t="shared" si="14"/>
        <v>49.875998897768</v>
      </c>
      <c r="U109" s="177">
        <f t="shared" si="15"/>
        <v>32.278889606197502</v>
      </c>
      <c r="V109" s="177">
        <f t="shared" si="16"/>
        <v>16.432626232446999</v>
      </c>
      <c r="W109" s="177">
        <f t="shared" si="17"/>
        <v>1.9879398316877599</v>
      </c>
      <c r="X109" s="177">
        <f t="shared" si="18"/>
        <v>26.438809364485898</v>
      </c>
    </row>
    <row r="110" spans="1:24" x14ac:dyDescent="0.25">
      <c r="A110" s="14" t="s">
        <v>26</v>
      </c>
      <c r="B110" s="44">
        <v>9.1720981757258802</v>
      </c>
      <c r="C110" s="44">
        <v>33.563722942056103</v>
      </c>
      <c r="D110" s="44">
        <v>31.7081577379852</v>
      </c>
      <c r="E110" s="44">
        <v>19.3898330651649</v>
      </c>
      <c r="F110" s="44">
        <v>9.32047958883566</v>
      </c>
      <c r="G110" s="44">
        <v>2.0419380972668901</v>
      </c>
      <c r="H110" s="44">
        <v>16.5094258122882</v>
      </c>
      <c r="Q110" s="14" t="s">
        <v>26</v>
      </c>
      <c r="R110" s="177">
        <f t="shared" si="12"/>
        <v>9.1720981757258802</v>
      </c>
      <c r="S110" s="177">
        <f t="shared" si="13"/>
        <v>33.563722942056103</v>
      </c>
      <c r="T110" s="177">
        <f t="shared" si="14"/>
        <v>31.7081577379852</v>
      </c>
      <c r="U110" s="177">
        <f t="shared" si="15"/>
        <v>19.3898330651649</v>
      </c>
      <c r="V110" s="177">
        <f t="shared" si="16"/>
        <v>9.32047958883566</v>
      </c>
      <c r="W110" s="177">
        <f t="shared" si="17"/>
        <v>2.0419380972668901</v>
      </c>
      <c r="X110" s="177">
        <f t="shared" si="18"/>
        <v>16.5094258122882</v>
      </c>
    </row>
    <row r="111" spans="1:24" x14ac:dyDescent="0.25">
      <c r="A111" s="14" t="s">
        <v>42</v>
      </c>
      <c r="B111" s="44">
        <v>9.8501164326653594</v>
      </c>
      <c r="C111" s="44">
        <v>32.105758907972401</v>
      </c>
      <c r="D111" s="44">
        <v>32.027114238634603</v>
      </c>
      <c r="E111" s="44">
        <v>20.543013764990398</v>
      </c>
      <c r="F111" s="44">
        <v>9.7821471144677901</v>
      </c>
      <c r="G111" s="44">
        <v>2.1769838147274001</v>
      </c>
      <c r="H111" s="44">
        <v>17.242337232619899</v>
      </c>
      <c r="Q111" s="14" t="s">
        <v>42</v>
      </c>
      <c r="R111" s="177">
        <f t="shared" si="12"/>
        <v>9.8501164326653594</v>
      </c>
      <c r="S111" s="177">
        <f t="shared" si="13"/>
        <v>32.105758907972401</v>
      </c>
      <c r="T111" s="177">
        <f t="shared" si="14"/>
        <v>32.027114238634603</v>
      </c>
      <c r="U111" s="177">
        <f t="shared" si="15"/>
        <v>20.543013764990398</v>
      </c>
      <c r="V111" s="177">
        <f t="shared" si="16"/>
        <v>9.7821471144677901</v>
      </c>
      <c r="W111" s="177">
        <f t="shared" si="17"/>
        <v>2.1769838147274001</v>
      </c>
      <c r="X111" s="177">
        <f t="shared" si="18"/>
        <v>17.242337232619899</v>
      </c>
    </row>
    <row r="115" spans="1:24" x14ac:dyDescent="0.25">
      <c r="A115" s="14">
        <v>2022</v>
      </c>
      <c r="B115" s="14" t="s">
        <v>53</v>
      </c>
      <c r="C115" s="14" t="s">
        <v>84</v>
      </c>
      <c r="D115" s="14" t="s">
        <v>85</v>
      </c>
      <c r="E115" s="14" t="s">
        <v>86</v>
      </c>
      <c r="F115" s="14" t="s">
        <v>87</v>
      </c>
      <c r="G115" s="14" t="s">
        <v>88</v>
      </c>
      <c r="H115" s="14" t="s">
        <v>89</v>
      </c>
      <c r="Q115" s="14">
        <f>A115</f>
        <v>2022</v>
      </c>
      <c r="R115" s="14" t="s">
        <v>53</v>
      </c>
      <c r="S115" s="14" t="s">
        <v>84</v>
      </c>
      <c r="T115" s="14" t="s">
        <v>85</v>
      </c>
      <c r="U115" s="14" t="s">
        <v>86</v>
      </c>
      <c r="V115" s="14" t="s">
        <v>87</v>
      </c>
      <c r="W115" s="14" t="s">
        <v>88</v>
      </c>
      <c r="X115" s="14" t="s">
        <v>89</v>
      </c>
    </row>
    <row r="116" spans="1:24" x14ac:dyDescent="0.25">
      <c r="A116" s="14" t="s">
        <v>0</v>
      </c>
      <c r="B116" s="44">
        <v>13.034977188789901</v>
      </c>
      <c r="C116" s="44">
        <v>43.715192526498598</v>
      </c>
      <c r="D116" s="44">
        <v>31.960441415907901</v>
      </c>
      <c r="E116" s="44">
        <v>15.2099516540822</v>
      </c>
      <c r="F116" s="44">
        <v>8.8547815820543097</v>
      </c>
      <c r="G116" s="44">
        <v>2.6776834213143599</v>
      </c>
      <c r="H116" s="44">
        <v>18.08057396205</v>
      </c>
      <c r="Q116" s="14" t="s">
        <v>0</v>
      </c>
      <c r="R116" s="177">
        <f t="shared" ref="R116:R131" si="19">B116</f>
        <v>13.034977188789901</v>
      </c>
      <c r="S116" s="177">
        <f t="shared" ref="S116:S131" si="20">C116</f>
        <v>43.715192526498598</v>
      </c>
      <c r="T116" s="177">
        <f t="shared" ref="T116:T131" si="21">D116</f>
        <v>31.960441415907901</v>
      </c>
      <c r="U116" s="177">
        <f t="shared" ref="U116:U131" si="22">E116</f>
        <v>15.2099516540822</v>
      </c>
      <c r="V116" s="177">
        <f t="shared" ref="V116:V131" si="23">F116</f>
        <v>8.8547815820543097</v>
      </c>
      <c r="W116" s="177">
        <f t="shared" ref="W116:W131" si="24">G116</f>
        <v>2.6776834213143599</v>
      </c>
      <c r="X116" s="177">
        <f t="shared" ref="X116:X131" si="25">H116</f>
        <v>18.08057396205</v>
      </c>
    </row>
    <row r="117" spans="1:24" x14ac:dyDescent="0.25">
      <c r="A117" s="14" t="s">
        <v>1</v>
      </c>
      <c r="B117" s="44">
        <v>5.47120776911503</v>
      </c>
      <c r="C117" s="44">
        <v>42.092955276235003</v>
      </c>
      <c r="D117" s="44">
        <v>43.162879923265997</v>
      </c>
      <c r="E117" s="44">
        <v>28.8615713522181</v>
      </c>
      <c r="F117" s="44">
        <v>8.7340731607069504</v>
      </c>
      <c r="G117" s="44">
        <v>0.86928805308452395</v>
      </c>
      <c r="H117" s="44">
        <v>17.912214572754699</v>
      </c>
      <c r="Q117" s="14" t="s">
        <v>1</v>
      </c>
      <c r="R117" s="177">
        <f t="shared" si="19"/>
        <v>5.47120776911503</v>
      </c>
      <c r="S117" s="177">
        <f t="shared" si="20"/>
        <v>42.092955276235003</v>
      </c>
      <c r="T117" s="177">
        <f t="shared" si="21"/>
        <v>43.162879923265997</v>
      </c>
      <c r="U117" s="177">
        <f t="shared" si="22"/>
        <v>28.8615713522181</v>
      </c>
      <c r="V117" s="177">
        <f t="shared" si="23"/>
        <v>8.7340731607069504</v>
      </c>
      <c r="W117" s="177">
        <f t="shared" si="24"/>
        <v>0.86928805308452395</v>
      </c>
      <c r="X117" s="177">
        <f t="shared" si="25"/>
        <v>17.912214572754699</v>
      </c>
    </row>
    <row r="118" spans="1:24" x14ac:dyDescent="0.25">
      <c r="A118" s="14" t="s">
        <v>2</v>
      </c>
      <c r="B118" s="44">
        <v>18.111254851228999</v>
      </c>
      <c r="C118" s="44">
        <v>40.082455336692597</v>
      </c>
      <c r="D118" s="44">
        <v>27.536310134442001</v>
      </c>
      <c r="E118" s="44">
        <v>17.482517482517501</v>
      </c>
      <c r="F118" s="44">
        <v>12.6143172500788</v>
      </c>
      <c r="G118" s="44">
        <v>0.62161994156772604</v>
      </c>
      <c r="H118" s="44">
        <v>20.357102240418499</v>
      </c>
      <c r="Q118" s="14" t="s">
        <v>2</v>
      </c>
      <c r="R118" s="177">
        <f t="shared" si="19"/>
        <v>18.111254851228999</v>
      </c>
      <c r="S118" s="177">
        <f t="shared" si="20"/>
        <v>40.082455336692597</v>
      </c>
      <c r="T118" s="177">
        <f t="shared" si="21"/>
        <v>27.536310134442001</v>
      </c>
      <c r="U118" s="177">
        <f t="shared" si="22"/>
        <v>17.482517482517501</v>
      </c>
      <c r="V118" s="177">
        <f t="shared" si="23"/>
        <v>12.6143172500788</v>
      </c>
      <c r="W118" s="177">
        <f t="shared" si="24"/>
        <v>0.62161994156772604</v>
      </c>
      <c r="X118" s="177">
        <f t="shared" si="25"/>
        <v>20.357102240418499</v>
      </c>
    </row>
    <row r="119" spans="1:24" x14ac:dyDescent="0.25">
      <c r="A119" s="14" t="s">
        <v>3</v>
      </c>
      <c r="B119" s="44">
        <v>19.807209824376098</v>
      </c>
      <c r="C119" s="44">
        <v>56.045434165296697</v>
      </c>
      <c r="D119" s="44">
        <v>54.649014778325103</v>
      </c>
      <c r="E119" s="44">
        <v>21.0426282921531</v>
      </c>
      <c r="F119" s="44">
        <v>12.9191379411592</v>
      </c>
      <c r="G119" s="44">
        <v>2.85154161468544</v>
      </c>
      <c r="H119" s="44">
        <v>23.676716828599801</v>
      </c>
      <c r="Q119" s="14" t="s">
        <v>3</v>
      </c>
      <c r="R119" s="177">
        <f t="shared" si="19"/>
        <v>19.807209824376098</v>
      </c>
      <c r="S119" s="177">
        <f t="shared" si="20"/>
        <v>56.045434165296697</v>
      </c>
      <c r="T119" s="177">
        <f t="shared" si="21"/>
        <v>54.649014778325103</v>
      </c>
      <c r="U119" s="177">
        <f t="shared" si="22"/>
        <v>21.0426282921531</v>
      </c>
      <c r="V119" s="177">
        <f t="shared" si="23"/>
        <v>12.9191379411592</v>
      </c>
      <c r="W119" s="177">
        <f t="shared" si="24"/>
        <v>2.85154161468544</v>
      </c>
      <c r="X119" s="177">
        <f t="shared" si="25"/>
        <v>23.676716828599801</v>
      </c>
    </row>
    <row r="120" spans="1:24" x14ac:dyDescent="0.25">
      <c r="A120" s="172" t="s">
        <v>7</v>
      </c>
      <c r="B120" s="44">
        <v>23.4903965731657</v>
      </c>
      <c r="C120" s="44">
        <v>41.428453061562699</v>
      </c>
      <c r="D120" s="44">
        <v>52.549470399868603</v>
      </c>
      <c r="E120" s="44">
        <v>22.006739563991498</v>
      </c>
      <c r="F120" s="44">
        <v>10.605115408608899</v>
      </c>
      <c r="G120" s="44">
        <v>1.8126450116009301</v>
      </c>
      <c r="H120" s="44">
        <v>20.638107987505599</v>
      </c>
      <c r="Q120" s="172" t="s">
        <v>7</v>
      </c>
      <c r="R120" s="177">
        <f t="shared" si="19"/>
        <v>23.4903965731657</v>
      </c>
      <c r="S120" s="177">
        <f t="shared" si="20"/>
        <v>41.428453061562699</v>
      </c>
      <c r="T120" s="177">
        <f t="shared" si="21"/>
        <v>52.549470399868603</v>
      </c>
      <c r="U120" s="177">
        <f t="shared" si="22"/>
        <v>22.006739563991498</v>
      </c>
      <c r="V120" s="177">
        <f t="shared" si="23"/>
        <v>10.605115408608899</v>
      </c>
      <c r="W120" s="177">
        <f t="shared" si="24"/>
        <v>1.8126450116009301</v>
      </c>
      <c r="X120" s="177">
        <f t="shared" si="25"/>
        <v>20.638107987505599</v>
      </c>
    </row>
    <row r="121" spans="1:24" x14ac:dyDescent="0.25">
      <c r="A121" s="14" t="s">
        <v>4</v>
      </c>
      <c r="B121" s="44">
        <v>15.2924684592838</v>
      </c>
      <c r="C121" s="44">
        <v>39.931545921277802</v>
      </c>
      <c r="D121" s="44">
        <v>32.436162870945502</v>
      </c>
      <c r="E121" s="44">
        <v>23.974051614722899</v>
      </c>
      <c r="F121" s="44">
        <v>13.161969650046499</v>
      </c>
      <c r="G121" s="44">
        <v>2.7063599458728</v>
      </c>
      <c r="H121" s="44">
        <v>20.870456709058502</v>
      </c>
      <c r="Q121" s="14" t="s">
        <v>4</v>
      </c>
      <c r="R121" s="177">
        <f t="shared" si="19"/>
        <v>15.2924684592838</v>
      </c>
      <c r="S121" s="177">
        <f t="shared" si="20"/>
        <v>39.931545921277802</v>
      </c>
      <c r="T121" s="177">
        <f t="shared" si="21"/>
        <v>32.436162870945502</v>
      </c>
      <c r="U121" s="177">
        <f t="shared" si="22"/>
        <v>23.974051614722899</v>
      </c>
      <c r="V121" s="177">
        <f t="shared" si="23"/>
        <v>13.161969650046499</v>
      </c>
      <c r="W121" s="177">
        <f t="shared" si="24"/>
        <v>2.7063599458728</v>
      </c>
      <c r="X121" s="177">
        <f t="shared" si="25"/>
        <v>20.870456709058502</v>
      </c>
    </row>
    <row r="122" spans="1:24" x14ac:dyDescent="0.25">
      <c r="A122" s="14" t="s">
        <v>5</v>
      </c>
      <c r="B122" s="44">
        <v>14.991255101190999</v>
      </c>
      <c r="C122" s="44">
        <v>33.551346300857901</v>
      </c>
      <c r="D122" s="44">
        <v>30.6735398116986</v>
      </c>
      <c r="E122" s="44">
        <v>20.2906952668848</v>
      </c>
      <c r="F122" s="44">
        <v>7.7209555817967104</v>
      </c>
      <c r="G122" s="44">
        <v>1.18220777301611</v>
      </c>
      <c r="H122" s="44">
        <v>17.190781713036198</v>
      </c>
      <c r="Q122" s="14" t="s">
        <v>5</v>
      </c>
      <c r="R122" s="177">
        <f t="shared" si="19"/>
        <v>14.991255101190999</v>
      </c>
      <c r="S122" s="177">
        <f t="shared" si="20"/>
        <v>33.551346300857901</v>
      </c>
      <c r="T122" s="177">
        <f t="shared" si="21"/>
        <v>30.6735398116986</v>
      </c>
      <c r="U122" s="177">
        <f t="shared" si="22"/>
        <v>20.2906952668848</v>
      </c>
      <c r="V122" s="177">
        <f t="shared" si="23"/>
        <v>7.7209555817967104</v>
      </c>
      <c r="W122" s="177">
        <f t="shared" si="24"/>
        <v>1.18220777301611</v>
      </c>
      <c r="X122" s="177">
        <f t="shared" si="25"/>
        <v>17.190781713036198</v>
      </c>
    </row>
    <row r="123" spans="1:24" x14ac:dyDescent="0.25">
      <c r="A123" s="14" t="s">
        <v>6</v>
      </c>
      <c r="B123" s="44">
        <v>11.126564673157199</v>
      </c>
      <c r="C123" s="44">
        <v>33.182259630948501</v>
      </c>
      <c r="D123" s="44">
        <v>28.326745718050098</v>
      </c>
      <c r="E123" s="44">
        <v>14.1376060320452</v>
      </c>
      <c r="F123" s="44">
        <v>8.0495356037151709</v>
      </c>
      <c r="G123" s="44">
        <v>2.6825062272465998</v>
      </c>
      <c r="H123" s="44">
        <v>14.4762472457875</v>
      </c>
      <c r="Q123" s="14" t="s">
        <v>6</v>
      </c>
      <c r="R123" s="177">
        <f t="shared" si="19"/>
        <v>11.126564673157199</v>
      </c>
      <c r="S123" s="177">
        <f t="shared" si="20"/>
        <v>33.182259630948501</v>
      </c>
      <c r="T123" s="177">
        <f t="shared" si="21"/>
        <v>28.326745718050098</v>
      </c>
      <c r="U123" s="177">
        <f t="shared" si="22"/>
        <v>14.1376060320452</v>
      </c>
      <c r="V123" s="177">
        <f t="shared" si="23"/>
        <v>8.0495356037151709</v>
      </c>
      <c r="W123" s="177">
        <f t="shared" si="24"/>
        <v>2.6825062272465998</v>
      </c>
      <c r="X123" s="177">
        <f t="shared" si="25"/>
        <v>14.4762472457875</v>
      </c>
    </row>
    <row r="124" spans="1:24" x14ac:dyDescent="0.25">
      <c r="A124" s="14" t="s">
        <v>8</v>
      </c>
      <c r="B124" s="44">
        <v>20.2150142423964</v>
      </c>
      <c r="C124" s="44">
        <v>57.963709677419402</v>
      </c>
      <c r="D124" s="44">
        <v>45.372518690384098</v>
      </c>
      <c r="E124" s="44">
        <v>20.117688477593902</v>
      </c>
      <c r="F124" s="44">
        <v>15.6037650374994</v>
      </c>
      <c r="G124" s="44">
        <v>1.37405104599636</v>
      </c>
      <c r="H124" s="44">
        <v>25.214533657200001</v>
      </c>
      <c r="Q124" s="14" t="s">
        <v>8</v>
      </c>
      <c r="R124" s="177">
        <f t="shared" si="19"/>
        <v>20.2150142423964</v>
      </c>
      <c r="S124" s="177">
        <f t="shared" si="20"/>
        <v>57.963709677419402</v>
      </c>
      <c r="T124" s="177">
        <f t="shared" si="21"/>
        <v>45.372518690384098</v>
      </c>
      <c r="U124" s="177">
        <f t="shared" si="22"/>
        <v>20.117688477593902</v>
      </c>
      <c r="V124" s="177">
        <f t="shared" si="23"/>
        <v>15.6037650374994</v>
      </c>
      <c r="W124" s="177">
        <f t="shared" si="24"/>
        <v>1.37405104599636</v>
      </c>
      <c r="X124" s="177">
        <f t="shared" si="25"/>
        <v>25.214533657200001</v>
      </c>
    </row>
    <row r="125" spans="1:24" x14ac:dyDescent="0.25">
      <c r="A125" s="14" t="s">
        <v>9</v>
      </c>
      <c r="B125" s="44">
        <v>17.342293518317799</v>
      </c>
      <c r="C125" s="44">
        <v>64.150012336540897</v>
      </c>
      <c r="D125" s="44">
        <v>59.570846757036101</v>
      </c>
      <c r="E125" s="44">
        <v>30.333112728877101</v>
      </c>
      <c r="F125" s="44">
        <v>11.047979797979799</v>
      </c>
      <c r="G125" s="44">
        <v>2.0953065134099602</v>
      </c>
      <c r="H125" s="44">
        <v>26.7705470619102</v>
      </c>
      <c r="Q125" s="14" t="s">
        <v>9</v>
      </c>
      <c r="R125" s="177">
        <f t="shared" si="19"/>
        <v>17.342293518317799</v>
      </c>
      <c r="S125" s="177">
        <f t="shared" si="20"/>
        <v>64.150012336540897</v>
      </c>
      <c r="T125" s="177">
        <f t="shared" si="21"/>
        <v>59.570846757036101</v>
      </c>
      <c r="U125" s="177">
        <f t="shared" si="22"/>
        <v>30.333112728877101</v>
      </c>
      <c r="V125" s="177">
        <f t="shared" si="23"/>
        <v>11.047979797979799</v>
      </c>
      <c r="W125" s="177">
        <f t="shared" si="24"/>
        <v>2.0953065134099602</v>
      </c>
      <c r="X125" s="177">
        <f t="shared" si="25"/>
        <v>26.7705470619102</v>
      </c>
    </row>
    <row r="126" spans="1:24" x14ac:dyDescent="0.25">
      <c r="A126" s="14" t="s">
        <v>10</v>
      </c>
      <c r="B126" s="44">
        <v>12.9017124091016</v>
      </c>
      <c r="C126" s="44">
        <v>48.806226091544701</v>
      </c>
      <c r="D126" s="44">
        <v>33.576814326107502</v>
      </c>
      <c r="E126" s="44">
        <v>12.51629726206</v>
      </c>
      <c r="F126" s="44">
        <v>9.3164085245138004</v>
      </c>
      <c r="G126" s="44">
        <v>1.57238885176304</v>
      </c>
      <c r="H126" s="44">
        <v>18.154843243665301</v>
      </c>
      <c r="Q126" s="14" t="s">
        <v>10</v>
      </c>
      <c r="R126" s="177">
        <f t="shared" si="19"/>
        <v>12.9017124091016</v>
      </c>
      <c r="S126" s="177">
        <f t="shared" si="20"/>
        <v>48.806226091544701</v>
      </c>
      <c r="T126" s="177">
        <f t="shared" si="21"/>
        <v>33.576814326107502</v>
      </c>
      <c r="U126" s="177">
        <f t="shared" si="22"/>
        <v>12.51629726206</v>
      </c>
      <c r="V126" s="177">
        <f t="shared" si="23"/>
        <v>9.3164085245138004</v>
      </c>
      <c r="W126" s="177">
        <f t="shared" si="24"/>
        <v>1.57238885176304</v>
      </c>
      <c r="X126" s="177">
        <f t="shared" si="25"/>
        <v>18.154843243665301</v>
      </c>
    </row>
    <row r="127" spans="1:24" x14ac:dyDescent="0.25">
      <c r="A127" s="14" t="s">
        <v>11</v>
      </c>
      <c r="B127" s="44">
        <v>4.2637862421830599</v>
      </c>
      <c r="C127" s="44">
        <v>30.248972310556098</v>
      </c>
      <c r="D127" s="44">
        <v>34.5331385310134</v>
      </c>
      <c r="E127" s="44">
        <v>18.455504931080199</v>
      </c>
      <c r="F127" s="44">
        <v>8.7137207587639907</v>
      </c>
      <c r="G127" s="44">
        <v>0.88605351763246498</v>
      </c>
      <c r="H127" s="44">
        <v>15.6985871271586</v>
      </c>
      <c r="Q127" s="14" t="s">
        <v>11</v>
      </c>
      <c r="R127" s="177">
        <f t="shared" si="19"/>
        <v>4.2637862421830599</v>
      </c>
      <c r="S127" s="177">
        <f t="shared" si="20"/>
        <v>30.248972310556098</v>
      </c>
      <c r="T127" s="177">
        <f t="shared" si="21"/>
        <v>34.5331385310134</v>
      </c>
      <c r="U127" s="177">
        <f t="shared" si="22"/>
        <v>18.455504931080199</v>
      </c>
      <c r="V127" s="177">
        <f t="shared" si="23"/>
        <v>8.7137207587639907</v>
      </c>
      <c r="W127" s="177">
        <f t="shared" si="24"/>
        <v>0.88605351763246498</v>
      </c>
      <c r="X127" s="177">
        <f t="shared" si="25"/>
        <v>15.6985871271586</v>
      </c>
    </row>
    <row r="128" spans="1:24" x14ac:dyDescent="0.25">
      <c r="A128" s="14" t="s">
        <v>41</v>
      </c>
      <c r="B128" s="44">
        <v>13.746413045345999</v>
      </c>
      <c r="C128" s="44">
        <v>44.4556282502936</v>
      </c>
      <c r="D128" s="44">
        <v>38.791993090176199</v>
      </c>
      <c r="E128" s="44">
        <v>20.314448769794801</v>
      </c>
      <c r="F128" s="44">
        <v>10.5289448038433</v>
      </c>
      <c r="G128" s="44">
        <v>1.77396565353517</v>
      </c>
      <c r="H128" s="44">
        <v>19.946712173290098</v>
      </c>
      <c r="Q128" s="14" t="s">
        <v>41</v>
      </c>
      <c r="R128" s="177">
        <f t="shared" si="19"/>
        <v>13.746413045345999</v>
      </c>
      <c r="S128" s="177">
        <f t="shared" si="20"/>
        <v>44.4556282502936</v>
      </c>
      <c r="T128" s="177">
        <f t="shared" si="21"/>
        <v>38.791993090176199</v>
      </c>
      <c r="U128" s="177">
        <f t="shared" si="22"/>
        <v>20.314448769794801</v>
      </c>
      <c r="V128" s="177">
        <f t="shared" si="23"/>
        <v>10.5289448038433</v>
      </c>
      <c r="W128" s="177">
        <f t="shared" si="24"/>
        <v>1.77396565353517</v>
      </c>
      <c r="X128" s="177">
        <f t="shared" si="25"/>
        <v>19.946712173290098</v>
      </c>
    </row>
    <row r="129" spans="1:24" x14ac:dyDescent="0.25">
      <c r="A129" s="14" t="s">
        <v>24</v>
      </c>
      <c r="B129" s="44">
        <v>13.6326456420976</v>
      </c>
      <c r="C129" s="44">
        <v>48.109429448171902</v>
      </c>
      <c r="D129" s="44">
        <v>49.718524754038</v>
      </c>
      <c r="E129" s="44">
        <v>28.1044503260662</v>
      </c>
      <c r="F129" s="44">
        <v>10.417570969702201</v>
      </c>
      <c r="G129" s="44">
        <v>3.23750323750324</v>
      </c>
      <c r="H129" s="44">
        <v>25.831898227876199</v>
      </c>
      <c r="Q129" s="14" t="s">
        <v>24</v>
      </c>
      <c r="R129" s="177">
        <f t="shared" si="19"/>
        <v>13.6326456420976</v>
      </c>
      <c r="S129" s="177">
        <f t="shared" si="20"/>
        <v>48.109429448171902</v>
      </c>
      <c r="T129" s="177">
        <f t="shared" si="21"/>
        <v>49.718524754038</v>
      </c>
      <c r="U129" s="177">
        <f t="shared" si="22"/>
        <v>28.1044503260662</v>
      </c>
      <c r="V129" s="177">
        <f t="shared" si="23"/>
        <v>10.417570969702201</v>
      </c>
      <c r="W129" s="177">
        <f t="shared" si="24"/>
        <v>3.23750323750324</v>
      </c>
      <c r="X129" s="177">
        <f t="shared" si="25"/>
        <v>25.831898227876199</v>
      </c>
    </row>
    <row r="130" spans="1:24" x14ac:dyDescent="0.25">
      <c r="A130" s="14" t="s">
        <v>26</v>
      </c>
      <c r="B130" s="44">
        <v>10.4224915429717</v>
      </c>
      <c r="C130" s="44">
        <v>34.204810133207701</v>
      </c>
      <c r="D130" s="44">
        <v>33.508123767086097</v>
      </c>
      <c r="E130" s="44">
        <v>19.049905698227999</v>
      </c>
      <c r="F130" s="44">
        <v>9.2504217721825306</v>
      </c>
      <c r="G130" s="44">
        <v>2.1965293734881701</v>
      </c>
      <c r="H130" s="44">
        <v>17.207600918481699</v>
      </c>
      <c r="Q130" s="14" t="s">
        <v>26</v>
      </c>
      <c r="R130" s="177">
        <f t="shared" si="19"/>
        <v>10.4224915429717</v>
      </c>
      <c r="S130" s="177">
        <f t="shared" si="20"/>
        <v>34.204810133207701</v>
      </c>
      <c r="T130" s="177">
        <f t="shared" si="21"/>
        <v>33.508123767086097</v>
      </c>
      <c r="U130" s="177">
        <f t="shared" si="22"/>
        <v>19.049905698227999</v>
      </c>
      <c r="V130" s="177">
        <f t="shared" si="23"/>
        <v>9.2504217721825306</v>
      </c>
      <c r="W130" s="177">
        <f t="shared" si="24"/>
        <v>2.1965293734881701</v>
      </c>
      <c r="X130" s="177">
        <f t="shared" si="25"/>
        <v>17.207600918481699</v>
      </c>
    </row>
    <row r="131" spans="1:24" x14ac:dyDescent="0.25">
      <c r="A131" s="14" t="s">
        <v>42</v>
      </c>
      <c r="B131" s="44">
        <v>11.2242977451965</v>
      </c>
      <c r="C131" s="44">
        <v>35.068723501603699</v>
      </c>
      <c r="D131" s="44">
        <v>35.779669686198602</v>
      </c>
      <c r="E131" s="44">
        <v>21.144615499853899</v>
      </c>
      <c r="F131" s="44">
        <v>9.4199552365529708</v>
      </c>
      <c r="G131" s="44">
        <v>1.99653176639661</v>
      </c>
      <c r="H131" s="44">
        <v>18.5660390876888</v>
      </c>
      <c r="Q131" s="14" t="s">
        <v>42</v>
      </c>
      <c r="R131" s="177">
        <f t="shared" si="19"/>
        <v>11.2242977451965</v>
      </c>
      <c r="S131" s="177">
        <f t="shared" si="20"/>
        <v>35.068723501603699</v>
      </c>
      <c r="T131" s="177">
        <f t="shared" si="21"/>
        <v>35.779669686198602</v>
      </c>
      <c r="U131" s="177">
        <f t="shared" si="22"/>
        <v>21.144615499853899</v>
      </c>
      <c r="V131" s="177">
        <f t="shared" si="23"/>
        <v>9.4199552365529708</v>
      </c>
      <c r="W131" s="177">
        <f t="shared" si="24"/>
        <v>1.99653176639661</v>
      </c>
      <c r="X131" s="177">
        <f t="shared" si="25"/>
        <v>18.5660390876888</v>
      </c>
    </row>
    <row r="135" spans="1:24" x14ac:dyDescent="0.25">
      <c r="A135" s="14">
        <v>2023</v>
      </c>
      <c r="B135" s="14" t="s">
        <v>53</v>
      </c>
      <c r="C135" s="14" t="s">
        <v>84</v>
      </c>
      <c r="D135" s="14" t="s">
        <v>85</v>
      </c>
      <c r="E135" s="14" t="s">
        <v>86</v>
      </c>
      <c r="F135" s="14" t="s">
        <v>87</v>
      </c>
      <c r="G135" s="14" t="s">
        <v>88</v>
      </c>
      <c r="H135" s="14" t="s">
        <v>89</v>
      </c>
      <c r="Q135" s="14">
        <f>A135</f>
        <v>2023</v>
      </c>
      <c r="R135" s="14" t="s">
        <v>53</v>
      </c>
      <c r="S135" s="14" t="s">
        <v>84</v>
      </c>
      <c r="T135" s="14" t="s">
        <v>85</v>
      </c>
      <c r="U135" s="14" t="s">
        <v>86</v>
      </c>
      <c r="V135" s="14" t="s">
        <v>87</v>
      </c>
      <c r="W135" s="14" t="s">
        <v>88</v>
      </c>
      <c r="X135" s="14" t="s">
        <v>89</v>
      </c>
    </row>
    <row r="136" spans="1:24" x14ac:dyDescent="0.25">
      <c r="A136" s="14" t="s">
        <v>0</v>
      </c>
      <c r="B136" s="44">
        <v>12.423763270838</v>
      </c>
      <c r="C136" s="44">
        <v>25.282997184393501</v>
      </c>
      <c r="D136" s="44">
        <v>31.524805043968801</v>
      </c>
      <c r="E136" s="44">
        <v>17.366946778711501</v>
      </c>
      <c r="F136" s="44">
        <v>6.5104166666666696</v>
      </c>
      <c r="G136" s="44">
        <v>0.73719130114264697</v>
      </c>
      <c r="H136" s="44">
        <v>14.570765661252899</v>
      </c>
      <c r="Q136" s="14" t="s">
        <v>0</v>
      </c>
      <c r="R136" s="177">
        <f t="shared" ref="R136:R151" si="26">B136</f>
        <v>12.423763270838</v>
      </c>
      <c r="S136" s="177">
        <f t="shared" ref="S136:S151" si="27">C136</f>
        <v>25.282997184393501</v>
      </c>
      <c r="T136" s="177">
        <f t="shared" ref="T136:T151" si="28">D136</f>
        <v>31.524805043968801</v>
      </c>
      <c r="U136" s="177">
        <f t="shared" ref="U136:U151" si="29">E136</f>
        <v>17.366946778711501</v>
      </c>
      <c r="V136" s="177">
        <f t="shared" ref="V136:V151" si="30">F136</f>
        <v>6.5104166666666696</v>
      </c>
      <c r="W136" s="177">
        <f t="shared" ref="W136:W151" si="31">G136</f>
        <v>0.73719130114264697</v>
      </c>
      <c r="X136" s="177">
        <f t="shared" ref="X136:X151" si="32">H136</f>
        <v>14.570765661252899</v>
      </c>
    </row>
    <row r="137" spans="1:24" x14ac:dyDescent="0.25">
      <c r="A137" s="14" t="s">
        <v>1</v>
      </c>
      <c r="B137" s="44">
        <v>4.2957376736194002</v>
      </c>
      <c r="C137" s="44">
        <v>26.376146788990798</v>
      </c>
      <c r="D137" s="44">
        <v>22.097005855706598</v>
      </c>
      <c r="E137" s="44">
        <v>9.7672147159368397</v>
      </c>
      <c r="F137" s="44">
        <v>8.5238668271159206</v>
      </c>
      <c r="G137" s="44">
        <v>1.6919519485646599</v>
      </c>
      <c r="H137" s="44">
        <v>10.4352096249463</v>
      </c>
      <c r="Q137" s="14" t="s">
        <v>1</v>
      </c>
      <c r="R137" s="177">
        <f t="shared" si="26"/>
        <v>4.2957376736194002</v>
      </c>
      <c r="S137" s="177">
        <f t="shared" si="27"/>
        <v>26.376146788990798</v>
      </c>
      <c r="T137" s="177">
        <f t="shared" si="28"/>
        <v>22.097005855706598</v>
      </c>
      <c r="U137" s="177">
        <f t="shared" si="29"/>
        <v>9.7672147159368397</v>
      </c>
      <c r="V137" s="177">
        <f t="shared" si="30"/>
        <v>8.5238668271159206</v>
      </c>
      <c r="W137" s="177">
        <f t="shared" si="31"/>
        <v>1.6919519485646599</v>
      </c>
      <c r="X137" s="177">
        <f t="shared" si="32"/>
        <v>10.4352096249463</v>
      </c>
    </row>
    <row r="138" spans="1:24" x14ac:dyDescent="0.25">
      <c r="A138" s="14" t="s">
        <v>2</v>
      </c>
      <c r="B138" s="44">
        <v>15.84367573277</v>
      </c>
      <c r="C138" s="44">
        <v>22.335490521734201</v>
      </c>
      <c r="D138" s="44">
        <v>27.689674268740902</v>
      </c>
      <c r="E138" s="44">
        <v>20.316170401879202</v>
      </c>
      <c r="F138" s="44">
        <v>12.9208786197461</v>
      </c>
      <c r="G138" s="44">
        <v>3.0543677458766001</v>
      </c>
      <c r="H138" s="44">
        <v>17.743080198722499</v>
      </c>
      <c r="Q138" s="14" t="s">
        <v>2</v>
      </c>
      <c r="R138" s="177">
        <f t="shared" si="26"/>
        <v>15.84367573277</v>
      </c>
      <c r="S138" s="177">
        <f t="shared" si="27"/>
        <v>22.335490521734201</v>
      </c>
      <c r="T138" s="177">
        <f t="shared" si="28"/>
        <v>27.689674268740902</v>
      </c>
      <c r="U138" s="177">
        <f t="shared" si="29"/>
        <v>20.316170401879202</v>
      </c>
      <c r="V138" s="177">
        <f t="shared" si="30"/>
        <v>12.9208786197461</v>
      </c>
      <c r="W138" s="177">
        <f t="shared" si="31"/>
        <v>3.0543677458766001</v>
      </c>
      <c r="X138" s="177">
        <f t="shared" si="32"/>
        <v>17.743080198722499</v>
      </c>
    </row>
    <row r="139" spans="1:24" x14ac:dyDescent="0.25">
      <c r="A139" s="14" t="s">
        <v>3</v>
      </c>
      <c r="B139" s="44">
        <v>14.3451441686989</v>
      </c>
      <c r="C139" s="44">
        <v>29.728725380899299</v>
      </c>
      <c r="D139" s="44">
        <v>32.439446366782001</v>
      </c>
      <c r="E139" s="44">
        <v>21.231422505307901</v>
      </c>
      <c r="F139" s="44">
        <v>9.6186488627362206</v>
      </c>
      <c r="G139" s="44">
        <v>2.4059116686715898</v>
      </c>
      <c r="H139" s="44">
        <v>15.6517537317352</v>
      </c>
      <c r="Q139" s="14" t="s">
        <v>3</v>
      </c>
      <c r="R139" s="177">
        <f t="shared" si="26"/>
        <v>14.3451441686989</v>
      </c>
      <c r="S139" s="177">
        <f t="shared" si="27"/>
        <v>29.728725380899299</v>
      </c>
      <c r="T139" s="177">
        <f t="shared" si="28"/>
        <v>32.439446366782001</v>
      </c>
      <c r="U139" s="177">
        <f t="shared" si="29"/>
        <v>21.231422505307901</v>
      </c>
      <c r="V139" s="177">
        <f t="shared" si="30"/>
        <v>9.6186488627362206</v>
      </c>
      <c r="W139" s="177">
        <f t="shared" si="31"/>
        <v>2.4059116686715898</v>
      </c>
      <c r="X139" s="177">
        <f t="shared" si="32"/>
        <v>15.6517537317352</v>
      </c>
    </row>
    <row r="140" spans="1:24" x14ac:dyDescent="0.25">
      <c r="A140" s="172" t="s">
        <v>7</v>
      </c>
      <c r="B140" s="44">
        <v>11.9796346211441</v>
      </c>
      <c r="C140" s="44">
        <v>33.239155725444597</v>
      </c>
      <c r="D140" s="44">
        <v>24.681835711531001</v>
      </c>
      <c r="E140" s="44">
        <v>14.5486287917364</v>
      </c>
      <c r="F140" s="44">
        <v>9.7347286444390395</v>
      </c>
      <c r="G140" s="44">
        <v>2.11729832733432</v>
      </c>
      <c r="H140" s="44">
        <v>13.525798798199499</v>
      </c>
      <c r="Q140" s="172" t="s">
        <v>7</v>
      </c>
      <c r="R140" s="177">
        <f t="shared" si="26"/>
        <v>11.9796346211441</v>
      </c>
      <c r="S140" s="177">
        <f t="shared" si="27"/>
        <v>33.239155725444597</v>
      </c>
      <c r="T140" s="177">
        <f t="shared" si="28"/>
        <v>24.681835711531001</v>
      </c>
      <c r="U140" s="177">
        <f t="shared" si="29"/>
        <v>14.5486287917364</v>
      </c>
      <c r="V140" s="177">
        <f t="shared" si="30"/>
        <v>9.7347286444390395</v>
      </c>
      <c r="W140" s="177">
        <f t="shared" si="31"/>
        <v>2.11729832733432</v>
      </c>
      <c r="X140" s="177">
        <f t="shared" si="32"/>
        <v>13.525798798199499</v>
      </c>
    </row>
    <row r="141" spans="1:24" x14ac:dyDescent="0.25">
      <c r="A141" s="14" t="s">
        <v>4</v>
      </c>
      <c r="B141" s="44">
        <v>5.3662463107056597</v>
      </c>
      <c r="C141" s="44">
        <v>29.163021289005499</v>
      </c>
      <c r="D141" s="44">
        <v>28.291334956247098</v>
      </c>
      <c r="E141" s="44">
        <v>19.732514799386099</v>
      </c>
      <c r="F141" s="44">
        <v>7.5953212820902296</v>
      </c>
      <c r="G141" s="44">
        <v>2.1572645885017798</v>
      </c>
      <c r="H141" s="44">
        <v>15.655577299412901</v>
      </c>
      <c r="Q141" s="14" t="s">
        <v>4</v>
      </c>
      <c r="R141" s="177">
        <f t="shared" si="26"/>
        <v>5.3662463107056597</v>
      </c>
      <c r="S141" s="177">
        <f t="shared" si="27"/>
        <v>29.163021289005499</v>
      </c>
      <c r="T141" s="177">
        <f t="shared" si="28"/>
        <v>28.291334956247098</v>
      </c>
      <c r="U141" s="177">
        <f t="shared" si="29"/>
        <v>19.732514799386099</v>
      </c>
      <c r="V141" s="177">
        <f t="shared" si="30"/>
        <v>7.5953212820902296</v>
      </c>
      <c r="W141" s="177">
        <f t="shared" si="31"/>
        <v>2.1572645885017798</v>
      </c>
      <c r="X141" s="177">
        <f t="shared" si="32"/>
        <v>15.655577299412901</v>
      </c>
    </row>
    <row r="142" spans="1:24" x14ac:dyDescent="0.25">
      <c r="A142" s="14" t="s">
        <v>5</v>
      </c>
      <c r="B142" s="44">
        <v>12.146451500954401</v>
      </c>
      <c r="C142" s="44">
        <v>25.9237922804707</v>
      </c>
      <c r="D142" s="44">
        <v>21.619117476740101</v>
      </c>
      <c r="E142" s="44">
        <v>11.179198410069599</v>
      </c>
      <c r="F142" s="44">
        <v>6.0690133518293701</v>
      </c>
      <c r="G142" s="44">
        <v>2.2933149868134399</v>
      </c>
      <c r="H142" s="44">
        <v>12.653387562137199</v>
      </c>
      <c r="Q142" s="14" t="s">
        <v>5</v>
      </c>
      <c r="R142" s="177">
        <f t="shared" si="26"/>
        <v>12.146451500954401</v>
      </c>
      <c r="S142" s="177">
        <f t="shared" si="27"/>
        <v>25.9237922804707</v>
      </c>
      <c r="T142" s="177">
        <f t="shared" si="28"/>
        <v>21.619117476740101</v>
      </c>
      <c r="U142" s="177">
        <f t="shared" si="29"/>
        <v>11.179198410069599</v>
      </c>
      <c r="V142" s="177">
        <f t="shared" si="30"/>
        <v>6.0690133518293701</v>
      </c>
      <c r="W142" s="177">
        <f t="shared" si="31"/>
        <v>2.2933149868134399</v>
      </c>
      <c r="X142" s="177">
        <f t="shared" si="32"/>
        <v>12.653387562137199</v>
      </c>
    </row>
    <row r="143" spans="1:24" x14ac:dyDescent="0.25">
      <c r="A143" s="14" t="s">
        <v>6</v>
      </c>
      <c r="B143" s="44">
        <v>5.7695081494302602</v>
      </c>
      <c r="C143" s="44">
        <v>24.0344770429306</v>
      </c>
      <c r="D143" s="44">
        <v>20.811654526534902</v>
      </c>
      <c r="E143" s="44">
        <v>8.5721283370071006</v>
      </c>
      <c r="F143" s="44">
        <v>7.7844311377245496</v>
      </c>
      <c r="G143" s="44">
        <v>0.37223152801042197</v>
      </c>
      <c r="H143" s="44">
        <v>9.8650712830957197</v>
      </c>
      <c r="Q143" s="14" t="s">
        <v>6</v>
      </c>
      <c r="R143" s="177">
        <f t="shared" si="26"/>
        <v>5.7695081494302602</v>
      </c>
      <c r="S143" s="177">
        <f t="shared" si="27"/>
        <v>24.0344770429306</v>
      </c>
      <c r="T143" s="177">
        <f t="shared" si="28"/>
        <v>20.811654526534902</v>
      </c>
      <c r="U143" s="177">
        <f t="shared" si="29"/>
        <v>8.5721283370071006</v>
      </c>
      <c r="V143" s="177">
        <f t="shared" si="30"/>
        <v>7.7844311377245496</v>
      </c>
      <c r="W143" s="177">
        <f t="shared" si="31"/>
        <v>0.37223152801042197</v>
      </c>
      <c r="X143" s="177">
        <f t="shared" si="32"/>
        <v>9.8650712830957197</v>
      </c>
    </row>
    <row r="144" spans="1:24" x14ac:dyDescent="0.25">
      <c r="A144" s="14" t="s">
        <v>8</v>
      </c>
      <c r="B144" s="44">
        <v>13.2839927886896</v>
      </c>
      <c r="C144" s="44">
        <v>36.998150092495401</v>
      </c>
      <c r="D144" s="44">
        <v>34.9901739922351</v>
      </c>
      <c r="E144" s="44">
        <v>22.152387821338401</v>
      </c>
      <c r="F144" s="44">
        <v>7.7350737249214401</v>
      </c>
      <c r="G144" s="44">
        <v>1.3399886100968099</v>
      </c>
      <c r="H144" s="44">
        <v>18.459002884219199</v>
      </c>
      <c r="Q144" s="14" t="s">
        <v>8</v>
      </c>
      <c r="R144" s="177">
        <f t="shared" si="26"/>
        <v>13.2839927886896</v>
      </c>
      <c r="S144" s="177">
        <f t="shared" si="27"/>
        <v>36.998150092495401</v>
      </c>
      <c r="T144" s="177">
        <f t="shared" si="28"/>
        <v>34.9901739922351</v>
      </c>
      <c r="U144" s="177">
        <f t="shared" si="29"/>
        <v>22.152387821338401</v>
      </c>
      <c r="V144" s="177">
        <f t="shared" si="30"/>
        <v>7.7350737249214401</v>
      </c>
      <c r="W144" s="177">
        <f t="shared" si="31"/>
        <v>1.3399886100968099</v>
      </c>
      <c r="X144" s="177">
        <f t="shared" si="32"/>
        <v>18.459002884219199</v>
      </c>
    </row>
    <row r="145" spans="1:24" x14ac:dyDescent="0.25">
      <c r="A145" s="14" t="s">
        <v>9</v>
      </c>
      <c r="B145" s="44">
        <v>9.3034073729503408</v>
      </c>
      <c r="C145" s="44">
        <v>48.740346879351797</v>
      </c>
      <c r="D145" s="44">
        <v>43.222683264177</v>
      </c>
      <c r="E145" s="44">
        <v>23.120050864111899</v>
      </c>
      <c r="F145" s="44">
        <v>12.4255759772198</v>
      </c>
      <c r="G145" s="44">
        <v>2.0780146054740798</v>
      </c>
      <c r="H145" s="44">
        <v>20.615612533578499</v>
      </c>
      <c r="Q145" s="14" t="s">
        <v>9</v>
      </c>
      <c r="R145" s="177">
        <f t="shared" si="26"/>
        <v>9.3034073729503408</v>
      </c>
      <c r="S145" s="177">
        <f t="shared" si="27"/>
        <v>48.740346879351797</v>
      </c>
      <c r="T145" s="177">
        <f t="shared" si="28"/>
        <v>43.222683264177</v>
      </c>
      <c r="U145" s="177">
        <f t="shared" si="29"/>
        <v>23.120050864111899</v>
      </c>
      <c r="V145" s="177">
        <f t="shared" si="30"/>
        <v>12.4255759772198</v>
      </c>
      <c r="W145" s="177">
        <f t="shared" si="31"/>
        <v>2.0780146054740798</v>
      </c>
      <c r="X145" s="177">
        <f t="shared" si="32"/>
        <v>20.615612533578499</v>
      </c>
    </row>
    <row r="146" spans="1:24" x14ac:dyDescent="0.25">
      <c r="A146" s="14" t="s">
        <v>10</v>
      </c>
      <c r="B146" s="44">
        <v>3.5452611675726802</v>
      </c>
      <c r="C146" s="44">
        <v>30.132068213873598</v>
      </c>
      <c r="D146" s="44">
        <v>24.417314095449498</v>
      </c>
      <c r="E146" s="44">
        <v>8.02954873936085</v>
      </c>
      <c r="F146" s="44">
        <v>9.5645324631484208</v>
      </c>
      <c r="G146" s="44">
        <v>1.9151218017465901</v>
      </c>
      <c r="H146" s="44">
        <v>12.5187542406085</v>
      </c>
      <c r="Q146" s="14" t="s">
        <v>10</v>
      </c>
      <c r="R146" s="177">
        <f t="shared" si="26"/>
        <v>3.5452611675726802</v>
      </c>
      <c r="S146" s="177">
        <f t="shared" si="27"/>
        <v>30.132068213873598</v>
      </c>
      <c r="T146" s="177">
        <f t="shared" si="28"/>
        <v>24.417314095449498</v>
      </c>
      <c r="U146" s="177">
        <f t="shared" si="29"/>
        <v>8.02954873936085</v>
      </c>
      <c r="V146" s="177">
        <f t="shared" si="30"/>
        <v>9.5645324631484208</v>
      </c>
      <c r="W146" s="177">
        <f t="shared" si="31"/>
        <v>1.9151218017465901</v>
      </c>
      <c r="X146" s="177">
        <f t="shared" si="32"/>
        <v>12.5187542406085</v>
      </c>
    </row>
    <row r="147" spans="1:24" x14ac:dyDescent="0.25">
      <c r="A147" s="14" t="s">
        <v>11</v>
      </c>
      <c r="B147" s="44">
        <v>7.74593338497289</v>
      </c>
      <c r="C147" s="44">
        <v>19.3439187555412</v>
      </c>
      <c r="D147" s="44">
        <v>17.231476163124601</v>
      </c>
      <c r="E147" s="44">
        <v>12.530580583567</v>
      </c>
      <c r="F147" s="44">
        <v>5.1190171487074503</v>
      </c>
      <c r="G147" s="44">
        <v>0.426602960624547</v>
      </c>
      <c r="H147" s="44">
        <v>9.5175909427948504</v>
      </c>
      <c r="Q147" s="14" t="s">
        <v>11</v>
      </c>
      <c r="R147" s="177">
        <f t="shared" si="26"/>
        <v>7.74593338497289</v>
      </c>
      <c r="S147" s="177">
        <f t="shared" si="27"/>
        <v>19.3439187555412</v>
      </c>
      <c r="T147" s="177">
        <f t="shared" si="28"/>
        <v>17.231476163124601</v>
      </c>
      <c r="U147" s="177">
        <f t="shared" si="29"/>
        <v>12.530580583567</v>
      </c>
      <c r="V147" s="177">
        <f t="shared" si="30"/>
        <v>5.1190171487074503</v>
      </c>
      <c r="W147" s="177">
        <f t="shared" si="31"/>
        <v>0.426602960624547</v>
      </c>
      <c r="X147" s="177">
        <f t="shared" si="32"/>
        <v>9.5175909427948504</v>
      </c>
    </row>
    <row r="148" spans="1:24" x14ac:dyDescent="0.25">
      <c r="A148" s="14" t="s">
        <v>41</v>
      </c>
      <c r="B148" s="44">
        <v>9.1895203430754293</v>
      </c>
      <c r="C148" s="44">
        <v>29.371716549892799</v>
      </c>
      <c r="D148" s="44">
        <v>27.4063380115021</v>
      </c>
      <c r="E148" s="44">
        <v>15.419976142678401</v>
      </c>
      <c r="F148" s="44">
        <v>8.5385816519560898</v>
      </c>
      <c r="G148" s="44">
        <v>1.69814295937799</v>
      </c>
      <c r="H148" s="44">
        <v>14.2560655636376</v>
      </c>
      <c r="Q148" s="14" t="s">
        <v>41</v>
      </c>
      <c r="R148" s="177">
        <f t="shared" si="26"/>
        <v>9.1895203430754293</v>
      </c>
      <c r="S148" s="177">
        <f t="shared" si="27"/>
        <v>29.371716549892799</v>
      </c>
      <c r="T148" s="177">
        <f t="shared" si="28"/>
        <v>27.4063380115021</v>
      </c>
      <c r="U148" s="177">
        <f t="shared" si="29"/>
        <v>15.419976142678401</v>
      </c>
      <c r="V148" s="177">
        <f t="shared" si="30"/>
        <v>8.5385816519560898</v>
      </c>
      <c r="W148" s="177">
        <f t="shared" si="31"/>
        <v>1.69814295937799</v>
      </c>
      <c r="X148" s="177">
        <f t="shared" si="32"/>
        <v>14.2560655636376</v>
      </c>
    </row>
    <row r="149" spans="1:24" x14ac:dyDescent="0.25">
      <c r="A149" s="14" t="s">
        <v>24</v>
      </c>
      <c r="B149" s="44">
        <v>10.7351225204201</v>
      </c>
      <c r="C149" s="44">
        <v>34.138387852848297</v>
      </c>
      <c r="D149" s="44">
        <v>30.295626679697001</v>
      </c>
      <c r="E149" s="44">
        <v>21.205948826697199</v>
      </c>
      <c r="F149" s="44">
        <v>10.2394903009272</v>
      </c>
      <c r="G149" s="44">
        <v>3.1572965122397898</v>
      </c>
      <c r="H149" s="44">
        <v>18.5359338158128</v>
      </c>
      <c r="Q149" s="14" t="s">
        <v>24</v>
      </c>
      <c r="R149" s="177">
        <f t="shared" si="26"/>
        <v>10.7351225204201</v>
      </c>
      <c r="S149" s="177">
        <f t="shared" si="27"/>
        <v>34.138387852848297</v>
      </c>
      <c r="T149" s="177">
        <f t="shared" si="28"/>
        <v>30.295626679697001</v>
      </c>
      <c r="U149" s="177">
        <f t="shared" si="29"/>
        <v>21.205948826697199</v>
      </c>
      <c r="V149" s="177">
        <f t="shared" si="30"/>
        <v>10.2394903009272</v>
      </c>
      <c r="W149" s="177">
        <f t="shared" si="31"/>
        <v>3.1572965122397898</v>
      </c>
      <c r="X149" s="177">
        <f t="shared" si="32"/>
        <v>18.5359338158128</v>
      </c>
    </row>
    <row r="150" spans="1:24" x14ac:dyDescent="0.25">
      <c r="A150" s="14" t="s">
        <v>26</v>
      </c>
      <c r="B150" s="44">
        <v>6.7175546985950296</v>
      </c>
      <c r="C150" s="44">
        <v>24.387858688888599</v>
      </c>
      <c r="D150" s="44">
        <v>24.008757241218301</v>
      </c>
      <c r="E150" s="44">
        <v>14.5513064700451</v>
      </c>
      <c r="F150" s="44">
        <v>7.07476097298676</v>
      </c>
      <c r="G150" s="44">
        <v>1.33395442251246</v>
      </c>
      <c r="H150" s="44">
        <v>12.394667677314301</v>
      </c>
      <c r="Q150" s="14" t="s">
        <v>26</v>
      </c>
      <c r="R150" s="177">
        <f t="shared" si="26"/>
        <v>6.7175546985950296</v>
      </c>
      <c r="S150" s="177">
        <f t="shared" si="27"/>
        <v>24.387858688888599</v>
      </c>
      <c r="T150" s="177">
        <f t="shared" si="28"/>
        <v>24.008757241218301</v>
      </c>
      <c r="U150" s="177">
        <f t="shared" si="29"/>
        <v>14.5513064700451</v>
      </c>
      <c r="V150" s="177">
        <f t="shared" si="30"/>
        <v>7.07476097298676</v>
      </c>
      <c r="W150" s="177">
        <f t="shared" si="31"/>
        <v>1.33395442251246</v>
      </c>
      <c r="X150" s="177">
        <f t="shared" si="32"/>
        <v>12.394667677314301</v>
      </c>
    </row>
    <row r="151" spans="1:24" x14ac:dyDescent="0.25">
      <c r="A151" s="14" t="s">
        <v>42</v>
      </c>
      <c r="B151" s="44">
        <v>6.6054363115443397</v>
      </c>
      <c r="C151" s="44">
        <v>24.324654562181902</v>
      </c>
      <c r="D151" s="44">
        <v>25.914426408485198</v>
      </c>
      <c r="E151" s="44">
        <v>16.307506671692</v>
      </c>
      <c r="F151" s="44">
        <v>6.8647299175291696</v>
      </c>
      <c r="G151" s="44">
        <v>1.30296639543018</v>
      </c>
      <c r="H151" s="44">
        <v>13.2236337046679</v>
      </c>
      <c r="Q151" s="14" t="s">
        <v>42</v>
      </c>
      <c r="R151" s="177">
        <f t="shared" si="26"/>
        <v>6.6054363115443397</v>
      </c>
      <c r="S151" s="177">
        <f t="shared" si="27"/>
        <v>24.324654562181902</v>
      </c>
      <c r="T151" s="177">
        <f t="shared" si="28"/>
        <v>25.914426408485198</v>
      </c>
      <c r="U151" s="177">
        <f t="shared" si="29"/>
        <v>16.307506671692</v>
      </c>
      <c r="V151" s="177">
        <f t="shared" si="30"/>
        <v>6.8647299175291696</v>
      </c>
      <c r="W151" s="177">
        <f t="shared" si="31"/>
        <v>1.30296639543018</v>
      </c>
      <c r="X151" s="177">
        <f t="shared" si="32"/>
        <v>13.2236337046679</v>
      </c>
    </row>
    <row r="155" spans="1:24" x14ac:dyDescent="0.25">
      <c r="A155" s="14">
        <v>2024</v>
      </c>
      <c r="B155" s="14" t="s">
        <v>53</v>
      </c>
      <c r="C155" s="14" t="s">
        <v>84</v>
      </c>
      <c r="D155" s="14" t="s">
        <v>85</v>
      </c>
      <c r="E155" s="14" t="s">
        <v>86</v>
      </c>
      <c r="F155" s="14" t="s">
        <v>87</v>
      </c>
      <c r="G155" s="14" t="s">
        <v>88</v>
      </c>
      <c r="H155" s="14" t="s">
        <v>89</v>
      </c>
      <c r="Q155" s="14">
        <f>A155</f>
        <v>2024</v>
      </c>
      <c r="R155" s="14" t="s">
        <v>53</v>
      </c>
      <c r="S155" s="14" t="s">
        <v>84</v>
      </c>
      <c r="T155" s="14" t="s">
        <v>85</v>
      </c>
      <c r="U155" s="14" t="s">
        <v>86</v>
      </c>
      <c r="V155" s="14" t="s">
        <v>87</v>
      </c>
      <c r="W155" s="14" t="s">
        <v>88</v>
      </c>
      <c r="X155" s="14" t="s">
        <v>89</v>
      </c>
    </row>
    <row r="156" spans="1:24" x14ac:dyDescent="0.25">
      <c r="A156" s="14" t="s">
        <v>0</v>
      </c>
      <c r="B156" s="262">
        <v>3.3882990738649199</v>
      </c>
      <c r="C156" s="262">
        <v>24.708383612020899</v>
      </c>
      <c r="D156" s="262">
        <v>29.865604778496799</v>
      </c>
      <c r="E156" s="262">
        <v>14.5658263305322</v>
      </c>
      <c r="F156" s="262">
        <v>7.0529513888888902</v>
      </c>
      <c r="G156" s="262">
        <v>1.4743826022852899</v>
      </c>
      <c r="H156" s="262">
        <v>13.271461716937401</v>
      </c>
      <c r="Q156" s="14" t="s">
        <v>0</v>
      </c>
      <c r="R156" s="44">
        <f>B156</f>
        <v>3.3882990738649199</v>
      </c>
      <c r="S156" s="44">
        <f t="shared" ref="S156:X171" si="33">C156</f>
        <v>24.708383612020899</v>
      </c>
      <c r="T156" s="44">
        <f t="shared" si="33"/>
        <v>29.865604778496799</v>
      </c>
      <c r="U156" s="44">
        <f t="shared" si="33"/>
        <v>14.5658263305322</v>
      </c>
      <c r="V156" s="44">
        <f t="shared" si="33"/>
        <v>7.0529513888888902</v>
      </c>
      <c r="W156" s="44">
        <f t="shared" si="33"/>
        <v>1.4743826022852899</v>
      </c>
      <c r="X156" s="44">
        <f>H156</f>
        <v>13.271461716937401</v>
      </c>
    </row>
    <row r="157" spans="1:24" x14ac:dyDescent="0.25">
      <c r="A157" s="14" t="s">
        <v>1</v>
      </c>
      <c r="B157" s="262">
        <v>2.8638251157462702</v>
      </c>
      <c r="C157" s="262">
        <v>23.5091743119266</v>
      </c>
      <c r="D157" s="262">
        <v>35.355209369130499</v>
      </c>
      <c r="E157" s="262">
        <v>15.7360681534538</v>
      </c>
      <c r="F157" s="262">
        <v>8.5238668271159206</v>
      </c>
      <c r="G157" s="262">
        <v>1.9739439399920999</v>
      </c>
      <c r="H157" s="262">
        <v>12.583635135964601</v>
      </c>
      <c r="Q157" s="14" t="s">
        <v>1</v>
      </c>
      <c r="R157" s="44">
        <f t="shared" ref="R157:R171" si="34">B157</f>
        <v>2.8638251157462702</v>
      </c>
      <c r="S157" s="44">
        <f t="shared" si="33"/>
        <v>23.5091743119266</v>
      </c>
      <c r="T157" s="44">
        <f t="shared" si="33"/>
        <v>35.355209369130499</v>
      </c>
      <c r="U157" s="44">
        <f t="shared" si="33"/>
        <v>15.7360681534538</v>
      </c>
      <c r="V157" s="44">
        <f t="shared" si="33"/>
        <v>8.5238668271159206</v>
      </c>
      <c r="W157" s="44">
        <f t="shared" si="33"/>
        <v>1.9739439399920999</v>
      </c>
      <c r="X157" s="44">
        <f t="shared" si="33"/>
        <v>12.583635135964601</v>
      </c>
    </row>
    <row r="158" spans="1:24" x14ac:dyDescent="0.25">
      <c r="A158" s="14" t="s">
        <v>2</v>
      </c>
      <c r="B158" s="262">
        <v>7.9218378663850002</v>
      </c>
      <c r="C158" s="262">
        <v>25.771719832770199</v>
      </c>
      <c r="D158" s="262">
        <v>23.1586366611287</v>
      </c>
      <c r="E158" s="262">
        <v>26.030093327407801</v>
      </c>
      <c r="F158" s="262">
        <v>12.1608269362317</v>
      </c>
      <c r="G158" s="262">
        <v>1.8326206475259601</v>
      </c>
      <c r="H158" s="262">
        <v>17.410397444996502</v>
      </c>
      <c r="Q158" s="14" t="s">
        <v>2</v>
      </c>
      <c r="R158" s="44">
        <f t="shared" si="34"/>
        <v>7.9218378663850002</v>
      </c>
      <c r="S158" s="44">
        <f t="shared" si="33"/>
        <v>25.771719832770199</v>
      </c>
      <c r="T158" s="44">
        <f t="shared" si="33"/>
        <v>23.1586366611287</v>
      </c>
      <c r="U158" s="44">
        <f t="shared" si="33"/>
        <v>26.030093327407801</v>
      </c>
      <c r="V158" s="44">
        <f t="shared" si="33"/>
        <v>12.1608269362317</v>
      </c>
      <c r="W158" s="44">
        <f t="shared" si="33"/>
        <v>1.8326206475259601</v>
      </c>
      <c r="X158" s="44">
        <f t="shared" si="33"/>
        <v>17.410397444996502</v>
      </c>
    </row>
    <row r="159" spans="1:24" x14ac:dyDescent="0.25">
      <c r="A159" s="14" t="s">
        <v>3</v>
      </c>
      <c r="B159" s="262">
        <v>15.7796585855688</v>
      </c>
      <c r="C159" s="262">
        <v>36.417688591601603</v>
      </c>
      <c r="D159" s="262">
        <v>45.415224913494797</v>
      </c>
      <c r="E159" s="262">
        <v>16.985138004246298</v>
      </c>
      <c r="F159" s="262">
        <v>9.0528459884576193</v>
      </c>
      <c r="G159" s="262">
        <v>1.3748066678123401</v>
      </c>
      <c r="H159" s="262">
        <v>17.542569618790498</v>
      </c>
      <c r="Q159" s="14" t="s">
        <v>3</v>
      </c>
      <c r="R159" s="44">
        <f t="shared" si="34"/>
        <v>15.7796585855688</v>
      </c>
      <c r="S159" s="44">
        <f t="shared" si="33"/>
        <v>36.417688591601603</v>
      </c>
      <c r="T159" s="44">
        <f t="shared" si="33"/>
        <v>45.415224913494797</v>
      </c>
      <c r="U159" s="44">
        <f t="shared" si="33"/>
        <v>16.985138004246298</v>
      </c>
      <c r="V159" s="44">
        <f t="shared" si="33"/>
        <v>9.0528459884576193</v>
      </c>
      <c r="W159" s="44">
        <f t="shared" si="33"/>
        <v>1.3748066678123401</v>
      </c>
      <c r="X159" s="44">
        <f t="shared" si="33"/>
        <v>17.542569618790498</v>
      </c>
    </row>
    <row r="160" spans="1:24" x14ac:dyDescent="0.25">
      <c r="A160" s="172" t="s">
        <v>7</v>
      </c>
      <c r="B160" s="262">
        <v>4.4923629829290199</v>
      </c>
      <c r="C160" s="262">
        <v>30.746219046036199</v>
      </c>
      <c r="D160" s="262">
        <v>33.166216737369801</v>
      </c>
      <c r="E160" s="262">
        <v>21.822943187604601</v>
      </c>
      <c r="F160" s="262">
        <v>6.6926259430518398</v>
      </c>
      <c r="G160" s="262">
        <v>1.7644152727786</v>
      </c>
      <c r="H160" s="262">
        <v>14.301869221046999</v>
      </c>
      <c r="Q160" s="172" t="s">
        <v>7</v>
      </c>
      <c r="R160" s="44">
        <f t="shared" si="34"/>
        <v>4.4923629829290199</v>
      </c>
      <c r="S160" s="44">
        <f t="shared" si="33"/>
        <v>30.746219046036199</v>
      </c>
      <c r="T160" s="44">
        <f t="shared" si="33"/>
        <v>33.166216737369801</v>
      </c>
      <c r="U160" s="44">
        <f t="shared" si="33"/>
        <v>21.822943187604601</v>
      </c>
      <c r="V160" s="44">
        <f t="shared" si="33"/>
        <v>6.6926259430518398</v>
      </c>
      <c r="W160" s="44">
        <f t="shared" si="33"/>
        <v>1.7644152727786</v>
      </c>
      <c r="X160" s="44">
        <f t="shared" si="33"/>
        <v>14.301869221046999</v>
      </c>
    </row>
    <row r="161" spans="1:24" x14ac:dyDescent="0.25">
      <c r="A161" s="14" t="s">
        <v>4</v>
      </c>
      <c r="B161" s="262">
        <v>4.0246847330292503</v>
      </c>
      <c r="C161" s="262">
        <v>26.246719160104998</v>
      </c>
      <c r="D161" s="262">
        <v>32.896901111915298</v>
      </c>
      <c r="E161" s="262">
        <v>21.194182562303599</v>
      </c>
      <c r="F161" s="262">
        <v>11.3929819231353</v>
      </c>
      <c r="G161" s="262">
        <v>0.53931614712544496</v>
      </c>
      <c r="H161" s="262">
        <v>16.389432485322899</v>
      </c>
      <c r="Q161" s="14" t="s">
        <v>4</v>
      </c>
      <c r="R161" s="44">
        <f t="shared" si="34"/>
        <v>4.0246847330292503</v>
      </c>
      <c r="S161" s="44">
        <f t="shared" si="33"/>
        <v>26.246719160104998</v>
      </c>
      <c r="T161" s="44">
        <f t="shared" si="33"/>
        <v>32.896901111915298</v>
      </c>
      <c r="U161" s="44">
        <f t="shared" si="33"/>
        <v>21.194182562303599</v>
      </c>
      <c r="V161" s="44">
        <f t="shared" si="33"/>
        <v>11.3929819231353</v>
      </c>
      <c r="W161" s="44">
        <f t="shared" si="33"/>
        <v>0.53931614712544496</v>
      </c>
      <c r="X161" s="44">
        <f t="shared" si="33"/>
        <v>16.389432485322899</v>
      </c>
    </row>
    <row r="162" spans="1:24" x14ac:dyDescent="0.25">
      <c r="A162" s="14" t="s">
        <v>5</v>
      </c>
      <c r="B162" s="262">
        <v>10.4112441436752</v>
      </c>
      <c r="C162" s="262">
        <v>18.105505719693902</v>
      </c>
      <c r="D162" s="262">
        <v>28.182063853607701</v>
      </c>
      <c r="E162" s="262">
        <v>19.046041735674098</v>
      </c>
      <c r="F162" s="262">
        <v>8.67001907404196</v>
      </c>
      <c r="G162" s="262">
        <v>1.7199862401100801</v>
      </c>
      <c r="H162" s="262">
        <v>13.9743456043383</v>
      </c>
      <c r="Q162" s="14" t="s">
        <v>5</v>
      </c>
      <c r="R162" s="44">
        <f t="shared" si="34"/>
        <v>10.4112441436752</v>
      </c>
      <c r="S162" s="44">
        <f t="shared" si="33"/>
        <v>18.105505719693902</v>
      </c>
      <c r="T162" s="44">
        <f t="shared" si="33"/>
        <v>28.182063853607701</v>
      </c>
      <c r="U162" s="44">
        <f t="shared" si="33"/>
        <v>19.046041735674098</v>
      </c>
      <c r="V162" s="44">
        <f t="shared" si="33"/>
        <v>8.67001907404196</v>
      </c>
      <c r="W162" s="44">
        <f t="shared" si="33"/>
        <v>1.7199862401100801</v>
      </c>
      <c r="X162" s="44">
        <f t="shared" si="33"/>
        <v>13.9743456043383</v>
      </c>
    </row>
    <row r="163" spans="1:24" x14ac:dyDescent="0.25">
      <c r="A163" s="14" t="s">
        <v>6</v>
      </c>
      <c r="B163" s="262">
        <v>8.6542622241453895</v>
      </c>
      <c r="C163" s="262">
        <v>28.178352395160001</v>
      </c>
      <c r="D163" s="262">
        <v>26.014568158168601</v>
      </c>
      <c r="E163" s="262">
        <v>15.919666911584599</v>
      </c>
      <c r="F163" s="262">
        <v>5.9880239520958103</v>
      </c>
      <c r="G163" s="262">
        <v>1.1166945840312701</v>
      </c>
      <c r="H163" s="262">
        <v>12.6230482009504</v>
      </c>
      <c r="Q163" s="14" t="s">
        <v>6</v>
      </c>
      <c r="R163" s="44">
        <f t="shared" si="34"/>
        <v>8.6542622241453895</v>
      </c>
      <c r="S163" s="44">
        <f t="shared" si="33"/>
        <v>28.178352395160001</v>
      </c>
      <c r="T163" s="44">
        <f t="shared" si="33"/>
        <v>26.014568158168601</v>
      </c>
      <c r="U163" s="44">
        <f t="shared" si="33"/>
        <v>15.919666911584599</v>
      </c>
      <c r="V163" s="44">
        <f t="shared" si="33"/>
        <v>5.9880239520958103</v>
      </c>
      <c r="W163" s="44">
        <f t="shared" si="33"/>
        <v>1.1166945840312701</v>
      </c>
      <c r="X163" s="44">
        <f t="shared" si="33"/>
        <v>12.6230482009504</v>
      </c>
    </row>
    <row r="164" spans="1:24" x14ac:dyDescent="0.25">
      <c r="A164" s="14" t="s">
        <v>8</v>
      </c>
      <c r="B164" s="262">
        <v>12.335136160926099</v>
      </c>
      <c r="C164" s="262">
        <v>43.4978251087446</v>
      </c>
      <c r="D164" s="262">
        <v>41.700618319512998</v>
      </c>
      <c r="E164" s="262">
        <v>23.182731440935601</v>
      </c>
      <c r="F164" s="262">
        <v>8.7019579405366194</v>
      </c>
      <c r="G164" s="262">
        <v>1.3399886100968099</v>
      </c>
      <c r="H164" s="262">
        <v>20.931190770498599</v>
      </c>
      <c r="Q164" s="14" t="s">
        <v>8</v>
      </c>
      <c r="R164" s="44">
        <f t="shared" si="34"/>
        <v>12.335136160926099</v>
      </c>
      <c r="S164" s="44">
        <f t="shared" si="33"/>
        <v>43.4978251087446</v>
      </c>
      <c r="T164" s="44">
        <f t="shared" si="33"/>
        <v>41.700618319512998</v>
      </c>
      <c r="U164" s="44">
        <f t="shared" si="33"/>
        <v>23.182731440935601</v>
      </c>
      <c r="V164" s="44">
        <f t="shared" si="33"/>
        <v>8.7019579405366194</v>
      </c>
      <c r="W164" s="44">
        <f t="shared" si="33"/>
        <v>1.3399886100968099</v>
      </c>
      <c r="X164" s="44">
        <f t="shared" si="33"/>
        <v>20.931190770498599</v>
      </c>
    </row>
    <row r="165" spans="1:24" x14ac:dyDescent="0.25">
      <c r="A165" s="14" t="s">
        <v>9</v>
      </c>
      <c r="B165" s="262">
        <v>8.1404814513315493</v>
      </c>
      <c r="C165" s="262">
        <v>43.676414736042503</v>
      </c>
      <c r="D165" s="262">
        <v>42.070078377132297</v>
      </c>
      <c r="E165" s="262">
        <v>30.056066123345499</v>
      </c>
      <c r="F165" s="262">
        <v>11.3901113124515</v>
      </c>
      <c r="G165" s="262">
        <v>1.18743691741376</v>
      </c>
      <c r="H165" s="262">
        <v>20.2586322299667</v>
      </c>
      <c r="Q165" s="14" t="s">
        <v>9</v>
      </c>
      <c r="R165" s="44">
        <f t="shared" si="34"/>
        <v>8.1404814513315493</v>
      </c>
      <c r="S165" s="44">
        <f t="shared" si="33"/>
        <v>43.676414736042503</v>
      </c>
      <c r="T165" s="44">
        <f t="shared" si="33"/>
        <v>42.070078377132297</v>
      </c>
      <c r="U165" s="44">
        <f t="shared" si="33"/>
        <v>30.056066123345499</v>
      </c>
      <c r="V165" s="44">
        <f t="shared" si="33"/>
        <v>11.3901113124515</v>
      </c>
      <c r="W165" s="44">
        <f t="shared" si="33"/>
        <v>1.18743691741376</v>
      </c>
      <c r="X165" s="44">
        <f t="shared" si="33"/>
        <v>20.2586322299667</v>
      </c>
    </row>
    <row r="166" spans="1:24" x14ac:dyDescent="0.25">
      <c r="A166" s="14" t="s">
        <v>10</v>
      </c>
      <c r="B166" s="262">
        <v>9.4540297801938102</v>
      </c>
      <c r="C166" s="262">
        <v>22.438774201820699</v>
      </c>
      <c r="D166" s="262">
        <v>25.527192008878998</v>
      </c>
      <c r="E166" s="262">
        <v>20.876826722338201</v>
      </c>
      <c r="F166" s="262">
        <v>12.377630246427399</v>
      </c>
      <c r="G166" s="262">
        <v>1.5320974413972701</v>
      </c>
      <c r="H166" s="262">
        <v>14.7167034584253</v>
      </c>
      <c r="Q166" s="14" t="s">
        <v>10</v>
      </c>
      <c r="R166" s="44">
        <f t="shared" si="34"/>
        <v>9.4540297801938102</v>
      </c>
      <c r="S166" s="44">
        <f t="shared" si="33"/>
        <v>22.438774201820699</v>
      </c>
      <c r="T166" s="44">
        <f t="shared" si="33"/>
        <v>25.527192008878998</v>
      </c>
      <c r="U166" s="44">
        <f t="shared" si="33"/>
        <v>20.876826722338201</v>
      </c>
      <c r="V166" s="44">
        <f t="shared" si="33"/>
        <v>12.377630246427399</v>
      </c>
      <c r="W166" s="44">
        <f t="shared" si="33"/>
        <v>1.5320974413972701</v>
      </c>
      <c r="X166" s="44">
        <f t="shared" si="33"/>
        <v>14.7167034584253</v>
      </c>
    </row>
    <row r="167" spans="1:24" x14ac:dyDescent="0.25">
      <c r="A167" s="14" t="s">
        <v>11</v>
      </c>
      <c r="B167" s="262">
        <v>4.6475600309837297</v>
      </c>
      <c r="C167" s="262">
        <v>16.925928911098602</v>
      </c>
      <c r="D167" s="262">
        <v>14.6786648796988</v>
      </c>
      <c r="E167" s="262">
        <v>13.127274897070199</v>
      </c>
      <c r="F167" s="262">
        <v>5.1190171487074503</v>
      </c>
      <c r="G167" s="262">
        <v>1.70641184249819</v>
      </c>
      <c r="H167" s="262">
        <v>8.9642426321672399</v>
      </c>
      <c r="Q167" s="14" t="s">
        <v>11</v>
      </c>
      <c r="R167" s="44">
        <f t="shared" si="34"/>
        <v>4.6475600309837297</v>
      </c>
      <c r="S167" s="44">
        <f t="shared" si="33"/>
        <v>16.925928911098602</v>
      </c>
      <c r="T167" s="44">
        <f t="shared" si="33"/>
        <v>14.6786648796988</v>
      </c>
      <c r="U167" s="44">
        <f t="shared" si="33"/>
        <v>13.127274897070199</v>
      </c>
      <c r="V167" s="44">
        <f t="shared" si="33"/>
        <v>5.1190171487074503</v>
      </c>
      <c r="W167" s="44">
        <f t="shared" si="33"/>
        <v>1.70641184249819</v>
      </c>
      <c r="X167" s="44">
        <f t="shared" si="33"/>
        <v>8.9642426321672399</v>
      </c>
    </row>
    <row r="168" spans="1:24" x14ac:dyDescent="0.25">
      <c r="A168" s="14" t="s">
        <v>41</v>
      </c>
      <c r="B168" s="262">
        <v>7.2975602724422499</v>
      </c>
      <c r="C168" s="262">
        <v>28.223976293946698</v>
      </c>
      <c r="D168" s="262">
        <v>31.335053132321999</v>
      </c>
      <c r="E168" s="262">
        <v>19.832610825017198</v>
      </c>
      <c r="F168" s="262">
        <v>8.8688030418107502</v>
      </c>
      <c r="G168" s="262">
        <v>1.48587508945575</v>
      </c>
      <c r="H168" s="262">
        <v>15.294167058266</v>
      </c>
      <c r="Q168" s="14" t="s">
        <v>41</v>
      </c>
      <c r="R168" s="44">
        <f t="shared" si="34"/>
        <v>7.2975602724422499</v>
      </c>
      <c r="S168" s="44">
        <f t="shared" si="33"/>
        <v>28.223976293946698</v>
      </c>
      <c r="T168" s="44">
        <f t="shared" si="33"/>
        <v>31.335053132321999</v>
      </c>
      <c r="U168" s="44">
        <f t="shared" si="33"/>
        <v>19.832610825017198</v>
      </c>
      <c r="V168" s="44">
        <f t="shared" si="33"/>
        <v>8.8688030418107502</v>
      </c>
      <c r="W168" s="44">
        <f t="shared" si="33"/>
        <v>1.48587508945575</v>
      </c>
      <c r="X168" s="44">
        <f t="shared" si="33"/>
        <v>15.294167058266</v>
      </c>
    </row>
    <row r="169" spans="1:24" x14ac:dyDescent="0.25">
      <c r="A169" s="14" t="s">
        <v>24</v>
      </c>
      <c r="B169" s="262">
        <v>12.602100350058301</v>
      </c>
      <c r="C169" s="262">
        <v>31.335982879853301</v>
      </c>
      <c r="D169" s="262">
        <v>39.579770339604202</v>
      </c>
      <c r="E169" s="262">
        <v>21.484974469153698</v>
      </c>
      <c r="F169" s="262">
        <v>9.1017691563797705</v>
      </c>
      <c r="G169" s="262">
        <v>2.1048643414931898</v>
      </c>
      <c r="H169" s="262">
        <v>19.580851653468901</v>
      </c>
      <c r="Q169" s="14" t="s">
        <v>24</v>
      </c>
      <c r="R169" s="44">
        <f t="shared" si="34"/>
        <v>12.602100350058301</v>
      </c>
      <c r="S169" s="44">
        <f t="shared" si="33"/>
        <v>31.335982879853301</v>
      </c>
      <c r="T169" s="44">
        <f t="shared" si="33"/>
        <v>39.579770339604202</v>
      </c>
      <c r="U169" s="44">
        <f t="shared" si="33"/>
        <v>21.484974469153698</v>
      </c>
      <c r="V169" s="44">
        <f t="shared" si="33"/>
        <v>9.1017691563797705</v>
      </c>
      <c r="W169" s="44">
        <f t="shared" si="33"/>
        <v>2.1048643414931898</v>
      </c>
      <c r="X169" s="44">
        <f t="shared" si="33"/>
        <v>19.580851653468901</v>
      </c>
    </row>
    <row r="170" spans="1:24" x14ac:dyDescent="0.25">
      <c r="A170" s="14" t="s">
        <v>26</v>
      </c>
      <c r="B170" s="262">
        <v>5.6444183670767396</v>
      </c>
      <c r="C170" s="262">
        <v>23.461847021141601</v>
      </c>
      <c r="D170" s="262">
        <v>25.442700640416401</v>
      </c>
      <c r="E170" s="262">
        <v>15.8426037718794</v>
      </c>
      <c r="F170" s="262">
        <v>7.5215024810398798</v>
      </c>
      <c r="G170" s="262">
        <v>1.5527229478044999</v>
      </c>
      <c r="H170" s="262">
        <v>12.734960556051901</v>
      </c>
      <c r="Q170" s="14" t="s">
        <v>26</v>
      </c>
      <c r="R170" s="44">
        <f t="shared" si="34"/>
        <v>5.6444183670767396</v>
      </c>
      <c r="S170" s="44">
        <f t="shared" si="33"/>
        <v>23.461847021141601</v>
      </c>
      <c r="T170" s="44">
        <f t="shared" si="33"/>
        <v>25.442700640416401</v>
      </c>
      <c r="U170" s="44">
        <f t="shared" si="33"/>
        <v>15.8426037718794</v>
      </c>
      <c r="V170" s="44">
        <f t="shared" si="33"/>
        <v>7.5215024810398798</v>
      </c>
      <c r="W170" s="44">
        <f t="shared" si="33"/>
        <v>1.5527229478044999</v>
      </c>
      <c r="X170" s="44">
        <f t="shared" si="33"/>
        <v>12.734960556051901</v>
      </c>
    </row>
    <row r="171" spans="1:24" x14ac:dyDescent="0.25">
      <c r="A171" s="14" t="s">
        <v>42</v>
      </c>
      <c r="B171" s="262">
        <v>5.9332384764375901</v>
      </c>
      <c r="C171" s="262">
        <v>23.652107127051899</v>
      </c>
      <c r="D171" s="262">
        <v>28.1318210744809</v>
      </c>
      <c r="E171" s="262">
        <v>17.5969759598194</v>
      </c>
      <c r="F171" s="262">
        <v>7.9104593806363903</v>
      </c>
      <c r="G171" s="262">
        <v>1.6164202329073301</v>
      </c>
      <c r="H171" s="262">
        <v>13.860511182375699</v>
      </c>
      <c r="Q171" s="14" t="s">
        <v>42</v>
      </c>
      <c r="R171" s="44">
        <f t="shared" si="34"/>
        <v>5.9332384764375901</v>
      </c>
      <c r="S171" s="44">
        <f t="shared" si="33"/>
        <v>23.652107127051899</v>
      </c>
      <c r="T171" s="44">
        <f t="shared" si="33"/>
        <v>28.1318210744809</v>
      </c>
      <c r="U171" s="44">
        <f t="shared" si="33"/>
        <v>17.5969759598194</v>
      </c>
      <c r="V171" s="44">
        <f t="shared" si="33"/>
        <v>7.9104593806363903</v>
      </c>
      <c r="W171" s="44">
        <f t="shared" si="33"/>
        <v>1.6164202329073301</v>
      </c>
      <c r="X171" s="44">
        <f t="shared" si="33"/>
        <v>13.860511182375699</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A5001-0FF6-4DC3-A4C0-990C2454B0BA}">
  <sheetPr>
    <tabColor theme="4" tint="0.59999389629810485"/>
  </sheetPr>
  <dimension ref="A1:J72"/>
  <sheetViews>
    <sheetView workbookViewId="0">
      <selection activeCell="BE21" sqref="BE21"/>
    </sheetView>
  </sheetViews>
  <sheetFormatPr defaultRowHeight="14.25" x14ac:dyDescent="0.2"/>
  <cols>
    <col min="7" max="7" width="32.75" bestFit="1" customWidth="1"/>
  </cols>
  <sheetData>
    <row r="1" spans="1:10" ht="18.75" x14ac:dyDescent="0.3">
      <c r="A1" s="46" t="s">
        <v>1118</v>
      </c>
      <c r="B1" s="14"/>
      <c r="C1" s="14"/>
      <c r="D1" s="14"/>
    </row>
    <row r="2" spans="1:10" ht="15" x14ac:dyDescent="0.25">
      <c r="A2" s="172"/>
      <c r="B2" s="14"/>
      <c r="C2" s="14"/>
      <c r="D2" s="14"/>
    </row>
    <row r="3" spans="1:10" ht="15" x14ac:dyDescent="0.25">
      <c r="A3" s="14"/>
      <c r="B3" s="14"/>
      <c r="C3" s="14"/>
      <c r="D3" s="14"/>
    </row>
    <row r="4" spans="1:10" ht="15" x14ac:dyDescent="0.25">
      <c r="A4" s="79" t="s">
        <v>876</v>
      </c>
      <c r="B4" s="14"/>
      <c r="C4" s="14"/>
      <c r="D4" s="14"/>
    </row>
    <row r="5" spans="1:10" ht="15" x14ac:dyDescent="0.25">
      <c r="A5" s="14"/>
      <c r="B5" s="14"/>
      <c r="C5" s="14"/>
      <c r="D5" s="14"/>
    </row>
    <row r="6" spans="1:10" ht="15" x14ac:dyDescent="0.25">
      <c r="A6" s="251" t="s">
        <v>1119</v>
      </c>
      <c r="B6" s="14"/>
      <c r="C6" s="14"/>
      <c r="D6" s="14"/>
      <c r="G6" t="s">
        <v>1123</v>
      </c>
    </row>
    <row r="7" spans="1:10" ht="15" x14ac:dyDescent="0.25">
      <c r="A7" s="14"/>
      <c r="B7" s="14"/>
      <c r="C7" s="14"/>
      <c r="D7" s="14"/>
      <c r="G7" t="s">
        <v>797</v>
      </c>
      <c r="H7" t="str" cm="1">
        <f t="array" ref="H7">INDEX(A9:A24,Control!B2)</f>
        <v>Ashford</v>
      </c>
    </row>
    <row r="8" spans="1:10" ht="15" x14ac:dyDescent="0.25">
      <c r="A8" s="14"/>
      <c r="B8" s="14">
        <v>2021</v>
      </c>
      <c r="C8" s="14">
        <v>2022</v>
      </c>
      <c r="D8" s="14">
        <v>2023</v>
      </c>
      <c r="G8" s="251"/>
      <c r="H8">
        <v>2023</v>
      </c>
      <c r="I8" t="s">
        <v>797</v>
      </c>
    </row>
    <row r="9" spans="1:10" ht="15" x14ac:dyDescent="0.25">
      <c r="A9" s="14" t="s">
        <v>0</v>
      </c>
      <c r="B9" s="14">
        <v>14.5</v>
      </c>
      <c r="C9" s="14">
        <v>15.8</v>
      </c>
      <c r="D9" s="14">
        <v>14.2</v>
      </c>
      <c r="G9" t="s">
        <v>1135</v>
      </c>
      <c r="H9" s="38">
        <v>0.2</v>
      </c>
      <c r="I9" s="38" t="str">
        <f t="shared" ref="I9:I40" si="0">IF(G9=$H$7,H9,"")</f>
        <v/>
      </c>
      <c r="J9" s="38" t="str">
        <f>IF(G9=$H$7,G9,"")</f>
        <v/>
      </c>
    </row>
    <row r="10" spans="1:10" ht="15" x14ac:dyDescent="0.25">
      <c r="A10" s="14" t="s">
        <v>1</v>
      </c>
      <c r="B10" s="14">
        <v>12.1</v>
      </c>
      <c r="C10" s="14">
        <v>13.1</v>
      </c>
      <c r="D10" s="14">
        <v>12.2</v>
      </c>
      <c r="G10" t="s">
        <v>1134</v>
      </c>
      <c r="H10" s="38">
        <v>0.18100000000000002</v>
      </c>
      <c r="I10" s="38" t="str">
        <f t="shared" si="0"/>
        <v/>
      </c>
      <c r="J10" s="38" t="str">
        <f t="shared" ref="J10:J72" si="1">IF(G10=$H$7,G10,"")</f>
        <v/>
      </c>
    </row>
    <row r="11" spans="1:10" ht="15" x14ac:dyDescent="0.25">
      <c r="A11" s="14" t="s">
        <v>2</v>
      </c>
      <c r="B11" s="14">
        <v>16.7</v>
      </c>
      <c r="C11" s="14">
        <v>16.899999999999999</v>
      </c>
      <c r="D11" s="14">
        <v>14.3</v>
      </c>
      <c r="G11" t="s">
        <v>903</v>
      </c>
      <c r="H11" s="38">
        <v>0.17899999999999999</v>
      </c>
      <c r="I11" s="38" t="str">
        <f t="shared" si="0"/>
        <v/>
      </c>
      <c r="J11" s="38" t="str">
        <f t="shared" si="1"/>
        <v/>
      </c>
    </row>
    <row r="12" spans="1:10" ht="15" x14ac:dyDescent="0.25">
      <c r="A12" s="14" t="s">
        <v>3</v>
      </c>
      <c r="B12" s="14">
        <v>13.6</v>
      </c>
      <c r="C12" s="14">
        <v>14.6</v>
      </c>
      <c r="D12" s="14">
        <v>13</v>
      </c>
      <c r="G12" t="s">
        <v>4</v>
      </c>
      <c r="H12" s="38">
        <v>0.16800000000000001</v>
      </c>
      <c r="I12" s="38" t="str">
        <f t="shared" si="0"/>
        <v/>
      </c>
      <c r="J12" s="38" t="str">
        <f t="shared" si="1"/>
        <v/>
      </c>
    </row>
    <row r="13" spans="1:10" ht="15" x14ac:dyDescent="0.25">
      <c r="A13" s="172" t="s">
        <v>7</v>
      </c>
      <c r="B13" s="14">
        <v>11.2</v>
      </c>
      <c r="C13" s="14">
        <v>13.6</v>
      </c>
      <c r="D13" s="14">
        <v>12.3</v>
      </c>
      <c r="G13" t="s">
        <v>1133</v>
      </c>
      <c r="H13" s="38">
        <v>0.16500000000000001</v>
      </c>
      <c r="I13" s="38" t="str">
        <f t="shared" si="0"/>
        <v/>
      </c>
      <c r="J13" s="38" t="str">
        <f t="shared" si="1"/>
        <v/>
      </c>
    </row>
    <row r="14" spans="1:10" ht="15" x14ac:dyDescent="0.25">
      <c r="A14" s="14" t="s">
        <v>4</v>
      </c>
      <c r="B14" s="14">
        <v>19.7</v>
      </c>
      <c r="C14" s="14">
        <v>19.5</v>
      </c>
      <c r="D14" s="14">
        <v>16.8</v>
      </c>
      <c r="G14" t="s">
        <v>1132</v>
      </c>
      <c r="H14" s="38">
        <v>0.16200000000000001</v>
      </c>
      <c r="I14" s="38" t="str">
        <f t="shared" si="0"/>
        <v/>
      </c>
      <c r="J14" s="38" t="str">
        <f t="shared" si="1"/>
        <v/>
      </c>
    </row>
    <row r="15" spans="1:10" ht="15" x14ac:dyDescent="0.25">
      <c r="A15" s="14" t="s">
        <v>5</v>
      </c>
      <c r="B15" s="14">
        <v>13.2</v>
      </c>
      <c r="C15" s="14">
        <v>12.9</v>
      </c>
      <c r="D15" s="14">
        <v>12</v>
      </c>
      <c r="G15" t="s">
        <v>883</v>
      </c>
      <c r="H15" s="38">
        <v>0.16</v>
      </c>
      <c r="I15" s="38" t="str">
        <f t="shared" si="0"/>
        <v/>
      </c>
      <c r="J15" s="38" t="str">
        <f t="shared" si="1"/>
        <v/>
      </c>
    </row>
    <row r="16" spans="1:10" ht="15" x14ac:dyDescent="0.25">
      <c r="A16" s="14" t="s">
        <v>6</v>
      </c>
      <c r="B16" s="14">
        <v>11.4</v>
      </c>
      <c r="C16" s="14">
        <v>15.1</v>
      </c>
      <c r="D16" s="14">
        <v>11.8</v>
      </c>
      <c r="G16" t="s">
        <v>886</v>
      </c>
      <c r="H16" s="38">
        <v>0.152</v>
      </c>
      <c r="I16" s="38" t="str">
        <f t="shared" si="0"/>
        <v/>
      </c>
      <c r="J16" s="38" t="str">
        <f t="shared" si="1"/>
        <v/>
      </c>
    </row>
    <row r="17" spans="1:10" ht="15" x14ac:dyDescent="0.25">
      <c r="A17" s="14" t="s">
        <v>8</v>
      </c>
      <c r="B17" s="14">
        <v>13.3</v>
      </c>
      <c r="C17" s="14">
        <v>14.3</v>
      </c>
      <c r="D17" s="14">
        <v>11.8</v>
      </c>
      <c r="G17" t="s">
        <v>2</v>
      </c>
      <c r="H17" s="38">
        <v>0.14300000000000002</v>
      </c>
      <c r="I17" s="38" t="str">
        <f t="shared" si="0"/>
        <v/>
      </c>
      <c r="J17" s="38" t="str">
        <f t="shared" si="1"/>
        <v/>
      </c>
    </row>
    <row r="18" spans="1:10" ht="15" x14ac:dyDescent="0.25">
      <c r="A18" s="14" t="s">
        <v>9</v>
      </c>
      <c r="B18" s="14">
        <v>14.2</v>
      </c>
      <c r="C18" s="14">
        <v>13.6</v>
      </c>
      <c r="D18" s="14">
        <v>13.3</v>
      </c>
      <c r="G18" t="s">
        <v>0</v>
      </c>
      <c r="H18" s="38">
        <v>0.14199999999999999</v>
      </c>
      <c r="I18" s="38">
        <f t="shared" si="0"/>
        <v>0.14199999999999999</v>
      </c>
      <c r="J18" s="38" t="str">
        <f t="shared" si="1"/>
        <v>Ashford</v>
      </c>
    </row>
    <row r="19" spans="1:10" ht="15" x14ac:dyDescent="0.25">
      <c r="A19" s="14" t="s">
        <v>10</v>
      </c>
      <c r="B19" s="14">
        <v>13.3</v>
      </c>
      <c r="C19" s="14">
        <v>17.3</v>
      </c>
      <c r="D19" s="14">
        <v>13.3</v>
      </c>
      <c r="G19" t="s">
        <v>1131</v>
      </c>
      <c r="H19" s="38">
        <v>0.13900000000000001</v>
      </c>
      <c r="I19" s="38" t="str">
        <f t="shared" si="0"/>
        <v/>
      </c>
      <c r="J19" s="38" t="str">
        <f t="shared" si="1"/>
        <v/>
      </c>
    </row>
    <row r="20" spans="1:10" ht="15" x14ac:dyDescent="0.25">
      <c r="A20" s="14" t="s">
        <v>11</v>
      </c>
      <c r="B20" s="14">
        <v>13.3</v>
      </c>
      <c r="C20" s="14">
        <v>14.8</v>
      </c>
      <c r="D20" s="14">
        <v>12.3</v>
      </c>
      <c r="G20" t="s">
        <v>892</v>
      </c>
      <c r="H20" s="38">
        <v>0.13800000000000001</v>
      </c>
      <c r="I20" s="38" t="str">
        <f t="shared" si="0"/>
        <v/>
      </c>
      <c r="J20" s="38" t="str">
        <f t="shared" si="1"/>
        <v/>
      </c>
    </row>
    <row r="21" spans="1:10" ht="15" x14ac:dyDescent="0.25">
      <c r="A21" s="14" t="s">
        <v>41</v>
      </c>
      <c r="B21" s="14"/>
      <c r="C21" s="14"/>
      <c r="D21" s="14"/>
      <c r="G21" t="s">
        <v>918</v>
      </c>
      <c r="H21" s="38">
        <v>0.13699999999999998</v>
      </c>
      <c r="I21" s="38" t="str">
        <f t="shared" si="0"/>
        <v/>
      </c>
      <c r="J21" s="38" t="str">
        <f t="shared" si="1"/>
        <v/>
      </c>
    </row>
    <row r="22" spans="1:10" ht="15" x14ac:dyDescent="0.25">
      <c r="A22" s="14" t="s">
        <v>24</v>
      </c>
      <c r="B22" s="14">
        <v>15.3</v>
      </c>
      <c r="C22" s="14">
        <v>14.5</v>
      </c>
      <c r="D22" s="14">
        <v>12.1</v>
      </c>
      <c r="G22" t="s">
        <v>900</v>
      </c>
      <c r="H22" s="38">
        <v>0.13500000000000001</v>
      </c>
      <c r="I22" s="38" t="str">
        <f t="shared" si="0"/>
        <v/>
      </c>
      <c r="J22" s="38" t="str">
        <f t="shared" si="1"/>
        <v/>
      </c>
    </row>
    <row r="23" spans="1:10" ht="15" x14ac:dyDescent="0.25">
      <c r="A23" s="14" t="s">
        <v>26</v>
      </c>
      <c r="B23" s="14">
        <v>12.4</v>
      </c>
      <c r="C23" s="14">
        <v>14.6</v>
      </c>
      <c r="D23" s="14">
        <v>12.6</v>
      </c>
      <c r="G23" t="s">
        <v>915</v>
      </c>
      <c r="H23" s="38">
        <v>0.13300000000000001</v>
      </c>
      <c r="I23" s="38" t="str">
        <f t="shared" si="0"/>
        <v/>
      </c>
      <c r="J23" s="38" t="str">
        <f t="shared" si="1"/>
        <v/>
      </c>
    </row>
    <row r="24" spans="1:10" ht="15" x14ac:dyDescent="0.25">
      <c r="A24" s="14" t="s">
        <v>42</v>
      </c>
      <c r="B24" s="14"/>
      <c r="C24" s="14"/>
      <c r="D24" s="14"/>
      <c r="G24" t="s">
        <v>9</v>
      </c>
      <c r="H24" s="38">
        <v>0.13300000000000001</v>
      </c>
      <c r="I24" s="38" t="str">
        <f t="shared" si="0"/>
        <v/>
      </c>
      <c r="J24" s="38" t="str">
        <f t="shared" si="1"/>
        <v/>
      </c>
    </row>
    <row r="25" spans="1:10" x14ac:dyDescent="0.2">
      <c r="G25" t="s">
        <v>10</v>
      </c>
      <c r="H25" s="38">
        <v>0.13300000000000001</v>
      </c>
      <c r="I25" s="38" t="str">
        <f t="shared" si="0"/>
        <v/>
      </c>
      <c r="J25" s="38" t="str">
        <f t="shared" si="1"/>
        <v/>
      </c>
    </row>
    <row r="26" spans="1:10" x14ac:dyDescent="0.2">
      <c r="G26" t="s">
        <v>916</v>
      </c>
      <c r="H26" s="38">
        <v>0.13200000000000001</v>
      </c>
      <c r="I26" s="38" t="str">
        <f t="shared" si="0"/>
        <v/>
      </c>
      <c r="J26" s="38" t="str">
        <f t="shared" si="1"/>
        <v/>
      </c>
    </row>
    <row r="27" spans="1:10" x14ac:dyDescent="0.2">
      <c r="G27" t="s">
        <v>3</v>
      </c>
      <c r="H27" s="38">
        <v>0.13</v>
      </c>
      <c r="I27" s="38" t="str">
        <f t="shared" si="0"/>
        <v/>
      </c>
      <c r="J27" s="38" t="str">
        <f t="shared" si="1"/>
        <v/>
      </c>
    </row>
    <row r="28" spans="1:10" x14ac:dyDescent="0.2">
      <c r="G28" t="s">
        <v>908</v>
      </c>
      <c r="H28" s="38">
        <v>0.13</v>
      </c>
      <c r="I28" s="38" t="str">
        <f t="shared" si="0"/>
        <v/>
      </c>
      <c r="J28" s="38" t="str">
        <f t="shared" si="1"/>
        <v/>
      </c>
    </row>
    <row r="29" spans="1:10" x14ac:dyDescent="0.2">
      <c r="G29" t="s">
        <v>1129</v>
      </c>
      <c r="H29" s="38">
        <v>0.13</v>
      </c>
      <c r="I29" s="38" t="str">
        <f t="shared" si="0"/>
        <v/>
      </c>
      <c r="J29" s="38" t="str">
        <f t="shared" si="1"/>
        <v/>
      </c>
    </row>
    <row r="30" spans="1:10" x14ac:dyDescent="0.2">
      <c r="G30" t="s">
        <v>911</v>
      </c>
      <c r="H30" s="38">
        <v>0.129</v>
      </c>
      <c r="I30" s="38" t="str">
        <f t="shared" si="0"/>
        <v/>
      </c>
      <c r="J30" s="38" t="str">
        <f t="shared" si="1"/>
        <v/>
      </c>
    </row>
    <row r="31" spans="1:10" x14ac:dyDescent="0.2">
      <c r="G31" t="s">
        <v>893</v>
      </c>
      <c r="H31" s="38">
        <v>0.129</v>
      </c>
      <c r="I31" s="38" t="str">
        <f t="shared" si="0"/>
        <v/>
      </c>
      <c r="J31" s="38" t="str">
        <f t="shared" si="1"/>
        <v/>
      </c>
    </row>
    <row r="32" spans="1:10" x14ac:dyDescent="0.2">
      <c r="G32" t="s">
        <v>881</v>
      </c>
      <c r="H32" s="38">
        <v>0.127</v>
      </c>
      <c r="I32" s="38" t="str">
        <f t="shared" si="0"/>
        <v/>
      </c>
      <c r="J32" s="38" t="str">
        <f t="shared" si="1"/>
        <v/>
      </c>
    </row>
    <row r="33" spans="7:10" x14ac:dyDescent="0.2">
      <c r="G33" t="s">
        <v>884</v>
      </c>
      <c r="H33" s="38">
        <v>0.126</v>
      </c>
      <c r="I33" s="38" t="str">
        <f t="shared" si="0"/>
        <v/>
      </c>
      <c r="J33" s="38" t="str">
        <f t="shared" si="1"/>
        <v/>
      </c>
    </row>
    <row r="34" spans="7:10" x14ac:dyDescent="0.2">
      <c r="G34" t="s">
        <v>890</v>
      </c>
      <c r="H34" s="38">
        <v>0.125</v>
      </c>
      <c r="I34" s="38" t="str">
        <f t="shared" si="0"/>
        <v/>
      </c>
      <c r="J34" s="38" t="str">
        <f t="shared" si="1"/>
        <v/>
      </c>
    </row>
    <row r="35" spans="7:10" x14ac:dyDescent="0.2">
      <c r="G35" t="s">
        <v>1126</v>
      </c>
      <c r="H35" s="38">
        <v>0.125</v>
      </c>
      <c r="I35" s="38" t="str">
        <f t="shared" si="0"/>
        <v/>
      </c>
      <c r="J35" s="38" t="str">
        <f t="shared" si="1"/>
        <v/>
      </c>
    </row>
    <row r="36" spans="7:10" x14ac:dyDescent="0.2">
      <c r="G36" t="s">
        <v>62</v>
      </c>
      <c r="H36" s="38">
        <v>0.12300000000000001</v>
      </c>
      <c r="I36" s="38" t="str">
        <f t="shared" si="0"/>
        <v/>
      </c>
      <c r="J36" s="38" t="str">
        <f t="shared" si="1"/>
        <v/>
      </c>
    </row>
    <row r="37" spans="7:10" x14ac:dyDescent="0.2">
      <c r="G37" t="s">
        <v>11</v>
      </c>
      <c r="H37" s="38">
        <v>0.12300000000000001</v>
      </c>
      <c r="I37" s="38" t="str">
        <f t="shared" si="0"/>
        <v/>
      </c>
      <c r="J37" s="38" t="str">
        <f t="shared" si="1"/>
        <v/>
      </c>
    </row>
    <row r="38" spans="7:10" x14ac:dyDescent="0.2">
      <c r="G38" t="s">
        <v>1127</v>
      </c>
      <c r="H38" s="38">
        <v>0.12300000000000001</v>
      </c>
      <c r="I38" s="38" t="str">
        <f t="shared" si="0"/>
        <v/>
      </c>
      <c r="J38" s="38" t="str">
        <f t="shared" si="1"/>
        <v/>
      </c>
    </row>
    <row r="39" spans="7:10" x14ac:dyDescent="0.2">
      <c r="G39" t="s">
        <v>1</v>
      </c>
      <c r="H39" s="38">
        <v>0.122</v>
      </c>
      <c r="I39" s="38" t="str">
        <f t="shared" si="0"/>
        <v/>
      </c>
      <c r="J39" s="38" t="str">
        <f t="shared" si="1"/>
        <v/>
      </c>
    </row>
    <row r="40" spans="7:10" x14ac:dyDescent="0.2">
      <c r="G40" t="s">
        <v>1128</v>
      </c>
      <c r="H40" s="38">
        <v>0.121</v>
      </c>
      <c r="I40" s="38" t="str">
        <f t="shared" si="0"/>
        <v/>
      </c>
      <c r="J40" s="38" t="str">
        <f t="shared" si="1"/>
        <v/>
      </c>
    </row>
    <row r="41" spans="7:10" x14ac:dyDescent="0.2">
      <c r="G41" t="s">
        <v>24</v>
      </c>
      <c r="H41" s="38">
        <v>0.121</v>
      </c>
      <c r="I41" s="38" t="str">
        <f t="shared" ref="I41:I72" si="2">IF(G41=$H$7,H41,"")</f>
        <v/>
      </c>
      <c r="J41" s="38" t="str">
        <f t="shared" si="1"/>
        <v/>
      </c>
    </row>
    <row r="42" spans="7:10" x14ac:dyDescent="0.2">
      <c r="G42" t="s">
        <v>895</v>
      </c>
      <c r="H42" s="38">
        <v>0.12</v>
      </c>
      <c r="I42" s="38" t="str">
        <f t="shared" si="2"/>
        <v/>
      </c>
      <c r="J42" s="38" t="str">
        <f t="shared" si="1"/>
        <v/>
      </c>
    </row>
    <row r="43" spans="7:10" x14ac:dyDescent="0.2">
      <c r="G43" t="s">
        <v>5</v>
      </c>
      <c r="H43" s="38">
        <v>0.12</v>
      </c>
      <c r="I43" s="38" t="str">
        <f t="shared" si="2"/>
        <v/>
      </c>
      <c r="J43" s="38" t="str">
        <f t="shared" si="1"/>
        <v/>
      </c>
    </row>
    <row r="44" spans="7:10" x14ac:dyDescent="0.2">
      <c r="G44" t="s">
        <v>896</v>
      </c>
      <c r="H44" s="38">
        <v>0.12</v>
      </c>
      <c r="I44" s="38" t="str">
        <f t="shared" si="2"/>
        <v/>
      </c>
      <c r="J44" s="38" t="str">
        <f t="shared" si="1"/>
        <v/>
      </c>
    </row>
    <row r="45" spans="7:10" x14ac:dyDescent="0.2">
      <c r="G45" t="s">
        <v>1130</v>
      </c>
      <c r="H45" s="38">
        <v>0.12</v>
      </c>
      <c r="I45" s="38" t="str">
        <f t="shared" si="2"/>
        <v/>
      </c>
      <c r="J45" s="38" t="str">
        <f t="shared" si="1"/>
        <v/>
      </c>
    </row>
    <row r="46" spans="7:10" x14ac:dyDescent="0.2">
      <c r="G46" t="s">
        <v>894</v>
      </c>
      <c r="H46" s="38">
        <v>0.11900000000000001</v>
      </c>
      <c r="I46" s="38" t="str">
        <f t="shared" si="2"/>
        <v/>
      </c>
      <c r="J46" s="38" t="str">
        <f t="shared" si="1"/>
        <v/>
      </c>
    </row>
    <row r="47" spans="7:10" x14ac:dyDescent="0.2">
      <c r="G47" t="s">
        <v>6</v>
      </c>
      <c r="H47" s="38">
        <v>0.11800000000000001</v>
      </c>
      <c r="I47" s="38" t="str">
        <f t="shared" si="2"/>
        <v/>
      </c>
      <c r="J47" s="38" t="str">
        <f t="shared" si="1"/>
        <v/>
      </c>
    </row>
    <row r="48" spans="7:10" x14ac:dyDescent="0.2">
      <c r="G48" t="s">
        <v>8</v>
      </c>
      <c r="H48" s="38">
        <v>0.11800000000000001</v>
      </c>
      <c r="I48" s="38" t="str">
        <f t="shared" si="2"/>
        <v/>
      </c>
      <c r="J48" s="38" t="str">
        <f t="shared" si="1"/>
        <v/>
      </c>
    </row>
    <row r="49" spans="7:10" x14ac:dyDescent="0.2">
      <c r="G49" t="s">
        <v>913</v>
      </c>
      <c r="H49" s="38">
        <v>0.11699999999999999</v>
      </c>
      <c r="I49" s="38" t="str">
        <f t="shared" si="2"/>
        <v/>
      </c>
      <c r="J49" s="38" t="str">
        <f t="shared" si="1"/>
        <v/>
      </c>
    </row>
    <row r="50" spans="7:10" x14ac:dyDescent="0.2">
      <c r="G50" t="s">
        <v>899</v>
      </c>
      <c r="H50" s="38">
        <v>0.11699999999999999</v>
      </c>
      <c r="I50" s="38" t="str">
        <f t="shared" si="2"/>
        <v/>
      </c>
      <c r="J50" s="38" t="str">
        <f t="shared" si="1"/>
        <v/>
      </c>
    </row>
    <row r="51" spans="7:10" x14ac:dyDescent="0.2">
      <c r="G51" t="s">
        <v>910</v>
      </c>
      <c r="H51" s="38">
        <v>0.11699999999999999</v>
      </c>
      <c r="I51" s="38" t="str">
        <f t="shared" si="2"/>
        <v/>
      </c>
      <c r="J51" s="38" t="str">
        <f t="shared" si="1"/>
        <v/>
      </c>
    </row>
    <row r="52" spans="7:10" x14ac:dyDescent="0.2">
      <c r="G52" t="s">
        <v>904</v>
      </c>
      <c r="H52" s="38">
        <v>0.11599999999999999</v>
      </c>
      <c r="I52" s="38" t="str">
        <f t="shared" si="2"/>
        <v/>
      </c>
      <c r="J52" s="38" t="str">
        <f t="shared" si="1"/>
        <v/>
      </c>
    </row>
    <row r="53" spans="7:10" x14ac:dyDescent="0.2">
      <c r="G53" t="s">
        <v>1125</v>
      </c>
      <c r="H53" s="38">
        <v>0.11599999999999999</v>
      </c>
      <c r="I53" s="38" t="str">
        <f t="shared" si="2"/>
        <v/>
      </c>
      <c r="J53" s="38" t="str">
        <f t="shared" si="1"/>
        <v/>
      </c>
    </row>
    <row r="54" spans="7:10" x14ac:dyDescent="0.2">
      <c r="G54" t="s">
        <v>882</v>
      </c>
      <c r="H54" s="38">
        <v>0.115</v>
      </c>
      <c r="I54" s="38" t="str">
        <f t="shared" si="2"/>
        <v/>
      </c>
      <c r="J54" s="38" t="str">
        <f t="shared" si="1"/>
        <v/>
      </c>
    </row>
    <row r="55" spans="7:10" x14ac:dyDescent="0.2">
      <c r="G55" t="s">
        <v>901</v>
      </c>
      <c r="H55" s="38">
        <v>0.114</v>
      </c>
      <c r="I55" s="38" t="str">
        <f t="shared" si="2"/>
        <v/>
      </c>
      <c r="J55" s="38" t="str">
        <f t="shared" si="1"/>
        <v/>
      </c>
    </row>
    <row r="56" spans="7:10" x14ac:dyDescent="0.2">
      <c r="G56" t="s">
        <v>905</v>
      </c>
      <c r="H56" s="38">
        <v>0.114</v>
      </c>
      <c r="I56" s="38" t="str">
        <f t="shared" si="2"/>
        <v/>
      </c>
      <c r="J56" s="38" t="str">
        <f t="shared" si="1"/>
        <v/>
      </c>
    </row>
    <row r="57" spans="7:10" x14ac:dyDescent="0.2">
      <c r="G57" t="s">
        <v>889</v>
      </c>
      <c r="H57" s="38">
        <v>0.11199999999999999</v>
      </c>
      <c r="I57" s="38" t="str">
        <f t="shared" si="2"/>
        <v/>
      </c>
      <c r="J57" s="38" t="str">
        <f t="shared" si="1"/>
        <v/>
      </c>
    </row>
    <row r="58" spans="7:10" x14ac:dyDescent="0.2">
      <c r="G58" t="s">
        <v>917</v>
      </c>
      <c r="H58" s="38">
        <v>0.111</v>
      </c>
      <c r="I58" s="38" t="str">
        <f t="shared" si="2"/>
        <v/>
      </c>
      <c r="J58" s="38" t="str">
        <f t="shared" si="1"/>
        <v/>
      </c>
    </row>
    <row r="59" spans="7:10" x14ac:dyDescent="0.2">
      <c r="G59" t="s">
        <v>902</v>
      </c>
      <c r="H59" s="38">
        <v>0.109</v>
      </c>
      <c r="I59" s="38" t="str">
        <f t="shared" si="2"/>
        <v/>
      </c>
      <c r="J59" s="38" t="str">
        <f t="shared" si="1"/>
        <v/>
      </c>
    </row>
    <row r="60" spans="7:10" x14ac:dyDescent="0.2">
      <c r="G60" t="s">
        <v>898</v>
      </c>
      <c r="H60" s="38">
        <v>0.10800000000000001</v>
      </c>
      <c r="I60" s="38" t="str">
        <f t="shared" si="2"/>
        <v/>
      </c>
      <c r="J60" s="38" t="str">
        <f t="shared" si="1"/>
        <v/>
      </c>
    </row>
    <row r="61" spans="7:10" x14ac:dyDescent="0.2">
      <c r="G61" t="s">
        <v>906</v>
      </c>
      <c r="H61" s="38">
        <v>0.10800000000000001</v>
      </c>
      <c r="I61" s="38" t="str">
        <f t="shared" si="2"/>
        <v/>
      </c>
      <c r="J61" s="38" t="str">
        <f t="shared" si="1"/>
        <v/>
      </c>
    </row>
    <row r="62" spans="7:10" x14ac:dyDescent="0.2">
      <c r="G62" t="s">
        <v>1124</v>
      </c>
      <c r="H62" s="38">
        <v>0.10800000000000001</v>
      </c>
      <c r="I62" s="38" t="str">
        <f t="shared" si="2"/>
        <v/>
      </c>
      <c r="J62" s="38" t="str">
        <f t="shared" si="1"/>
        <v/>
      </c>
    </row>
    <row r="63" spans="7:10" x14ac:dyDescent="0.2">
      <c r="G63" t="s">
        <v>909</v>
      </c>
      <c r="H63" s="38">
        <v>0.107</v>
      </c>
      <c r="I63" s="38" t="str">
        <f t="shared" si="2"/>
        <v/>
      </c>
      <c r="J63" s="38" t="str">
        <f t="shared" si="1"/>
        <v/>
      </c>
    </row>
    <row r="64" spans="7:10" x14ac:dyDescent="0.2">
      <c r="G64" t="s">
        <v>907</v>
      </c>
      <c r="H64" s="38">
        <v>0.106</v>
      </c>
      <c r="I64" s="38" t="str">
        <f t="shared" si="2"/>
        <v/>
      </c>
      <c r="J64" s="38" t="str">
        <f t="shared" si="1"/>
        <v/>
      </c>
    </row>
    <row r="65" spans="7:10" x14ac:dyDescent="0.2">
      <c r="G65" t="s">
        <v>888</v>
      </c>
      <c r="H65" s="38">
        <v>0.105</v>
      </c>
      <c r="I65" s="38" t="str">
        <f t="shared" si="2"/>
        <v/>
      </c>
      <c r="J65" s="38" t="str">
        <f t="shared" si="1"/>
        <v/>
      </c>
    </row>
    <row r="66" spans="7:10" x14ac:dyDescent="0.2">
      <c r="G66" t="s">
        <v>897</v>
      </c>
      <c r="H66" s="38">
        <v>0.10300000000000001</v>
      </c>
      <c r="I66" s="38" t="str">
        <f t="shared" si="2"/>
        <v/>
      </c>
      <c r="J66" s="38" t="str">
        <f t="shared" si="1"/>
        <v/>
      </c>
    </row>
    <row r="67" spans="7:10" x14ac:dyDescent="0.2">
      <c r="G67" t="s">
        <v>919</v>
      </c>
      <c r="H67" s="38">
        <v>0.10099999999999999</v>
      </c>
      <c r="I67" s="38" t="str">
        <f t="shared" si="2"/>
        <v/>
      </c>
      <c r="J67" s="38" t="str">
        <f t="shared" si="1"/>
        <v/>
      </c>
    </row>
    <row r="68" spans="7:10" x14ac:dyDescent="0.2">
      <c r="G68" t="s">
        <v>887</v>
      </c>
      <c r="H68" s="38">
        <v>0.1</v>
      </c>
      <c r="I68" s="38" t="str">
        <f t="shared" si="2"/>
        <v/>
      </c>
      <c r="J68" s="38" t="str">
        <f t="shared" si="1"/>
        <v/>
      </c>
    </row>
    <row r="69" spans="7:10" x14ac:dyDescent="0.2">
      <c r="G69" t="s">
        <v>912</v>
      </c>
      <c r="H69" s="38">
        <v>9.9000000000000005E-2</v>
      </c>
      <c r="I69" s="38" t="str">
        <f t="shared" si="2"/>
        <v/>
      </c>
      <c r="J69" s="38" t="str">
        <f t="shared" si="1"/>
        <v/>
      </c>
    </row>
    <row r="70" spans="7:10" x14ac:dyDescent="0.2">
      <c r="G70" t="s">
        <v>891</v>
      </c>
      <c r="H70" s="38">
        <v>9.9000000000000005E-2</v>
      </c>
      <c r="I70" s="38" t="str">
        <f t="shared" si="2"/>
        <v/>
      </c>
      <c r="J70" s="38" t="str">
        <f t="shared" si="1"/>
        <v/>
      </c>
    </row>
    <row r="71" spans="7:10" x14ac:dyDescent="0.2">
      <c r="G71" t="s">
        <v>914</v>
      </c>
      <c r="H71" s="38">
        <v>9.8000000000000004E-2</v>
      </c>
      <c r="I71" s="38" t="str">
        <f t="shared" si="2"/>
        <v/>
      </c>
      <c r="J71" s="38" t="str">
        <f t="shared" si="1"/>
        <v/>
      </c>
    </row>
    <row r="72" spans="7:10" x14ac:dyDescent="0.2">
      <c r="G72" t="s">
        <v>885</v>
      </c>
      <c r="H72" s="38">
        <v>9.6999999999999989E-2</v>
      </c>
      <c r="I72" s="38" t="str">
        <f t="shared" si="2"/>
        <v/>
      </c>
      <c r="J72" s="38" t="str">
        <f t="shared" si="1"/>
        <v/>
      </c>
    </row>
  </sheetData>
  <sortState xmlns:xlrd2="http://schemas.microsoft.com/office/spreadsheetml/2017/richdata2" ref="G9:I72">
    <sortCondition descending="1" ref="H9:H7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FE11A-B96B-4AF2-998F-E3D8334C2BAE}">
  <sheetPr codeName="Sheet29">
    <tabColor theme="4" tint="0.59999389629810485"/>
  </sheetPr>
  <dimension ref="A1:F106"/>
  <sheetViews>
    <sheetView showZeros="0" topLeftCell="A96" workbookViewId="0">
      <selection activeCell="BE21" sqref="BE21"/>
    </sheetView>
  </sheetViews>
  <sheetFormatPr defaultRowHeight="14.25" x14ac:dyDescent="0.2"/>
  <cols>
    <col min="1" max="1" width="24.125" customWidth="1"/>
  </cols>
  <sheetData>
    <row r="1" spans="1:2" ht="18.75" x14ac:dyDescent="0.3">
      <c r="A1" s="46" t="s">
        <v>875</v>
      </c>
    </row>
    <row r="2" spans="1:2" ht="15" x14ac:dyDescent="0.25">
      <c r="A2" s="172"/>
    </row>
    <row r="3" spans="1:2" ht="15" x14ac:dyDescent="0.25">
      <c r="A3" s="14"/>
    </row>
    <row r="4" spans="1:2" ht="15" x14ac:dyDescent="0.25">
      <c r="A4" s="79" t="s">
        <v>876</v>
      </c>
    </row>
    <row r="5" spans="1:2" ht="15" x14ac:dyDescent="0.25">
      <c r="A5" s="14"/>
    </row>
    <row r="6" spans="1:2" ht="15" x14ac:dyDescent="0.25">
      <c r="A6" s="172" t="s">
        <v>860</v>
      </c>
    </row>
    <row r="7" spans="1:2" x14ac:dyDescent="0.2">
      <c r="B7">
        <v>2019</v>
      </c>
    </row>
    <row r="8" spans="1:2" x14ac:dyDescent="0.2">
      <c r="A8" t="s">
        <v>0</v>
      </c>
      <c r="B8">
        <v>1400</v>
      </c>
    </row>
    <row r="9" spans="1:2" x14ac:dyDescent="0.2">
      <c r="A9" t="s">
        <v>1</v>
      </c>
      <c r="B9">
        <v>1710</v>
      </c>
    </row>
    <row r="10" spans="1:2" x14ac:dyDescent="0.2">
      <c r="A10" t="s">
        <v>2</v>
      </c>
      <c r="B10">
        <v>1190</v>
      </c>
    </row>
    <row r="11" spans="1:2" x14ac:dyDescent="0.2">
      <c r="A11" t="s">
        <v>3</v>
      </c>
      <c r="B11">
        <v>1190</v>
      </c>
    </row>
    <row r="12" spans="1:2" x14ac:dyDescent="0.2">
      <c r="A12" t="s">
        <v>62</v>
      </c>
      <c r="B12">
        <v>1190</v>
      </c>
    </row>
    <row r="13" spans="1:2" x14ac:dyDescent="0.2">
      <c r="A13" t="s">
        <v>4</v>
      </c>
      <c r="B13">
        <v>1280</v>
      </c>
    </row>
    <row r="14" spans="1:2" x14ac:dyDescent="0.2">
      <c r="A14" t="s">
        <v>5</v>
      </c>
      <c r="B14">
        <v>1820</v>
      </c>
    </row>
    <row r="15" spans="1:2" x14ac:dyDescent="0.2">
      <c r="A15" t="s">
        <v>6</v>
      </c>
      <c r="B15">
        <v>1080</v>
      </c>
    </row>
    <row r="16" spans="1:2" x14ac:dyDescent="0.2">
      <c r="A16" t="s">
        <v>8</v>
      </c>
      <c r="B16">
        <v>1620</v>
      </c>
    </row>
    <row r="17" spans="1:2" x14ac:dyDescent="0.2">
      <c r="A17" t="s">
        <v>9</v>
      </c>
      <c r="B17">
        <v>1640</v>
      </c>
    </row>
    <row r="18" spans="1:2" x14ac:dyDescent="0.2">
      <c r="A18" t="s">
        <v>10</v>
      </c>
      <c r="B18">
        <v>1200</v>
      </c>
    </row>
    <row r="19" spans="1:2" x14ac:dyDescent="0.2">
      <c r="A19" t="s">
        <v>11</v>
      </c>
      <c r="B19">
        <v>1210</v>
      </c>
    </row>
    <row r="22" spans="1:2" ht="15" x14ac:dyDescent="0.25">
      <c r="A22" s="172" t="s">
        <v>861</v>
      </c>
    </row>
    <row r="23" spans="1:2" x14ac:dyDescent="0.2">
      <c r="B23">
        <v>2019</v>
      </c>
    </row>
    <row r="24" spans="1:2" x14ac:dyDescent="0.2">
      <c r="A24" t="s">
        <v>0</v>
      </c>
      <c r="B24">
        <v>600</v>
      </c>
    </row>
    <row r="25" spans="1:2" x14ac:dyDescent="0.2">
      <c r="A25" t="s">
        <v>1</v>
      </c>
      <c r="B25">
        <v>510</v>
      </c>
    </row>
    <row r="26" spans="1:2" x14ac:dyDescent="0.2">
      <c r="A26" t="s">
        <v>2</v>
      </c>
      <c r="B26">
        <v>290</v>
      </c>
    </row>
    <row r="27" spans="1:2" x14ac:dyDescent="0.2">
      <c r="A27" t="s">
        <v>3</v>
      </c>
      <c r="B27">
        <v>690</v>
      </c>
    </row>
    <row r="28" spans="1:2" x14ac:dyDescent="0.2">
      <c r="A28" t="s">
        <v>62</v>
      </c>
      <c r="B28">
        <v>390</v>
      </c>
    </row>
    <row r="29" spans="1:2" x14ac:dyDescent="0.2">
      <c r="A29" t="s">
        <v>4</v>
      </c>
      <c r="B29">
        <v>380</v>
      </c>
    </row>
    <row r="30" spans="1:2" x14ac:dyDescent="0.2">
      <c r="A30" t="s">
        <v>5</v>
      </c>
      <c r="B30">
        <v>920</v>
      </c>
    </row>
    <row r="31" spans="1:2" x14ac:dyDescent="0.2">
      <c r="A31" t="s">
        <v>6</v>
      </c>
      <c r="B31">
        <v>380</v>
      </c>
    </row>
    <row r="32" spans="1:2" x14ac:dyDescent="0.2">
      <c r="A32" t="s">
        <v>8</v>
      </c>
      <c r="B32">
        <v>720</v>
      </c>
    </row>
    <row r="33" spans="1:6" x14ac:dyDescent="0.2">
      <c r="A33" t="s">
        <v>9</v>
      </c>
      <c r="B33">
        <v>540</v>
      </c>
    </row>
    <row r="34" spans="1:6" x14ac:dyDescent="0.2">
      <c r="A34" t="s">
        <v>10</v>
      </c>
      <c r="B34">
        <v>500</v>
      </c>
    </row>
    <row r="35" spans="1:6" x14ac:dyDescent="0.2">
      <c r="A35" t="s">
        <v>11</v>
      </c>
      <c r="B35">
        <v>910</v>
      </c>
    </row>
    <row r="38" spans="1:6" ht="15" x14ac:dyDescent="0.25">
      <c r="A38" s="172" t="s">
        <v>862</v>
      </c>
    </row>
    <row r="39" spans="1:6" x14ac:dyDescent="0.2">
      <c r="B39" s="37">
        <v>2019</v>
      </c>
      <c r="C39" s="37"/>
      <c r="D39" s="37"/>
      <c r="E39" s="37"/>
      <c r="F39" s="37"/>
    </row>
    <row r="40" spans="1:6" x14ac:dyDescent="0.2">
      <c r="A40" t="s">
        <v>0</v>
      </c>
      <c r="B40">
        <v>800</v>
      </c>
    </row>
    <row r="41" spans="1:6" x14ac:dyDescent="0.2">
      <c r="A41" t="s">
        <v>1</v>
      </c>
      <c r="B41">
        <v>1200</v>
      </c>
    </row>
    <row r="42" spans="1:6" x14ac:dyDescent="0.2">
      <c r="A42" t="s">
        <v>2</v>
      </c>
      <c r="B42">
        <v>900</v>
      </c>
    </row>
    <row r="43" spans="1:6" x14ac:dyDescent="0.2">
      <c r="A43" t="s">
        <v>3</v>
      </c>
      <c r="B43">
        <v>500</v>
      </c>
    </row>
    <row r="44" spans="1:6" x14ac:dyDescent="0.2">
      <c r="A44" t="s">
        <v>62</v>
      </c>
      <c r="B44">
        <v>800</v>
      </c>
    </row>
    <row r="45" spans="1:6" x14ac:dyDescent="0.2">
      <c r="A45" t="s">
        <v>4</v>
      </c>
      <c r="B45">
        <v>900</v>
      </c>
    </row>
    <row r="46" spans="1:6" x14ac:dyDescent="0.2">
      <c r="A46" t="s">
        <v>5</v>
      </c>
      <c r="B46">
        <v>900</v>
      </c>
    </row>
    <row r="47" spans="1:6" x14ac:dyDescent="0.2">
      <c r="A47" t="s">
        <v>6</v>
      </c>
      <c r="B47">
        <v>700</v>
      </c>
    </row>
    <row r="48" spans="1:6" x14ac:dyDescent="0.2">
      <c r="A48" t="s">
        <v>8</v>
      </c>
      <c r="B48">
        <v>900</v>
      </c>
    </row>
    <row r="49" spans="1:4" x14ac:dyDescent="0.2">
      <c r="A49" t="s">
        <v>9</v>
      </c>
      <c r="B49">
        <v>1100</v>
      </c>
    </row>
    <row r="50" spans="1:4" x14ac:dyDescent="0.2">
      <c r="A50" t="s">
        <v>10</v>
      </c>
      <c r="B50">
        <v>700</v>
      </c>
    </row>
    <row r="51" spans="1:4" x14ac:dyDescent="0.2">
      <c r="A51" t="s">
        <v>11</v>
      </c>
      <c r="B51">
        <v>300</v>
      </c>
    </row>
    <row r="55" spans="1:4" x14ac:dyDescent="0.2">
      <c r="A55" t="s">
        <v>920</v>
      </c>
      <c r="C55" t="s">
        <v>797</v>
      </c>
    </row>
    <row r="56" spans="1:4" x14ac:dyDescent="0.2">
      <c r="A56" t="s">
        <v>903</v>
      </c>
      <c r="B56" s="3">
        <v>2110</v>
      </c>
      <c r="C56" t="str">
        <f>IF(A56=Control!$C$2,'Unmet debt advice'!B56,"")</f>
        <v/>
      </c>
      <c r="D56" t="str">
        <f>IF(A56=Control!$C$2,'Unmet debt advice'!A56,"")</f>
        <v/>
      </c>
    </row>
    <row r="57" spans="1:4" x14ac:dyDescent="0.2">
      <c r="A57" t="s">
        <v>881</v>
      </c>
      <c r="B57" s="3">
        <v>1940</v>
      </c>
      <c r="C57" t="str">
        <f>IF(A57=Control!$C$2,'Unmet debt advice'!B57,"")</f>
        <v/>
      </c>
      <c r="D57" t="str">
        <f>IF(A57=Control!$C$2,'Unmet debt advice'!A57,"")</f>
        <v/>
      </c>
    </row>
    <row r="58" spans="1:4" x14ac:dyDescent="0.2">
      <c r="A58" t="s">
        <v>5</v>
      </c>
      <c r="B58" s="3">
        <v>1820</v>
      </c>
      <c r="C58" t="str">
        <f>IF(A58=Control!$C$2,'Unmet debt advice'!B58,"")</f>
        <v/>
      </c>
      <c r="D58" t="str">
        <f>IF(A58=Control!$C$2,'Unmet debt advice'!A58,"")</f>
        <v/>
      </c>
    </row>
    <row r="59" spans="1:4" x14ac:dyDescent="0.2">
      <c r="A59" t="s">
        <v>1</v>
      </c>
      <c r="B59" s="3">
        <v>1710</v>
      </c>
      <c r="C59" t="str">
        <f>IF(A59=Control!$C$2,'Unmet debt advice'!B59,"")</f>
        <v/>
      </c>
      <c r="D59" t="str">
        <f>IF(A59=Control!$C$2,'Unmet debt advice'!A59,"")</f>
        <v/>
      </c>
    </row>
    <row r="60" spans="1:4" x14ac:dyDescent="0.2">
      <c r="A60" t="s">
        <v>9</v>
      </c>
      <c r="B60" s="3">
        <v>1640</v>
      </c>
      <c r="C60" t="str">
        <f>IF(A60=Control!$C$2,'Unmet debt advice'!B60,"")</f>
        <v/>
      </c>
      <c r="D60" t="str">
        <f>IF(A60=Control!$C$2,'Unmet debt advice'!A60,"")</f>
        <v/>
      </c>
    </row>
    <row r="61" spans="1:4" x14ac:dyDescent="0.2">
      <c r="A61" t="s">
        <v>8</v>
      </c>
      <c r="B61" s="3">
        <v>1620</v>
      </c>
      <c r="C61" t="str">
        <f>IF(A61=Control!$C$2,'Unmet debt advice'!B61,"")</f>
        <v/>
      </c>
      <c r="D61" t="str">
        <f>IF(A61=Control!$C$2,'Unmet debt advice'!A61,"")</f>
        <v/>
      </c>
    </row>
    <row r="62" spans="1:4" x14ac:dyDescent="0.2">
      <c r="A62" t="s">
        <v>894</v>
      </c>
      <c r="B62" s="3">
        <v>1550</v>
      </c>
      <c r="C62" t="str">
        <f>IF(A62=Control!$C$2,'Unmet debt advice'!B62,"")</f>
        <v/>
      </c>
      <c r="D62" t="str">
        <f>IF(A62=Control!$C$2,'Unmet debt advice'!A62,"")</f>
        <v/>
      </c>
    </row>
    <row r="63" spans="1:4" x14ac:dyDescent="0.2">
      <c r="A63" t="s">
        <v>884</v>
      </c>
      <c r="B63" s="3">
        <v>1500</v>
      </c>
      <c r="C63" t="str">
        <f>IF(A63=Control!$C$2,'Unmet debt advice'!B63,"")</f>
        <v/>
      </c>
      <c r="D63" t="str">
        <f>IF(A63=Control!$C$2,'Unmet debt advice'!A63,"")</f>
        <v/>
      </c>
    </row>
    <row r="64" spans="1:4" x14ac:dyDescent="0.2">
      <c r="A64" t="s">
        <v>891</v>
      </c>
      <c r="B64" s="3">
        <v>1500</v>
      </c>
      <c r="C64" t="str">
        <f>IF(A64=Control!$C$2,'Unmet debt advice'!B64,"")</f>
        <v/>
      </c>
      <c r="D64" t="str">
        <f>IF(A64=Control!$C$2,'Unmet debt advice'!A64,"")</f>
        <v/>
      </c>
    </row>
    <row r="65" spans="1:4" x14ac:dyDescent="0.2">
      <c r="A65" t="s">
        <v>882</v>
      </c>
      <c r="B65" s="3">
        <v>1470</v>
      </c>
      <c r="C65" t="str">
        <f>IF(A65=Control!$C$2,'Unmet debt advice'!B65,"")</f>
        <v/>
      </c>
      <c r="D65" t="str">
        <f>IF(A65=Control!$C$2,'Unmet debt advice'!A65,"")</f>
        <v/>
      </c>
    </row>
    <row r="66" spans="1:4" x14ac:dyDescent="0.2">
      <c r="A66" t="s">
        <v>0</v>
      </c>
      <c r="B66" s="3">
        <v>1400</v>
      </c>
      <c r="C66">
        <f>IF(A66=Control!$C$2,'Unmet debt advice'!B66,"")</f>
        <v>1400</v>
      </c>
      <c r="D66" t="str">
        <f>IF(A66=Control!$C$2,'Unmet debt advice'!A66,"")</f>
        <v>Ashford</v>
      </c>
    </row>
    <row r="67" spans="1:4" x14ac:dyDescent="0.2">
      <c r="A67" t="s">
        <v>896</v>
      </c>
      <c r="B67" s="3">
        <v>1370</v>
      </c>
      <c r="C67" t="str">
        <f>IF(A67=Control!$C$2,'Unmet debt advice'!B67,"")</f>
        <v/>
      </c>
      <c r="D67" t="str">
        <f>IF(A67=Control!$C$2,'Unmet debt advice'!A67,"")</f>
        <v/>
      </c>
    </row>
    <row r="68" spans="1:4" x14ac:dyDescent="0.2">
      <c r="A68" t="s">
        <v>897</v>
      </c>
      <c r="B68" s="3">
        <v>1370</v>
      </c>
      <c r="C68" t="str">
        <f>IF(A68=Control!$C$2,'Unmet debt advice'!B68,"")</f>
        <v/>
      </c>
      <c r="D68" t="str">
        <f>IF(A68=Control!$C$2,'Unmet debt advice'!A68,"")</f>
        <v/>
      </c>
    </row>
    <row r="69" spans="1:4" x14ac:dyDescent="0.2">
      <c r="A69" t="s">
        <v>902</v>
      </c>
      <c r="B69" s="3">
        <v>1330</v>
      </c>
      <c r="C69" t="str">
        <f>IF(A69=Control!$C$2,'Unmet debt advice'!B69,"")</f>
        <v/>
      </c>
      <c r="D69" t="str">
        <f>IF(A69=Control!$C$2,'Unmet debt advice'!A69,"")</f>
        <v/>
      </c>
    </row>
    <row r="70" spans="1:4" x14ac:dyDescent="0.2">
      <c r="A70" t="s">
        <v>883</v>
      </c>
      <c r="B70" s="3">
        <v>1320</v>
      </c>
      <c r="C70" t="str">
        <f>IF(A70=Control!$C$2,'Unmet debt advice'!B70,"")</f>
        <v/>
      </c>
      <c r="D70" t="str">
        <f>IF(A70=Control!$C$2,'Unmet debt advice'!A70,"")</f>
        <v/>
      </c>
    </row>
    <row r="71" spans="1:4" x14ac:dyDescent="0.2">
      <c r="A71" t="s">
        <v>888</v>
      </c>
      <c r="B71" s="3">
        <v>1280</v>
      </c>
      <c r="C71" t="str">
        <f>IF(A71=Control!$C$2,'Unmet debt advice'!B71,"")</f>
        <v/>
      </c>
      <c r="D71" t="str">
        <f>IF(A71=Control!$C$2,'Unmet debt advice'!A71,"")</f>
        <v/>
      </c>
    </row>
    <row r="72" spans="1:4" x14ac:dyDescent="0.2">
      <c r="A72" t="s">
        <v>4</v>
      </c>
      <c r="B72" s="3">
        <v>1280</v>
      </c>
      <c r="C72" t="str">
        <f>IF(A72=Control!$C$2,'Unmet debt advice'!B72,"")</f>
        <v/>
      </c>
      <c r="D72" t="str">
        <f>IF(A72=Control!$C$2,'Unmet debt advice'!A72,"")</f>
        <v/>
      </c>
    </row>
    <row r="73" spans="1:4" x14ac:dyDescent="0.2">
      <c r="A73" t="s">
        <v>890</v>
      </c>
      <c r="B73" s="3">
        <v>1270</v>
      </c>
      <c r="C73" t="str">
        <f>IF(A73=Control!$C$2,'Unmet debt advice'!B73,"")</f>
        <v/>
      </c>
      <c r="D73" t="str">
        <f>IF(A73=Control!$C$2,'Unmet debt advice'!A73,"")</f>
        <v/>
      </c>
    </row>
    <row r="74" spans="1:4" x14ac:dyDescent="0.2">
      <c r="A74" t="s">
        <v>887</v>
      </c>
      <c r="B74" s="3">
        <v>1260</v>
      </c>
      <c r="C74" t="str">
        <f>IF(A74=Control!$C$2,'Unmet debt advice'!B74,"")</f>
        <v/>
      </c>
      <c r="D74" t="str">
        <f>IF(A74=Control!$C$2,'Unmet debt advice'!A74,"")</f>
        <v/>
      </c>
    </row>
    <row r="75" spans="1:4" x14ac:dyDescent="0.2">
      <c r="A75" t="s">
        <v>885</v>
      </c>
      <c r="B75" s="3">
        <v>1240</v>
      </c>
      <c r="C75" t="str">
        <f>IF(A75=Control!$C$2,'Unmet debt advice'!B75,"")</f>
        <v/>
      </c>
      <c r="D75" t="str">
        <f>IF(A75=Control!$C$2,'Unmet debt advice'!A75,"")</f>
        <v/>
      </c>
    </row>
    <row r="76" spans="1:4" x14ac:dyDescent="0.2">
      <c r="A76" t="s">
        <v>895</v>
      </c>
      <c r="B76" s="3">
        <v>1230</v>
      </c>
      <c r="C76" t="str">
        <f>IF(A76=Control!$C$2,'Unmet debt advice'!B76,"")</f>
        <v/>
      </c>
      <c r="D76" t="str">
        <f>IF(A76=Control!$C$2,'Unmet debt advice'!A76,"")</f>
        <v/>
      </c>
    </row>
    <row r="77" spans="1:4" x14ac:dyDescent="0.2">
      <c r="A77" t="s">
        <v>11</v>
      </c>
      <c r="B77" s="3">
        <v>1210</v>
      </c>
      <c r="C77" t="str">
        <f>IF(A77=Control!$C$2,'Unmet debt advice'!B77,"")</f>
        <v/>
      </c>
      <c r="D77" t="str">
        <f>IF(A77=Control!$C$2,'Unmet debt advice'!A77,"")</f>
        <v/>
      </c>
    </row>
    <row r="78" spans="1:4" x14ac:dyDescent="0.2">
      <c r="A78" t="s">
        <v>46</v>
      </c>
      <c r="B78" s="3">
        <v>1200</v>
      </c>
      <c r="C78" t="str">
        <f>IF(A78=Control!$C$2,'Unmet debt advice'!B78,"")</f>
        <v/>
      </c>
      <c r="D78" t="str">
        <f>IF(A78=Control!$C$2,'Unmet debt advice'!A78,"")</f>
        <v/>
      </c>
    </row>
    <row r="79" spans="1:4" x14ac:dyDescent="0.2">
      <c r="A79" t="s">
        <v>2</v>
      </c>
      <c r="B79" s="3">
        <v>1190</v>
      </c>
      <c r="C79" t="str">
        <f>IF(A79=Control!$C$2,'Unmet debt advice'!B79,"")</f>
        <v/>
      </c>
      <c r="D79" t="str">
        <f>IF(A79=Control!$C$2,'Unmet debt advice'!A79,"")</f>
        <v/>
      </c>
    </row>
    <row r="80" spans="1:4" x14ac:dyDescent="0.2">
      <c r="A80" t="s">
        <v>7</v>
      </c>
      <c r="B80" s="3">
        <v>1190</v>
      </c>
      <c r="C80" t="str">
        <f>IF(A80=Control!$C$2,'Unmet debt advice'!B80,"")</f>
        <v/>
      </c>
      <c r="D80" t="str">
        <f>IF(A80=Control!$C$2,'Unmet debt advice'!A80,"")</f>
        <v/>
      </c>
    </row>
    <row r="81" spans="1:4" x14ac:dyDescent="0.2">
      <c r="A81" t="s">
        <v>3</v>
      </c>
      <c r="B81" s="3">
        <v>1190</v>
      </c>
      <c r="C81" t="str">
        <f>IF(A81=Control!$C$2,'Unmet debt advice'!B81,"")</f>
        <v/>
      </c>
      <c r="D81" t="str">
        <f>IF(A81=Control!$C$2,'Unmet debt advice'!A81,"")</f>
        <v/>
      </c>
    </row>
    <row r="82" spans="1:4" x14ac:dyDescent="0.2">
      <c r="A82" t="s">
        <v>899</v>
      </c>
      <c r="B82" s="3">
        <v>1170</v>
      </c>
      <c r="C82" t="str">
        <f>IF(A82=Control!$C$2,'Unmet debt advice'!B82,"")</f>
        <v/>
      </c>
      <c r="D82" t="str">
        <f>IF(A82=Control!$C$2,'Unmet debt advice'!A82,"")</f>
        <v/>
      </c>
    </row>
    <row r="83" spans="1:4" x14ac:dyDescent="0.2">
      <c r="A83" t="s">
        <v>886</v>
      </c>
      <c r="B83" s="3">
        <v>1160</v>
      </c>
      <c r="C83" t="str">
        <f>IF(A83=Control!$C$2,'Unmet debt advice'!B83,"")</f>
        <v/>
      </c>
      <c r="D83" t="str">
        <f>IF(A83=Control!$C$2,'Unmet debt advice'!A83,"")</f>
        <v/>
      </c>
    </row>
    <row r="84" spans="1:4" x14ac:dyDescent="0.2">
      <c r="A84" t="s">
        <v>913</v>
      </c>
      <c r="B84" s="3">
        <v>1160</v>
      </c>
      <c r="C84" t="str">
        <f>IF(A84=Control!$C$2,'Unmet debt advice'!B84,"")</f>
        <v/>
      </c>
      <c r="D84" t="str">
        <f>IF(A84=Control!$C$2,'Unmet debt advice'!A84,"")</f>
        <v/>
      </c>
    </row>
    <row r="85" spans="1:4" x14ac:dyDescent="0.2">
      <c r="A85" t="s">
        <v>918</v>
      </c>
      <c r="B85" s="3">
        <v>1140</v>
      </c>
      <c r="C85" t="str">
        <f>IF(A85=Control!$C$2,'Unmet debt advice'!B85,"")</f>
        <v/>
      </c>
      <c r="D85" t="str">
        <f>IF(A85=Control!$C$2,'Unmet debt advice'!A85,"")</f>
        <v/>
      </c>
    </row>
    <row r="86" spans="1:4" x14ac:dyDescent="0.2">
      <c r="A86" t="s">
        <v>889</v>
      </c>
      <c r="B86" s="3">
        <v>1130</v>
      </c>
      <c r="C86" t="str">
        <f>IF(A86=Control!$C$2,'Unmet debt advice'!B86,"")</f>
        <v/>
      </c>
      <c r="D86" t="str">
        <f>IF(A86=Control!$C$2,'Unmet debt advice'!A86,"")</f>
        <v/>
      </c>
    </row>
    <row r="87" spans="1:4" x14ac:dyDescent="0.2">
      <c r="A87" t="s">
        <v>906</v>
      </c>
      <c r="B87" s="3">
        <v>1120</v>
      </c>
      <c r="C87" t="str">
        <f>IF(A87=Control!$C$2,'Unmet debt advice'!B87,"")</f>
        <v/>
      </c>
      <c r="D87" t="str">
        <f>IF(A87=Control!$C$2,'Unmet debt advice'!A87,"")</f>
        <v/>
      </c>
    </row>
    <row r="88" spans="1:4" x14ac:dyDescent="0.2">
      <c r="A88" t="s">
        <v>892</v>
      </c>
      <c r="B88" s="3">
        <v>1100</v>
      </c>
      <c r="C88" t="str">
        <f>IF(A88=Control!$C$2,'Unmet debt advice'!B88,"")</f>
        <v/>
      </c>
      <c r="D88" t="str">
        <f>IF(A88=Control!$C$2,'Unmet debt advice'!A88,"")</f>
        <v/>
      </c>
    </row>
    <row r="89" spans="1:4" x14ac:dyDescent="0.2">
      <c r="A89" t="s">
        <v>893</v>
      </c>
      <c r="B89" s="3">
        <v>1100</v>
      </c>
      <c r="C89" t="str">
        <f>IF(A89=Control!$C$2,'Unmet debt advice'!B89,"")</f>
        <v/>
      </c>
      <c r="D89" t="str">
        <f>IF(A89=Control!$C$2,'Unmet debt advice'!A89,"")</f>
        <v/>
      </c>
    </row>
    <row r="90" spans="1:4" x14ac:dyDescent="0.2">
      <c r="A90" t="s">
        <v>908</v>
      </c>
      <c r="B90" s="3">
        <v>1090</v>
      </c>
      <c r="C90" t="str">
        <f>IF(A90=Control!$C$2,'Unmet debt advice'!B90,"")</f>
        <v/>
      </c>
      <c r="D90" t="str">
        <f>IF(A90=Control!$C$2,'Unmet debt advice'!A90,"")</f>
        <v/>
      </c>
    </row>
    <row r="91" spans="1:4" x14ac:dyDescent="0.2">
      <c r="A91" t="s">
        <v>6</v>
      </c>
      <c r="B91" s="3">
        <v>1080</v>
      </c>
      <c r="C91" t="str">
        <f>IF(A91=Control!$C$2,'Unmet debt advice'!B91,"")</f>
        <v/>
      </c>
      <c r="D91" t="str">
        <f>IF(A91=Control!$C$2,'Unmet debt advice'!A91,"")</f>
        <v/>
      </c>
    </row>
    <row r="92" spans="1:4" x14ac:dyDescent="0.2">
      <c r="A92" t="s">
        <v>905</v>
      </c>
      <c r="B92" s="3">
        <v>1080</v>
      </c>
      <c r="C92" t="str">
        <f>IF(A92=Control!$C$2,'Unmet debt advice'!B92,"")</f>
        <v/>
      </c>
      <c r="D92" t="str">
        <f>IF(A92=Control!$C$2,'Unmet debt advice'!A92,"")</f>
        <v/>
      </c>
    </row>
    <row r="93" spans="1:4" x14ac:dyDescent="0.2">
      <c r="A93" t="s">
        <v>910</v>
      </c>
      <c r="B93" s="3">
        <v>1050</v>
      </c>
      <c r="C93" t="str">
        <f>IF(A93=Control!$C$2,'Unmet debt advice'!B93,"")</f>
        <v/>
      </c>
      <c r="D93" t="str">
        <f>IF(A93=Control!$C$2,'Unmet debt advice'!A93,"")</f>
        <v/>
      </c>
    </row>
    <row r="94" spans="1:4" x14ac:dyDescent="0.2">
      <c r="A94" t="s">
        <v>912</v>
      </c>
      <c r="B94" s="3">
        <v>1030</v>
      </c>
      <c r="C94" t="str">
        <f>IF(A94=Control!$C$2,'Unmet debt advice'!B94,"")</f>
        <v/>
      </c>
      <c r="D94" t="str">
        <f>IF(A94=Control!$C$2,'Unmet debt advice'!A94,"")</f>
        <v/>
      </c>
    </row>
    <row r="95" spans="1:4" x14ac:dyDescent="0.2">
      <c r="A95" t="s">
        <v>898</v>
      </c>
      <c r="B95" s="3">
        <v>1020</v>
      </c>
      <c r="C95" t="str">
        <f>IF(A95=Control!$C$2,'Unmet debt advice'!B95,"")</f>
        <v/>
      </c>
      <c r="D95" t="str">
        <f>IF(A95=Control!$C$2,'Unmet debt advice'!A95,"")</f>
        <v/>
      </c>
    </row>
    <row r="96" spans="1:4" x14ac:dyDescent="0.2">
      <c r="A96" t="s">
        <v>911</v>
      </c>
      <c r="B96" s="3">
        <v>1000</v>
      </c>
      <c r="C96" t="str">
        <f>IF(A96=Control!$C$2,'Unmet debt advice'!B96,"")</f>
        <v/>
      </c>
      <c r="D96" t="str">
        <f>IF(A96=Control!$C$2,'Unmet debt advice'!A96,"")</f>
        <v/>
      </c>
    </row>
    <row r="97" spans="1:4" x14ac:dyDescent="0.2">
      <c r="A97" t="s">
        <v>900</v>
      </c>
      <c r="B97" s="3">
        <v>970</v>
      </c>
      <c r="C97" t="str">
        <f>IF(A97=Control!$C$2,'Unmet debt advice'!B97,"")</f>
        <v/>
      </c>
      <c r="D97" t="str">
        <f>IF(A97=Control!$C$2,'Unmet debt advice'!A97,"")</f>
        <v/>
      </c>
    </row>
    <row r="98" spans="1:4" x14ac:dyDescent="0.2">
      <c r="A98" t="s">
        <v>901</v>
      </c>
      <c r="B98" s="3">
        <v>930</v>
      </c>
      <c r="C98" t="str">
        <f>IF(A98=Control!$C$2,'Unmet debt advice'!B98,"")</f>
        <v/>
      </c>
      <c r="D98" t="str">
        <f>IF(A98=Control!$C$2,'Unmet debt advice'!A98,"")</f>
        <v/>
      </c>
    </row>
    <row r="99" spans="1:4" x14ac:dyDescent="0.2">
      <c r="A99" t="s">
        <v>915</v>
      </c>
      <c r="B99" s="3">
        <v>880</v>
      </c>
      <c r="C99" t="str">
        <f>IF(A99=Control!$C$2,'Unmet debt advice'!B99,"")</f>
        <v/>
      </c>
      <c r="D99" t="str">
        <f>IF(A99=Control!$C$2,'Unmet debt advice'!A99,"")</f>
        <v/>
      </c>
    </row>
    <row r="100" spans="1:4" x14ac:dyDescent="0.2">
      <c r="A100" t="s">
        <v>916</v>
      </c>
      <c r="B100" s="3">
        <v>830</v>
      </c>
      <c r="C100" t="str">
        <f>IF(A100=Control!$C$2,'Unmet debt advice'!B100,"")</f>
        <v/>
      </c>
      <c r="D100" t="str">
        <f>IF(A100=Control!$C$2,'Unmet debt advice'!A100,"")</f>
        <v/>
      </c>
    </row>
    <row r="101" spans="1:4" x14ac:dyDescent="0.2">
      <c r="A101" t="s">
        <v>909</v>
      </c>
      <c r="B101" s="3">
        <v>810</v>
      </c>
      <c r="C101" t="str">
        <f>IF(A101=Control!$C$2,'Unmet debt advice'!B101,"")</f>
        <v/>
      </c>
      <c r="D101" t="str">
        <f>IF(A101=Control!$C$2,'Unmet debt advice'!A101,"")</f>
        <v/>
      </c>
    </row>
    <row r="102" spans="1:4" x14ac:dyDescent="0.2">
      <c r="A102" t="s">
        <v>904</v>
      </c>
      <c r="B102" s="3">
        <v>800</v>
      </c>
      <c r="C102" t="str">
        <f>IF(A102=Control!$C$2,'Unmet debt advice'!B102,"")</f>
        <v/>
      </c>
      <c r="D102" t="str">
        <f>IF(A102=Control!$C$2,'Unmet debt advice'!A102,"")</f>
        <v/>
      </c>
    </row>
    <row r="103" spans="1:4" x14ac:dyDescent="0.2">
      <c r="A103" t="s">
        <v>917</v>
      </c>
      <c r="B103" s="3">
        <v>740</v>
      </c>
      <c r="C103" t="str">
        <f>IF(A103=Control!$C$2,'Unmet debt advice'!B103,"")</f>
        <v/>
      </c>
      <c r="D103" t="str">
        <f>IF(A103=Control!$C$2,'Unmet debt advice'!A103,"")</f>
        <v/>
      </c>
    </row>
    <row r="104" spans="1:4" x14ac:dyDescent="0.2">
      <c r="A104" t="s">
        <v>919</v>
      </c>
      <c r="B104" s="3">
        <v>740</v>
      </c>
      <c r="C104" t="str">
        <f>IF(A104=Control!$C$2,'Unmet debt advice'!B104,"")</f>
        <v/>
      </c>
      <c r="D104" t="str">
        <f>IF(A104=Control!$C$2,'Unmet debt advice'!A104,"")</f>
        <v/>
      </c>
    </row>
    <row r="105" spans="1:4" x14ac:dyDescent="0.2">
      <c r="A105" t="s">
        <v>914</v>
      </c>
      <c r="B105" s="3">
        <v>720</v>
      </c>
      <c r="C105" t="str">
        <f>IF(A105=Control!$C$2,'Unmet debt advice'!B105,"")</f>
        <v/>
      </c>
      <c r="D105" t="str">
        <f>IF(A105=Control!$C$2,'Unmet debt advice'!A105,"")</f>
        <v/>
      </c>
    </row>
    <row r="106" spans="1:4" x14ac:dyDescent="0.2">
      <c r="A106" t="s">
        <v>907</v>
      </c>
      <c r="B106" s="3">
        <v>640</v>
      </c>
      <c r="C106" t="str">
        <f>IF(A106=Control!$C$2,'Unmet debt advice'!B106,"")</f>
        <v/>
      </c>
      <c r="D106" t="str">
        <f>IF(A106=Control!$C$2,'Unmet debt advice'!A106,"")</f>
        <v/>
      </c>
    </row>
  </sheetData>
  <sortState xmlns:xlrd2="http://schemas.microsoft.com/office/spreadsheetml/2017/richdata2" ref="A56:B106">
    <sortCondition descending="1" ref="B56:B106"/>
  </sortState>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CFEEB-1601-42C2-A54F-94E258ED3FE6}">
  <sheetPr codeName="Sheet30">
    <tabColor theme="4" tint="0.59999389629810485"/>
  </sheetPr>
  <dimension ref="A1:D74"/>
  <sheetViews>
    <sheetView topLeftCell="A67" workbookViewId="0">
      <selection activeCell="BE21" sqref="BE21"/>
    </sheetView>
  </sheetViews>
  <sheetFormatPr defaultRowHeight="14.25" x14ac:dyDescent="0.2"/>
  <cols>
    <col min="1" max="1" width="20.5" bestFit="1" customWidth="1"/>
  </cols>
  <sheetData>
    <row r="1" spans="1:2" x14ac:dyDescent="0.2">
      <c r="A1" t="s">
        <v>922</v>
      </c>
    </row>
    <row r="2" spans="1:2" x14ac:dyDescent="0.2">
      <c r="A2" t="s">
        <v>923</v>
      </c>
    </row>
    <row r="3" spans="1:2" x14ac:dyDescent="0.2">
      <c r="A3" t="s">
        <v>924</v>
      </c>
    </row>
    <row r="4" spans="1:2" x14ac:dyDescent="0.2">
      <c r="A4" s="114" t="s">
        <v>925</v>
      </c>
    </row>
    <row r="6" spans="1:2" x14ac:dyDescent="0.2">
      <c r="B6">
        <v>2018</v>
      </c>
    </row>
    <row r="7" spans="1:2" x14ac:dyDescent="0.2">
      <c r="A7" t="s">
        <v>0</v>
      </c>
      <c r="B7" s="38">
        <v>0.157</v>
      </c>
    </row>
    <row r="8" spans="1:2" x14ac:dyDescent="0.2">
      <c r="A8" t="s">
        <v>1</v>
      </c>
      <c r="B8" s="38">
        <v>0.14899999999999999</v>
      </c>
    </row>
    <row r="9" spans="1:2" x14ac:dyDescent="0.2">
      <c r="A9" t="s">
        <v>2</v>
      </c>
      <c r="B9" s="38">
        <v>0.16699999999999998</v>
      </c>
    </row>
    <row r="10" spans="1:2" x14ac:dyDescent="0.2">
      <c r="A10" t="s">
        <v>3</v>
      </c>
      <c r="B10" s="38">
        <v>0.154</v>
      </c>
    </row>
    <row r="11" spans="1:2" x14ac:dyDescent="0.2">
      <c r="A11" t="s">
        <v>62</v>
      </c>
      <c r="B11" s="38">
        <v>0.155</v>
      </c>
    </row>
    <row r="12" spans="1:2" x14ac:dyDescent="0.2">
      <c r="A12" t="s">
        <v>4</v>
      </c>
      <c r="B12" s="38">
        <v>0.17399999999999999</v>
      </c>
    </row>
    <row r="13" spans="1:2" x14ac:dyDescent="0.2">
      <c r="A13" t="s">
        <v>5</v>
      </c>
      <c r="B13" s="38">
        <v>0.156</v>
      </c>
    </row>
    <row r="14" spans="1:2" x14ac:dyDescent="0.2">
      <c r="A14" t="s">
        <v>6</v>
      </c>
      <c r="B14" s="38">
        <v>0.13</v>
      </c>
    </row>
    <row r="15" spans="1:2" x14ac:dyDescent="0.2">
      <c r="A15" t="s">
        <v>8</v>
      </c>
      <c r="B15" s="38">
        <v>0.159</v>
      </c>
    </row>
    <row r="16" spans="1:2" x14ac:dyDescent="0.2">
      <c r="A16" t="s">
        <v>9</v>
      </c>
      <c r="B16" s="38">
        <v>0.17</v>
      </c>
    </row>
    <row r="17" spans="1:4" x14ac:dyDescent="0.2">
      <c r="A17" t="s">
        <v>10</v>
      </c>
      <c r="B17" s="38">
        <v>0.14400000000000002</v>
      </c>
    </row>
    <row r="18" spans="1:4" x14ac:dyDescent="0.2">
      <c r="A18" t="s">
        <v>11</v>
      </c>
      <c r="B18" s="38">
        <v>0.152</v>
      </c>
    </row>
    <row r="19" spans="1:4" x14ac:dyDescent="0.2">
      <c r="A19" t="s">
        <v>41</v>
      </c>
      <c r="B19" s="180">
        <v>0.155</v>
      </c>
    </row>
    <row r="20" spans="1:4" x14ac:dyDescent="0.2">
      <c r="A20" t="s">
        <v>24</v>
      </c>
      <c r="B20" s="180">
        <v>0.16300000000000001</v>
      </c>
    </row>
    <row r="23" spans="1:4" x14ac:dyDescent="0.2">
      <c r="B23">
        <v>2018</v>
      </c>
      <c r="C23" t="s">
        <v>926</v>
      </c>
    </row>
    <row r="24" spans="1:4" x14ac:dyDescent="0.2">
      <c r="A24" t="s">
        <v>903</v>
      </c>
      <c r="B24" s="38">
        <v>0.188</v>
      </c>
      <c r="C24" s="38" t="str">
        <f>IF(A24=Control!$C$2,'Over-Indebtedness'!B24,"")</f>
        <v/>
      </c>
      <c r="D24" t="str">
        <f>IF(A24=Control!$C$2,'Over-Indebtedness'!A24,"")</f>
        <v/>
      </c>
    </row>
    <row r="25" spans="1:4" x14ac:dyDescent="0.2">
      <c r="A25" t="s">
        <v>918</v>
      </c>
      <c r="B25" s="38">
        <v>0.185</v>
      </c>
      <c r="C25" s="38" t="str">
        <f>IF(A25=Control!$C$2,'Over-Indebtedness'!B25,"")</f>
        <v/>
      </c>
      <c r="D25" t="str">
        <f>IF(A25=Control!$C$2,'Over-Indebtedness'!A25,"")</f>
        <v/>
      </c>
    </row>
    <row r="26" spans="1:4" x14ac:dyDescent="0.2">
      <c r="A26" t="s">
        <v>886</v>
      </c>
      <c r="B26" s="38">
        <v>0.17499999999999999</v>
      </c>
      <c r="C26" s="38" t="str">
        <f>IF(A26=Control!$C$2,'Over-Indebtedness'!B26,"")</f>
        <v/>
      </c>
      <c r="D26" t="str">
        <f>IF(A26=Control!$C$2,'Over-Indebtedness'!A26,"")</f>
        <v/>
      </c>
    </row>
    <row r="27" spans="1:4" x14ac:dyDescent="0.2">
      <c r="A27" t="s">
        <v>4</v>
      </c>
      <c r="B27" s="38">
        <v>0.17399999999999999</v>
      </c>
      <c r="C27" s="38" t="str">
        <f>IF(A27=Control!$C$2,'Over-Indebtedness'!B27,"")</f>
        <v/>
      </c>
      <c r="D27" t="str">
        <f>IF(A27=Control!$C$2,'Over-Indebtedness'!A27,"")</f>
        <v/>
      </c>
    </row>
    <row r="28" spans="1:4" x14ac:dyDescent="0.2">
      <c r="A28" t="s">
        <v>883</v>
      </c>
      <c r="B28" s="38">
        <v>0.17300000000000001</v>
      </c>
      <c r="C28" s="38" t="str">
        <f>IF(A28=Control!$C$2,'Over-Indebtedness'!B28,"")</f>
        <v/>
      </c>
      <c r="D28" t="str">
        <f>IF(A28=Control!$C$2,'Over-Indebtedness'!A28,"")</f>
        <v/>
      </c>
    </row>
    <row r="29" spans="1:4" x14ac:dyDescent="0.2">
      <c r="A29" t="s">
        <v>9</v>
      </c>
      <c r="B29" s="38">
        <v>0.17</v>
      </c>
      <c r="C29" s="38" t="str">
        <f>IF(A29=Control!$C$2,'Over-Indebtedness'!B29,"")</f>
        <v/>
      </c>
      <c r="D29" t="str">
        <f>IF(A29=Control!$C$2,'Over-Indebtedness'!A29,"")</f>
        <v/>
      </c>
    </row>
    <row r="30" spans="1:4" x14ac:dyDescent="0.2">
      <c r="A30" t="s">
        <v>900</v>
      </c>
      <c r="B30" s="38">
        <v>0.17</v>
      </c>
      <c r="C30" s="38" t="str">
        <f>IF(A30=Control!$C$2,'Over-Indebtedness'!B30,"")</f>
        <v/>
      </c>
      <c r="D30" t="str">
        <f>IF(A30=Control!$C$2,'Over-Indebtedness'!A30,"")</f>
        <v/>
      </c>
    </row>
    <row r="31" spans="1:4" x14ac:dyDescent="0.2">
      <c r="A31" t="s">
        <v>2</v>
      </c>
      <c r="B31" s="38">
        <v>0.16699999999999998</v>
      </c>
      <c r="C31" s="38" t="str">
        <f>IF(A31=Control!$C$2,'Over-Indebtedness'!B31,"")</f>
        <v/>
      </c>
      <c r="D31" t="str">
        <f>IF(A31=Control!$C$2,'Over-Indebtedness'!A31,"")</f>
        <v/>
      </c>
    </row>
    <row r="32" spans="1:4" x14ac:dyDescent="0.2">
      <c r="A32" t="s">
        <v>8</v>
      </c>
      <c r="B32" s="38">
        <v>0.159</v>
      </c>
      <c r="C32" s="38" t="str">
        <f>IF(A32=Control!$C$2,'Over-Indebtedness'!B32,"")</f>
        <v/>
      </c>
      <c r="D32" t="str">
        <f>IF(A32=Control!$C$2,'Over-Indebtedness'!A32,"")</f>
        <v/>
      </c>
    </row>
    <row r="33" spans="1:4" x14ac:dyDescent="0.2">
      <c r="A33" t="s">
        <v>913</v>
      </c>
      <c r="B33" s="38">
        <v>0.159</v>
      </c>
      <c r="C33" s="38" t="str">
        <f>IF(A33=Control!$C$2,'Over-Indebtedness'!B33,"")</f>
        <v/>
      </c>
      <c r="D33" t="str">
        <f>IF(A33=Control!$C$2,'Over-Indebtedness'!A33,"")</f>
        <v/>
      </c>
    </row>
    <row r="34" spans="1:4" x14ac:dyDescent="0.2">
      <c r="A34" t="s">
        <v>930</v>
      </c>
      <c r="B34" s="38">
        <v>0.159</v>
      </c>
      <c r="C34" s="38" t="str">
        <f>IF(A34=Control!$C$2,'Over-Indebtedness'!B34,"")</f>
        <v/>
      </c>
      <c r="D34" t="str">
        <f>IF(A34=Control!$C$2,'Over-Indebtedness'!A34,"")</f>
        <v/>
      </c>
    </row>
    <row r="35" spans="1:4" x14ac:dyDescent="0.2">
      <c r="A35" t="s">
        <v>892</v>
      </c>
      <c r="B35" s="38">
        <v>0.158</v>
      </c>
      <c r="C35" s="38" t="str">
        <f>IF(A35=Control!$C$2,'Over-Indebtedness'!B35,"")</f>
        <v/>
      </c>
      <c r="D35" t="str">
        <f>IF(A35=Control!$C$2,'Over-Indebtedness'!A35,"")</f>
        <v/>
      </c>
    </row>
    <row r="36" spans="1:4" x14ac:dyDescent="0.2">
      <c r="A36" t="s">
        <v>0</v>
      </c>
      <c r="B36" s="38">
        <v>0.157</v>
      </c>
      <c r="C36" s="38">
        <f>IF(A36=Control!$C$2,'Over-Indebtedness'!B36,"")</f>
        <v>0.157</v>
      </c>
      <c r="D36" t="str">
        <f>IF(A36=Control!$C$2,'Over-Indebtedness'!A36,"")</f>
        <v>Ashford</v>
      </c>
    </row>
    <row r="37" spans="1:4" x14ac:dyDescent="0.2">
      <c r="A37" t="s">
        <v>5</v>
      </c>
      <c r="B37" s="38">
        <v>0.156</v>
      </c>
      <c r="C37" s="38" t="str">
        <f>IF(A37=Control!$C$2,'Over-Indebtedness'!B37,"")</f>
        <v/>
      </c>
      <c r="D37" t="str">
        <f>IF(A37=Control!$C$2,'Over-Indebtedness'!A37,"")</f>
        <v/>
      </c>
    </row>
    <row r="38" spans="1:4" x14ac:dyDescent="0.2">
      <c r="A38" t="s">
        <v>7</v>
      </c>
      <c r="B38" s="38">
        <v>0.155</v>
      </c>
      <c r="C38" s="38" t="str">
        <f>IF(A38=Control!$C$2,'Over-Indebtedness'!B38,"")</f>
        <v/>
      </c>
      <c r="D38" t="str">
        <f>IF(A38=Control!$C$2,'Over-Indebtedness'!A38,"")</f>
        <v/>
      </c>
    </row>
    <row r="39" spans="1:4" x14ac:dyDescent="0.2">
      <c r="A39" t="s">
        <v>3</v>
      </c>
      <c r="B39" s="38">
        <v>0.154</v>
      </c>
      <c r="C39" s="38" t="str">
        <f>IF(A39=Control!$C$2,'Over-Indebtedness'!B39,"")</f>
        <v/>
      </c>
      <c r="D39" t="str">
        <f>IF(A39=Control!$C$2,'Over-Indebtedness'!A39,"")</f>
        <v/>
      </c>
    </row>
    <row r="40" spans="1:4" x14ac:dyDescent="0.2">
      <c r="A40" t="s">
        <v>11</v>
      </c>
      <c r="B40" s="38">
        <v>0.152</v>
      </c>
      <c r="C40" s="38" t="str">
        <f>IF(A40=Control!$C$2,'Over-Indebtedness'!B40,"")</f>
        <v/>
      </c>
      <c r="D40" t="str">
        <f>IF(A40=Control!$C$2,'Over-Indebtedness'!A40,"")</f>
        <v/>
      </c>
    </row>
    <row r="41" spans="1:4" x14ac:dyDescent="0.2">
      <c r="A41" t="s">
        <v>882</v>
      </c>
      <c r="B41" s="38">
        <v>0.151</v>
      </c>
      <c r="C41" s="38" t="str">
        <f>IF(A41=Control!$C$2,'Over-Indebtedness'!B41,"")</f>
        <v/>
      </c>
      <c r="D41" t="str">
        <f>IF(A41=Control!$C$2,'Over-Indebtedness'!A41,"")</f>
        <v/>
      </c>
    </row>
    <row r="42" spans="1:4" x14ac:dyDescent="0.2">
      <c r="A42" t="s">
        <v>890</v>
      </c>
      <c r="B42" s="38">
        <v>0.15</v>
      </c>
      <c r="C42" s="38" t="str">
        <f>IF(A42=Control!$C$2,'Over-Indebtedness'!B42,"")</f>
        <v/>
      </c>
      <c r="D42" t="str">
        <f>IF(A42=Control!$C$2,'Over-Indebtedness'!A42,"")</f>
        <v/>
      </c>
    </row>
    <row r="43" spans="1:4" x14ac:dyDescent="0.2">
      <c r="A43" t="s">
        <v>1</v>
      </c>
      <c r="B43" s="38">
        <v>0.14899999999999999</v>
      </c>
      <c r="C43" s="38" t="str">
        <f>IF(A43=Control!$C$2,'Over-Indebtedness'!B43,"")</f>
        <v/>
      </c>
      <c r="D43" t="str">
        <f>IF(A43=Control!$C$2,'Over-Indebtedness'!A43,"")</f>
        <v/>
      </c>
    </row>
    <row r="44" spans="1:4" x14ac:dyDescent="0.2">
      <c r="A44" t="s">
        <v>893</v>
      </c>
      <c r="B44" s="38">
        <v>0.14899999999999999</v>
      </c>
      <c r="C44" s="38" t="str">
        <f>IF(A44=Control!$C$2,'Over-Indebtedness'!B44,"")</f>
        <v/>
      </c>
      <c r="D44" t="str">
        <f>IF(A44=Control!$C$2,'Over-Indebtedness'!A44,"")</f>
        <v/>
      </c>
    </row>
    <row r="45" spans="1:4" x14ac:dyDescent="0.2">
      <c r="A45" t="s">
        <v>911</v>
      </c>
      <c r="B45" s="38">
        <v>0.14699999999999999</v>
      </c>
      <c r="C45" s="38" t="str">
        <f>IF(A45=Control!$C$2,'Over-Indebtedness'!B45,"")</f>
        <v/>
      </c>
      <c r="D45" t="str">
        <f>IF(A45=Control!$C$2,'Over-Indebtedness'!A45,"")</f>
        <v/>
      </c>
    </row>
    <row r="46" spans="1:4" x14ac:dyDescent="0.2">
      <c r="A46" t="s">
        <v>46</v>
      </c>
      <c r="B46" s="38">
        <v>0.14400000000000002</v>
      </c>
      <c r="C46" s="38" t="str">
        <f>IF(A46=Control!$C$2,'Over-Indebtedness'!B46,"")</f>
        <v/>
      </c>
      <c r="D46" t="str">
        <f>IF(A46=Control!$C$2,'Over-Indebtedness'!A46,"")</f>
        <v/>
      </c>
    </row>
    <row r="47" spans="1:4" x14ac:dyDescent="0.2">
      <c r="A47" t="s">
        <v>884</v>
      </c>
      <c r="B47" s="38">
        <v>0.14400000000000002</v>
      </c>
      <c r="C47" s="38" t="str">
        <f>IF(A47=Control!$C$2,'Over-Indebtedness'!B47,"")</f>
        <v/>
      </c>
      <c r="D47" t="str">
        <f>IF(A47=Control!$C$2,'Over-Indebtedness'!A47,"")</f>
        <v/>
      </c>
    </row>
    <row r="48" spans="1:4" x14ac:dyDescent="0.2">
      <c r="A48" t="s">
        <v>895</v>
      </c>
      <c r="B48" s="38">
        <v>0.14300000000000002</v>
      </c>
      <c r="C48" s="38" t="str">
        <f>IF(A48=Control!$C$2,'Over-Indebtedness'!B48,"")</f>
        <v/>
      </c>
      <c r="D48" t="str">
        <f>IF(A48=Control!$C$2,'Over-Indebtedness'!A48,"")</f>
        <v/>
      </c>
    </row>
    <row r="49" spans="1:4" x14ac:dyDescent="0.2">
      <c r="A49" t="s">
        <v>899</v>
      </c>
      <c r="B49" s="38">
        <v>0.14300000000000002</v>
      </c>
      <c r="C49" s="38" t="str">
        <f>IF(A49=Control!$C$2,'Over-Indebtedness'!B49,"")</f>
        <v/>
      </c>
      <c r="D49" t="str">
        <f>IF(A49=Control!$C$2,'Over-Indebtedness'!A49,"")</f>
        <v/>
      </c>
    </row>
    <row r="50" spans="1:4" x14ac:dyDescent="0.2">
      <c r="A50" t="s">
        <v>905</v>
      </c>
      <c r="B50" s="38">
        <v>0.14300000000000002</v>
      </c>
      <c r="C50" s="38" t="str">
        <f>IF(A50=Control!$C$2,'Over-Indebtedness'!B50,"")</f>
        <v/>
      </c>
      <c r="D50" t="str">
        <f>IF(A50=Control!$C$2,'Over-Indebtedness'!A50,"")</f>
        <v/>
      </c>
    </row>
    <row r="51" spans="1:4" x14ac:dyDescent="0.2">
      <c r="A51" t="s">
        <v>931</v>
      </c>
      <c r="B51" s="38">
        <v>0.14099999999999999</v>
      </c>
      <c r="C51" s="38" t="str">
        <f>IF(A51=Control!$C$2,'Over-Indebtedness'!B51,"")</f>
        <v/>
      </c>
      <c r="D51" t="str">
        <f>IF(A51=Control!$C$2,'Over-Indebtedness'!A51,"")</f>
        <v/>
      </c>
    </row>
    <row r="52" spans="1:4" x14ac:dyDescent="0.2">
      <c r="A52" t="s">
        <v>915</v>
      </c>
      <c r="B52" s="38">
        <v>0.14099999999999999</v>
      </c>
      <c r="C52" s="38" t="str">
        <f>IF(A52=Control!$C$2,'Over-Indebtedness'!B52,"")</f>
        <v/>
      </c>
      <c r="D52" t="str">
        <f>IF(A52=Control!$C$2,'Over-Indebtedness'!A52,"")</f>
        <v/>
      </c>
    </row>
    <row r="53" spans="1:4" x14ac:dyDescent="0.2">
      <c r="A53" t="s">
        <v>888</v>
      </c>
      <c r="B53" s="38">
        <v>0.14000000000000001</v>
      </c>
      <c r="C53" s="38" t="str">
        <f>IF(A53=Control!$C$2,'Over-Indebtedness'!B53,"")</f>
        <v/>
      </c>
      <c r="D53" t="str">
        <f>IF(A53=Control!$C$2,'Over-Indebtedness'!A53,"")</f>
        <v/>
      </c>
    </row>
    <row r="54" spans="1:4" x14ac:dyDescent="0.2">
      <c r="A54" t="s">
        <v>907</v>
      </c>
      <c r="B54" s="38">
        <v>0.13900000000000001</v>
      </c>
      <c r="C54" s="38" t="str">
        <f>IF(A54=Control!$C$2,'Over-Indebtedness'!B54,"")</f>
        <v/>
      </c>
      <c r="D54" t="str">
        <f>IF(A54=Control!$C$2,'Over-Indebtedness'!A54,"")</f>
        <v/>
      </c>
    </row>
    <row r="55" spans="1:4" x14ac:dyDescent="0.2">
      <c r="A55" t="s">
        <v>894</v>
      </c>
      <c r="B55" s="38">
        <v>0.13800000000000001</v>
      </c>
      <c r="C55" s="38" t="str">
        <f>IF(A55=Control!$C$2,'Over-Indebtedness'!B55,"")</f>
        <v/>
      </c>
      <c r="D55" t="str">
        <f>IF(A55=Control!$C$2,'Over-Indebtedness'!A55,"")</f>
        <v/>
      </c>
    </row>
    <row r="56" spans="1:4" x14ac:dyDescent="0.2">
      <c r="A56" t="s">
        <v>906</v>
      </c>
      <c r="B56" s="38">
        <v>0.13699999999999998</v>
      </c>
      <c r="C56" s="38" t="str">
        <f>IF(A56=Control!$C$2,'Over-Indebtedness'!B56,"")</f>
        <v/>
      </c>
      <c r="D56" t="str">
        <f>IF(A56=Control!$C$2,'Over-Indebtedness'!A56,"")</f>
        <v/>
      </c>
    </row>
    <row r="57" spans="1:4" x14ac:dyDescent="0.2">
      <c r="A57" t="s">
        <v>887</v>
      </c>
      <c r="B57" s="38">
        <v>0.13600000000000001</v>
      </c>
      <c r="C57" s="38" t="str">
        <f>IF(A57=Control!$C$2,'Over-Indebtedness'!B57,"")</f>
        <v/>
      </c>
      <c r="D57" t="str">
        <f>IF(A57=Control!$C$2,'Over-Indebtedness'!A57,"")</f>
        <v/>
      </c>
    </row>
    <row r="58" spans="1:4" x14ac:dyDescent="0.2">
      <c r="A58" t="s">
        <v>901</v>
      </c>
      <c r="B58" s="38">
        <v>0.13500000000000001</v>
      </c>
      <c r="C58" s="38" t="str">
        <f>IF(A58=Control!$C$2,'Over-Indebtedness'!B58,"")</f>
        <v/>
      </c>
      <c r="D58" t="str">
        <f>IF(A58=Control!$C$2,'Over-Indebtedness'!A58,"")</f>
        <v/>
      </c>
    </row>
    <row r="59" spans="1:4" x14ac:dyDescent="0.2">
      <c r="A59" t="s">
        <v>902</v>
      </c>
      <c r="B59" s="38">
        <v>0.13500000000000001</v>
      </c>
      <c r="C59" s="38" t="str">
        <f>IF(A59=Control!$C$2,'Over-Indebtedness'!B59,"")</f>
        <v/>
      </c>
      <c r="D59" t="str">
        <f>IF(A59=Control!$C$2,'Over-Indebtedness'!A59,"")</f>
        <v/>
      </c>
    </row>
    <row r="60" spans="1:4" x14ac:dyDescent="0.2">
      <c r="A60" t="s">
        <v>889</v>
      </c>
      <c r="B60" s="38">
        <v>0.13400000000000001</v>
      </c>
      <c r="C60" s="38" t="str">
        <f>IF(A60=Control!$C$2,'Over-Indebtedness'!B60,"")</f>
        <v/>
      </c>
      <c r="D60" t="str">
        <f>IF(A60=Control!$C$2,'Over-Indebtedness'!A60,"")</f>
        <v/>
      </c>
    </row>
    <row r="61" spans="1:4" x14ac:dyDescent="0.2">
      <c r="A61" t="s">
        <v>885</v>
      </c>
      <c r="B61" s="38">
        <v>0.13400000000000001</v>
      </c>
      <c r="C61" s="38" t="str">
        <f>IF(A61=Control!$C$2,'Over-Indebtedness'!B61,"")</f>
        <v/>
      </c>
      <c r="D61" t="str">
        <f>IF(A61=Control!$C$2,'Over-Indebtedness'!A61,"")</f>
        <v/>
      </c>
    </row>
    <row r="62" spans="1:4" x14ac:dyDescent="0.2">
      <c r="A62" t="s">
        <v>916</v>
      </c>
      <c r="B62" s="38">
        <v>0.13300000000000001</v>
      </c>
      <c r="C62" s="38" t="str">
        <f>IF(A62=Control!$C$2,'Over-Indebtedness'!B62,"")</f>
        <v/>
      </c>
      <c r="D62" t="str">
        <f>IF(A62=Control!$C$2,'Over-Indebtedness'!A62,"")</f>
        <v/>
      </c>
    </row>
    <row r="63" spans="1:4" x14ac:dyDescent="0.2">
      <c r="A63" t="s">
        <v>6</v>
      </c>
      <c r="B63" s="38">
        <v>0.13</v>
      </c>
      <c r="C63" s="38" t="str">
        <f>IF(A63=Control!$C$2,'Over-Indebtedness'!B63,"")</f>
        <v/>
      </c>
      <c r="D63" t="str">
        <f>IF(A63=Control!$C$2,'Over-Indebtedness'!A63,"")</f>
        <v/>
      </c>
    </row>
    <row r="64" spans="1:4" x14ac:dyDescent="0.2">
      <c r="A64" t="s">
        <v>912</v>
      </c>
      <c r="B64" s="38">
        <v>0.128</v>
      </c>
      <c r="C64" s="38" t="str">
        <f>IF(A64=Control!$C$2,'Over-Indebtedness'!B64,"")</f>
        <v/>
      </c>
      <c r="D64" t="str">
        <f>IF(A64=Control!$C$2,'Over-Indebtedness'!A64,"")</f>
        <v/>
      </c>
    </row>
    <row r="65" spans="1:4" x14ac:dyDescent="0.2">
      <c r="A65" t="s">
        <v>932</v>
      </c>
      <c r="B65" s="38">
        <v>0.128</v>
      </c>
      <c r="C65" s="38" t="str">
        <f>IF(A65=Control!$C$2,'Over-Indebtedness'!B65,"")</f>
        <v/>
      </c>
      <c r="D65" t="str">
        <f>IF(A65=Control!$C$2,'Over-Indebtedness'!A65,"")</f>
        <v/>
      </c>
    </row>
    <row r="66" spans="1:4" x14ac:dyDescent="0.2">
      <c r="A66" t="s">
        <v>904</v>
      </c>
      <c r="B66" s="38">
        <v>0.128</v>
      </c>
      <c r="C66" s="38" t="str">
        <f>IF(A66=Control!$C$2,'Over-Indebtedness'!B66,"")</f>
        <v/>
      </c>
      <c r="D66" t="str">
        <f>IF(A66=Control!$C$2,'Over-Indebtedness'!A66,"")</f>
        <v/>
      </c>
    </row>
    <row r="67" spans="1:4" x14ac:dyDescent="0.2">
      <c r="A67" t="s">
        <v>898</v>
      </c>
      <c r="B67" s="38">
        <v>0.125</v>
      </c>
      <c r="C67" s="38" t="str">
        <f>IF(A67=Control!$C$2,'Over-Indebtedness'!B67,"")</f>
        <v/>
      </c>
      <c r="D67" t="str">
        <f>IF(A67=Control!$C$2,'Over-Indebtedness'!A67,"")</f>
        <v/>
      </c>
    </row>
    <row r="68" spans="1:4" x14ac:dyDescent="0.2">
      <c r="A68" t="s">
        <v>909</v>
      </c>
      <c r="B68" s="38">
        <v>0.124</v>
      </c>
      <c r="C68" s="38" t="str">
        <f>IF(A68=Control!$C$2,'Over-Indebtedness'!B68,"")</f>
        <v/>
      </c>
      <c r="D68" t="str">
        <f>IF(A68=Control!$C$2,'Over-Indebtedness'!A68,"")</f>
        <v/>
      </c>
    </row>
    <row r="69" spans="1:4" x14ac:dyDescent="0.2">
      <c r="A69" t="s">
        <v>908</v>
      </c>
      <c r="B69" s="38">
        <v>0.124</v>
      </c>
      <c r="C69" s="38" t="str">
        <f>IF(A69=Control!$C$2,'Over-Indebtedness'!B69,"")</f>
        <v/>
      </c>
      <c r="D69" t="str">
        <f>IF(A69=Control!$C$2,'Over-Indebtedness'!A69,"")</f>
        <v/>
      </c>
    </row>
    <row r="70" spans="1:4" x14ac:dyDescent="0.2">
      <c r="A70" t="s">
        <v>910</v>
      </c>
      <c r="B70" s="38">
        <v>0.124</v>
      </c>
      <c r="C70" s="38" t="str">
        <f>IF(A70=Control!$C$2,'Over-Indebtedness'!B70,"")</f>
        <v/>
      </c>
      <c r="D70" t="str">
        <f>IF(A70=Control!$C$2,'Over-Indebtedness'!A70,"")</f>
        <v/>
      </c>
    </row>
    <row r="71" spans="1:4" x14ac:dyDescent="0.2">
      <c r="A71" t="s">
        <v>897</v>
      </c>
      <c r="B71" s="38">
        <v>0.122</v>
      </c>
      <c r="C71" s="38" t="str">
        <f>IF(A71=Control!$C$2,'Over-Indebtedness'!B71,"")</f>
        <v/>
      </c>
      <c r="D71" t="str">
        <f>IF(A71=Control!$C$2,'Over-Indebtedness'!A71,"")</f>
        <v/>
      </c>
    </row>
    <row r="72" spans="1:4" x14ac:dyDescent="0.2">
      <c r="A72" t="s">
        <v>914</v>
      </c>
      <c r="B72" s="38">
        <v>0.121</v>
      </c>
      <c r="C72" s="38" t="str">
        <f>IF(A72=Control!$C$2,'Over-Indebtedness'!B72,"")</f>
        <v/>
      </c>
      <c r="D72" t="str">
        <f>IF(A72=Control!$C$2,'Over-Indebtedness'!A72,"")</f>
        <v/>
      </c>
    </row>
    <row r="73" spans="1:4" x14ac:dyDescent="0.2">
      <c r="A73" t="s">
        <v>919</v>
      </c>
      <c r="B73" s="38">
        <v>0.121</v>
      </c>
      <c r="C73" s="38" t="str">
        <f>IF(A73=Control!$C$2,'Over-Indebtedness'!B73,"")</f>
        <v/>
      </c>
      <c r="D73" t="str">
        <f>IF(A73=Control!$C$2,'Over-Indebtedness'!A73,"")</f>
        <v/>
      </c>
    </row>
    <row r="74" spans="1:4" x14ac:dyDescent="0.2">
      <c r="A74" t="s">
        <v>891</v>
      </c>
      <c r="B74" s="38">
        <v>0.11900000000000001</v>
      </c>
      <c r="C74" s="38" t="str">
        <f>IF(A74=Control!$C$2,'Over-Indebtedness'!B74,"")</f>
        <v/>
      </c>
      <c r="D74" t="str">
        <f>IF(A74=Control!$C$2,'Over-Indebtedness'!A74,"")</f>
        <v/>
      </c>
    </row>
  </sheetData>
  <sortState xmlns:xlrd2="http://schemas.microsoft.com/office/spreadsheetml/2017/richdata2" ref="A7:B18">
    <sortCondition ref="A7:A18"/>
  </sortState>
  <hyperlinks>
    <hyperlink ref="A4" r:id="rId1" location="chart-21" display="https://lginform.local.gov.uk/reports/view/lga-research/ficlga-research-report-financial-hardship-and-economic-vulnerability?mod-area=E07000106&amp;mod-group=AllDistrictInRegion_SouthEast&amp;mod-type=namedComparisonGroup - chart-21" xr:uid="{2CA502BB-0D81-48E6-A8C5-783EEC86A119}"/>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C5A29-920C-4123-B815-042D44CA0B7D}">
  <sheetPr codeName="Sheet9">
    <tabColor theme="4" tint="0.59999389629810485"/>
  </sheetPr>
  <dimension ref="A1:EE61"/>
  <sheetViews>
    <sheetView workbookViewId="0">
      <pane xSplit="1" ySplit="5" topLeftCell="B6"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1" width="19" style="14" customWidth="1"/>
    <col min="2" max="63" width="9" style="14"/>
    <col min="64" max="64" width="9" style="15"/>
    <col min="65" max="127" width="9" style="14"/>
    <col min="128" max="128" width="9" style="15"/>
    <col min="129" max="16384" width="9" style="14"/>
  </cols>
  <sheetData>
    <row r="1" spans="1:128" ht="66.75" x14ac:dyDescent="0.35">
      <c r="A1" s="46" t="s">
        <v>92</v>
      </c>
      <c r="BL1" s="136" t="s">
        <v>316</v>
      </c>
      <c r="BM1" s="127" t="s">
        <v>39</v>
      </c>
      <c r="DX1" s="136" t="s">
        <v>316</v>
      </c>
    </row>
    <row r="2" spans="1:128" x14ac:dyDescent="0.25">
      <c r="A2" s="79" t="s">
        <v>210</v>
      </c>
    </row>
    <row r="4" spans="1:128" x14ac:dyDescent="0.25">
      <c r="A4" s="186" t="s">
        <v>89</v>
      </c>
    </row>
    <row r="5" spans="1:128" x14ac:dyDescent="0.25">
      <c r="B5" s="4">
        <v>43831</v>
      </c>
      <c r="C5" s="4">
        <v>43862</v>
      </c>
      <c r="D5" s="4">
        <v>43891</v>
      </c>
      <c r="E5" s="4">
        <v>43922</v>
      </c>
      <c r="F5" s="4">
        <v>43952</v>
      </c>
      <c r="G5" s="4">
        <v>43983</v>
      </c>
      <c r="H5" s="4">
        <v>44013</v>
      </c>
      <c r="I5" s="4">
        <v>44044</v>
      </c>
      <c r="J5" s="4">
        <v>44075</v>
      </c>
      <c r="K5" s="4">
        <v>44105</v>
      </c>
      <c r="L5" s="4">
        <v>44136</v>
      </c>
      <c r="M5" s="4">
        <v>44166</v>
      </c>
      <c r="N5" s="4">
        <v>44197</v>
      </c>
      <c r="O5" s="4">
        <v>44228</v>
      </c>
      <c r="P5" s="4">
        <v>44256</v>
      </c>
      <c r="Q5" s="4">
        <v>44287</v>
      </c>
      <c r="R5" s="4">
        <v>44317</v>
      </c>
      <c r="S5" s="4">
        <v>44348</v>
      </c>
      <c r="T5" s="4">
        <v>44378</v>
      </c>
      <c r="U5" s="4">
        <v>44409</v>
      </c>
      <c r="V5" s="4">
        <v>44440</v>
      </c>
      <c r="W5" s="4">
        <v>44470</v>
      </c>
      <c r="X5" s="4">
        <v>44501</v>
      </c>
      <c r="Y5" s="4">
        <v>44531</v>
      </c>
      <c r="Z5" s="4">
        <v>44562</v>
      </c>
      <c r="AA5" s="4">
        <v>44593</v>
      </c>
      <c r="AB5" s="4">
        <v>44621</v>
      </c>
      <c r="AC5" s="4">
        <v>44652</v>
      </c>
      <c r="AD5" s="4">
        <v>44682</v>
      </c>
      <c r="AE5" s="4">
        <v>44713</v>
      </c>
      <c r="AF5" s="4">
        <v>44743</v>
      </c>
      <c r="AG5" s="4">
        <v>44774</v>
      </c>
      <c r="AH5" s="4">
        <v>44805</v>
      </c>
      <c r="AI5" s="4">
        <v>44835</v>
      </c>
      <c r="AJ5" s="4">
        <v>44866</v>
      </c>
      <c r="AK5" s="4">
        <v>44896</v>
      </c>
      <c r="AL5" s="4">
        <v>44927</v>
      </c>
      <c r="AM5" s="4">
        <v>44958</v>
      </c>
      <c r="AN5" s="4">
        <v>44986</v>
      </c>
      <c r="AO5" s="4">
        <v>45017</v>
      </c>
      <c r="AP5" s="4">
        <v>45047</v>
      </c>
      <c r="AQ5" s="4">
        <v>45078</v>
      </c>
      <c r="AR5" s="4">
        <v>45108</v>
      </c>
      <c r="AS5" s="4">
        <v>45139</v>
      </c>
      <c r="AT5" s="4">
        <v>45170</v>
      </c>
      <c r="AU5" s="4">
        <v>45200</v>
      </c>
      <c r="AV5" s="4">
        <v>45231</v>
      </c>
      <c r="AW5" s="4">
        <v>45261</v>
      </c>
      <c r="AX5" s="4">
        <v>45292</v>
      </c>
      <c r="AY5" s="4">
        <v>45323</v>
      </c>
      <c r="AZ5" s="4">
        <v>45352</v>
      </c>
      <c r="BA5" s="4">
        <v>45383</v>
      </c>
      <c r="BB5" s="4">
        <v>45413</v>
      </c>
      <c r="BC5" s="4">
        <v>45444</v>
      </c>
      <c r="BD5" s="4">
        <v>45474</v>
      </c>
      <c r="BE5" s="4">
        <v>45505</v>
      </c>
      <c r="BF5" s="4">
        <v>45536</v>
      </c>
      <c r="BG5" s="4">
        <v>45566</v>
      </c>
      <c r="BH5" s="4">
        <v>45597</v>
      </c>
      <c r="BI5" s="4">
        <v>45627</v>
      </c>
      <c r="BJ5" s="4">
        <v>45658</v>
      </c>
      <c r="BK5" s="4">
        <v>45689</v>
      </c>
    </row>
    <row r="6" spans="1:128" x14ac:dyDescent="0.25">
      <c r="A6" s="14" t="s">
        <v>0</v>
      </c>
      <c r="B6" s="6">
        <v>5335</v>
      </c>
      <c r="C6" s="6">
        <v>5250</v>
      </c>
      <c r="D6" s="6">
        <v>5204</v>
      </c>
      <c r="E6" s="6">
        <v>5126</v>
      </c>
      <c r="F6" s="6">
        <v>5052</v>
      </c>
      <c r="G6" s="6">
        <v>5006</v>
      </c>
      <c r="H6" s="6">
        <v>4959</v>
      </c>
      <c r="I6" s="6">
        <v>4899</v>
      </c>
      <c r="J6" s="6">
        <v>4857</v>
      </c>
      <c r="K6" s="6">
        <v>4793</v>
      </c>
      <c r="L6" s="6">
        <v>4736</v>
      </c>
      <c r="M6" s="6">
        <v>4730</v>
      </c>
      <c r="N6" s="6">
        <v>4692</v>
      </c>
      <c r="O6" s="6">
        <v>4659</v>
      </c>
      <c r="P6" s="6">
        <v>4635</v>
      </c>
      <c r="Q6" s="6">
        <v>4616</v>
      </c>
      <c r="R6" s="6">
        <v>4568</v>
      </c>
      <c r="S6" s="6">
        <v>4566</v>
      </c>
      <c r="T6" s="6">
        <v>4513</v>
      </c>
      <c r="U6" s="6">
        <v>4470</v>
      </c>
      <c r="V6" s="6">
        <v>4427</v>
      </c>
      <c r="W6" s="6">
        <v>4401</v>
      </c>
      <c r="X6" s="6">
        <v>4375</v>
      </c>
      <c r="Y6" s="6">
        <v>4360</v>
      </c>
      <c r="Z6" s="6">
        <v>4324</v>
      </c>
      <c r="AA6" s="6">
        <v>4308</v>
      </c>
      <c r="AB6" s="6">
        <v>4279</v>
      </c>
      <c r="AC6" s="6">
        <v>4234</v>
      </c>
      <c r="AD6" s="6">
        <v>4218</v>
      </c>
      <c r="AE6" s="6">
        <v>4206</v>
      </c>
      <c r="AF6" s="6">
        <v>4169</v>
      </c>
      <c r="AG6" s="6">
        <v>4149</v>
      </c>
      <c r="AH6" s="6">
        <v>4142</v>
      </c>
      <c r="AI6" s="6">
        <v>4086</v>
      </c>
      <c r="AJ6" s="6">
        <v>4064</v>
      </c>
      <c r="AK6" s="6">
        <v>4068</v>
      </c>
      <c r="AL6" s="6">
        <v>4076</v>
      </c>
      <c r="AM6" s="6">
        <v>4026</v>
      </c>
      <c r="AN6" s="6">
        <v>4005</v>
      </c>
      <c r="AO6" s="6">
        <v>3985</v>
      </c>
      <c r="AP6" s="6">
        <v>3950</v>
      </c>
      <c r="AQ6" s="6">
        <v>3957</v>
      </c>
      <c r="AR6" s="6">
        <v>3922</v>
      </c>
      <c r="AS6" s="6">
        <v>3917</v>
      </c>
      <c r="AT6" s="6">
        <v>3905</v>
      </c>
      <c r="AU6" s="6">
        <v>3871</v>
      </c>
      <c r="AV6" s="6">
        <v>3830</v>
      </c>
      <c r="AW6" s="6">
        <v>3797</v>
      </c>
      <c r="AX6" s="6">
        <v>3817</v>
      </c>
      <c r="AY6" s="6">
        <v>3798</v>
      </c>
      <c r="AZ6" s="6">
        <v>3806</v>
      </c>
      <c r="BA6" s="6">
        <v>3782</v>
      </c>
      <c r="BB6" s="6">
        <v>3762</v>
      </c>
      <c r="BC6" s="6">
        <v>3670</v>
      </c>
      <c r="BD6" s="6">
        <v>3625</v>
      </c>
      <c r="BE6" s="6">
        <v>3512</v>
      </c>
      <c r="BF6" s="6">
        <v>3425</v>
      </c>
      <c r="BG6" s="6">
        <v>3364</v>
      </c>
      <c r="BH6" s="6">
        <v>3289</v>
      </c>
      <c r="BI6" s="6">
        <v>3217</v>
      </c>
      <c r="BJ6" s="6">
        <v>3198</v>
      </c>
      <c r="BK6" s="6">
        <v>3102</v>
      </c>
    </row>
    <row r="7" spans="1:128" x14ac:dyDescent="0.25">
      <c r="A7" s="14" t="s">
        <v>1</v>
      </c>
      <c r="B7" s="6">
        <v>6609</v>
      </c>
      <c r="C7" s="6">
        <v>6534</v>
      </c>
      <c r="D7" s="6">
        <v>6485</v>
      </c>
      <c r="E7" s="6">
        <v>6404</v>
      </c>
      <c r="F7" s="6">
        <v>6328</v>
      </c>
      <c r="G7" s="6">
        <v>6273</v>
      </c>
      <c r="H7" s="6">
        <v>6216</v>
      </c>
      <c r="I7" s="6">
        <v>6147</v>
      </c>
      <c r="J7" s="6">
        <v>6101</v>
      </c>
      <c r="K7" s="6">
        <v>6061</v>
      </c>
      <c r="L7" s="6">
        <v>5997</v>
      </c>
      <c r="M7" s="6">
        <v>6053</v>
      </c>
      <c r="N7" s="6">
        <v>6075</v>
      </c>
      <c r="O7" s="6">
        <v>6048</v>
      </c>
      <c r="P7" s="6">
        <v>6022</v>
      </c>
      <c r="Q7" s="6">
        <v>5926</v>
      </c>
      <c r="R7" s="6">
        <v>5854</v>
      </c>
      <c r="S7" s="6">
        <v>5822</v>
      </c>
      <c r="T7" s="6">
        <v>5751</v>
      </c>
      <c r="U7" s="6">
        <v>5697</v>
      </c>
      <c r="V7" s="6">
        <v>5631</v>
      </c>
      <c r="W7" s="6">
        <v>5540</v>
      </c>
      <c r="X7" s="6">
        <v>5495</v>
      </c>
      <c r="Y7" s="6">
        <v>5455</v>
      </c>
      <c r="Z7" s="6">
        <v>5443</v>
      </c>
      <c r="AA7" s="6">
        <v>5419</v>
      </c>
      <c r="AB7" s="6">
        <v>5381</v>
      </c>
      <c r="AC7" s="6">
        <v>5325</v>
      </c>
      <c r="AD7" s="6">
        <v>5287</v>
      </c>
      <c r="AE7" s="6">
        <v>5254</v>
      </c>
      <c r="AF7" s="6">
        <v>5186</v>
      </c>
      <c r="AG7" s="6">
        <v>5150</v>
      </c>
      <c r="AH7" s="6">
        <v>5125</v>
      </c>
      <c r="AI7" s="6">
        <v>5036</v>
      </c>
      <c r="AJ7" s="6">
        <v>4979</v>
      </c>
      <c r="AK7" s="6">
        <v>4935</v>
      </c>
      <c r="AL7" s="6">
        <v>4954</v>
      </c>
      <c r="AM7" s="6">
        <v>4939</v>
      </c>
      <c r="AN7" s="6">
        <v>4912</v>
      </c>
      <c r="AO7" s="6">
        <v>4854</v>
      </c>
      <c r="AP7" s="6">
        <v>4838</v>
      </c>
      <c r="AQ7" s="6">
        <v>4802</v>
      </c>
      <c r="AR7" s="6">
        <v>4756</v>
      </c>
      <c r="AS7" s="6">
        <v>4728</v>
      </c>
      <c r="AT7" s="6">
        <v>4670</v>
      </c>
      <c r="AU7" s="6">
        <v>4645</v>
      </c>
      <c r="AV7" s="6">
        <v>4631</v>
      </c>
      <c r="AW7" s="6">
        <v>4621</v>
      </c>
      <c r="AX7" s="6">
        <v>4595</v>
      </c>
      <c r="AY7" s="6">
        <v>4637</v>
      </c>
      <c r="AZ7" s="6">
        <v>4584</v>
      </c>
      <c r="BA7" s="6">
        <v>4588</v>
      </c>
      <c r="BB7" s="6">
        <v>4567</v>
      </c>
      <c r="BC7" s="6">
        <v>4558</v>
      </c>
      <c r="BD7" s="6">
        <v>4544</v>
      </c>
      <c r="BE7" s="6">
        <v>4388</v>
      </c>
      <c r="BF7" s="6">
        <v>4154</v>
      </c>
      <c r="BG7" s="6">
        <v>4046</v>
      </c>
      <c r="BH7" s="6">
        <v>3898</v>
      </c>
      <c r="BI7" s="6">
        <v>3823</v>
      </c>
      <c r="BJ7" s="6">
        <v>3829</v>
      </c>
      <c r="BK7" s="6">
        <v>3743</v>
      </c>
    </row>
    <row r="8" spans="1:128" x14ac:dyDescent="0.25">
      <c r="A8" s="14" t="s">
        <v>2</v>
      </c>
      <c r="B8" s="6">
        <v>3839</v>
      </c>
      <c r="C8" s="6">
        <v>3812</v>
      </c>
      <c r="D8" s="6">
        <v>3794</v>
      </c>
      <c r="E8" s="6">
        <v>3731</v>
      </c>
      <c r="F8" s="6">
        <v>3689</v>
      </c>
      <c r="G8" s="6">
        <v>3644</v>
      </c>
      <c r="H8" s="6">
        <v>3612</v>
      </c>
      <c r="I8" s="6">
        <v>3583</v>
      </c>
      <c r="J8" s="6">
        <v>3559</v>
      </c>
      <c r="K8" s="6">
        <v>3508</v>
      </c>
      <c r="L8" s="6">
        <v>3456</v>
      </c>
      <c r="M8" s="6">
        <v>3619</v>
      </c>
      <c r="N8" s="6">
        <v>3605</v>
      </c>
      <c r="O8" s="6">
        <v>3604</v>
      </c>
      <c r="P8" s="6">
        <v>3562</v>
      </c>
      <c r="Q8" s="6">
        <v>3516</v>
      </c>
      <c r="R8" s="6">
        <v>3497</v>
      </c>
      <c r="S8" s="6">
        <v>3490</v>
      </c>
      <c r="T8" s="6">
        <v>3457</v>
      </c>
      <c r="U8" s="6">
        <v>3406</v>
      </c>
      <c r="V8" s="6">
        <v>3382</v>
      </c>
      <c r="W8" s="6">
        <v>3320</v>
      </c>
      <c r="X8" s="6">
        <v>3276</v>
      </c>
      <c r="Y8" s="6">
        <v>3241</v>
      </c>
      <c r="Z8" s="6">
        <v>3233</v>
      </c>
      <c r="AA8" s="6">
        <v>3240</v>
      </c>
      <c r="AB8" s="6">
        <v>3213</v>
      </c>
      <c r="AC8" s="6">
        <v>3194</v>
      </c>
      <c r="AD8" s="6">
        <v>3182</v>
      </c>
      <c r="AE8" s="6">
        <v>3178</v>
      </c>
      <c r="AF8" s="6">
        <v>3154</v>
      </c>
      <c r="AG8" s="6">
        <v>3105</v>
      </c>
      <c r="AH8" s="6">
        <v>3090</v>
      </c>
      <c r="AI8" s="6">
        <v>3037</v>
      </c>
      <c r="AJ8" s="6">
        <v>2990</v>
      </c>
      <c r="AK8" s="6">
        <v>2963</v>
      </c>
      <c r="AL8" s="6">
        <v>2937</v>
      </c>
      <c r="AM8" s="6">
        <v>2924</v>
      </c>
      <c r="AN8" s="6">
        <v>2901</v>
      </c>
      <c r="AO8" s="6">
        <v>2888</v>
      </c>
      <c r="AP8" s="6">
        <v>2871</v>
      </c>
      <c r="AQ8" s="6">
        <v>2860</v>
      </c>
      <c r="AR8" s="6">
        <v>2879</v>
      </c>
      <c r="AS8" s="6">
        <v>2884</v>
      </c>
      <c r="AT8" s="6">
        <v>2874</v>
      </c>
      <c r="AU8" s="6">
        <v>2853</v>
      </c>
      <c r="AV8" s="6">
        <v>2823</v>
      </c>
      <c r="AW8" s="6">
        <v>2818</v>
      </c>
      <c r="AX8" s="6">
        <v>2814</v>
      </c>
      <c r="AY8" s="6">
        <v>2802</v>
      </c>
      <c r="AZ8" s="6">
        <v>2725</v>
      </c>
      <c r="BA8" s="6">
        <v>2698</v>
      </c>
      <c r="BB8" s="6">
        <v>2717</v>
      </c>
      <c r="BC8" s="6">
        <v>2687</v>
      </c>
      <c r="BD8" s="6">
        <v>2643</v>
      </c>
      <c r="BE8" s="6">
        <v>2588</v>
      </c>
      <c r="BF8" s="6">
        <v>2522</v>
      </c>
      <c r="BG8" s="6">
        <v>2473</v>
      </c>
      <c r="BH8" s="6">
        <v>2415</v>
      </c>
      <c r="BI8" s="6">
        <v>2378</v>
      </c>
      <c r="BJ8" s="6">
        <v>2359</v>
      </c>
      <c r="BK8" s="6">
        <v>2321</v>
      </c>
    </row>
    <row r="9" spans="1:128" x14ac:dyDescent="0.25">
      <c r="A9" s="14" t="s">
        <v>3</v>
      </c>
      <c r="B9" s="6">
        <v>5187</v>
      </c>
      <c r="C9" s="6">
        <v>5150</v>
      </c>
      <c r="D9" s="6">
        <v>5110</v>
      </c>
      <c r="E9" s="6">
        <v>5050</v>
      </c>
      <c r="F9" s="6">
        <v>4992</v>
      </c>
      <c r="G9" s="6">
        <v>4961</v>
      </c>
      <c r="H9" s="6">
        <v>4936</v>
      </c>
      <c r="I9" s="6">
        <v>4899</v>
      </c>
      <c r="J9" s="6">
        <v>4875</v>
      </c>
      <c r="K9" s="6">
        <v>4820</v>
      </c>
      <c r="L9" s="6">
        <v>4755</v>
      </c>
      <c r="M9" s="6">
        <v>4742</v>
      </c>
      <c r="N9" s="6">
        <v>4728</v>
      </c>
      <c r="O9" s="6">
        <v>4693</v>
      </c>
      <c r="P9" s="6">
        <v>4664</v>
      </c>
      <c r="Q9" s="6">
        <v>4627</v>
      </c>
      <c r="R9" s="6">
        <v>4565</v>
      </c>
      <c r="S9" s="6">
        <v>4537</v>
      </c>
      <c r="T9" s="6">
        <v>4501</v>
      </c>
      <c r="U9" s="6">
        <v>4459</v>
      </c>
      <c r="V9" s="6">
        <v>4446</v>
      </c>
      <c r="W9" s="6">
        <v>4367</v>
      </c>
      <c r="X9" s="6">
        <v>4342</v>
      </c>
      <c r="Y9" s="6">
        <v>4324</v>
      </c>
      <c r="Z9" s="6">
        <v>4302</v>
      </c>
      <c r="AA9" s="6">
        <v>4276</v>
      </c>
      <c r="AB9" s="6">
        <v>4248</v>
      </c>
      <c r="AC9" s="6">
        <v>4202</v>
      </c>
      <c r="AD9" s="6">
        <v>4196</v>
      </c>
      <c r="AE9" s="6">
        <v>4175</v>
      </c>
      <c r="AF9" s="6">
        <v>4114</v>
      </c>
      <c r="AG9" s="6">
        <v>4098</v>
      </c>
      <c r="AH9" s="6">
        <v>4088</v>
      </c>
      <c r="AI9" s="6">
        <v>4038</v>
      </c>
      <c r="AJ9" s="6">
        <v>4011</v>
      </c>
      <c r="AK9" s="6">
        <v>3999</v>
      </c>
      <c r="AL9" s="6">
        <v>4003</v>
      </c>
      <c r="AM9" s="6">
        <v>3990</v>
      </c>
      <c r="AN9" s="6">
        <v>3963</v>
      </c>
      <c r="AO9" s="6">
        <v>3924</v>
      </c>
      <c r="AP9" s="6">
        <v>3920</v>
      </c>
      <c r="AQ9" s="6">
        <v>3909</v>
      </c>
      <c r="AR9" s="6">
        <v>3861</v>
      </c>
      <c r="AS9" s="6">
        <v>3825</v>
      </c>
      <c r="AT9" s="6">
        <v>3787</v>
      </c>
      <c r="AU9" s="6">
        <v>3762</v>
      </c>
      <c r="AV9" s="6">
        <v>3742</v>
      </c>
      <c r="AW9" s="6">
        <v>3737</v>
      </c>
      <c r="AX9" s="6">
        <v>3710</v>
      </c>
      <c r="AY9" s="6">
        <v>3747</v>
      </c>
      <c r="AZ9" s="6">
        <v>3729</v>
      </c>
      <c r="BA9" s="6">
        <v>3744</v>
      </c>
      <c r="BB9" s="6">
        <v>3739</v>
      </c>
      <c r="BC9" s="6">
        <v>3723</v>
      </c>
      <c r="BD9" s="6">
        <v>3713</v>
      </c>
      <c r="BE9" s="6">
        <v>3617</v>
      </c>
      <c r="BF9" s="6">
        <v>3479</v>
      </c>
      <c r="BG9" s="6">
        <v>3404</v>
      </c>
      <c r="BH9" s="6">
        <v>3324</v>
      </c>
      <c r="BI9" s="6">
        <v>3281</v>
      </c>
      <c r="BJ9" s="6">
        <v>3261</v>
      </c>
      <c r="BK9" s="6">
        <v>3203</v>
      </c>
    </row>
    <row r="10" spans="1:128" x14ac:dyDescent="0.25">
      <c r="A10" s="14" t="s">
        <v>80</v>
      </c>
      <c r="B10" s="6">
        <v>5951</v>
      </c>
      <c r="C10" s="6">
        <v>5880</v>
      </c>
      <c r="D10" s="6">
        <v>5823</v>
      </c>
      <c r="E10" s="6">
        <v>5758</v>
      </c>
      <c r="F10" s="6">
        <v>5664</v>
      </c>
      <c r="G10" s="6">
        <v>5619</v>
      </c>
      <c r="H10" s="6">
        <v>5579</v>
      </c>
      <c r="I10" s="6">
        <v>5535</v>
      </c>
      <c r="J10" s="6">
        <v>5512</v>
      </c>
      <c r="K10" s="6">
        <v>5474</v>
      </c>
      <c r="L10" s="6">
        <v>5423</v>
      </c>
      <c r="M10" s="6">
        <v>5423</v>
      </c>
      <c r="N10" s="6">
        <v>5366</v>
      </c>
      <c r="O10" s="6">
        <v>5358</v>
      </c>
      <c r="P10" s="6">
        <v>5318</v>
      </c>
      <c r="Q10" s="6">
        <v>5282</v>
      </c>
      <c r="R10" s="6">
        <v>5211</v>
      </c>
      <c r="S10" s="6">
        <v>5159</v>
      </c>
      <c r="T10" s="6">
        <v>5109</v>
      </c>
      <c r="U10" s="6">
        <v>5052</v>
      </c>
      <c r="V10" s="6">
        <v>5008</v>
      </c>
      <c r="W10" s="6">
        <v>4942</v>
      </c>
      <c r="X10" s="6">
        <v>4912</v>
      </c>
      <c r="Y10" s="6">
        <v>4846</v>
      </c>
      <c r="Z10" s="6">
        <v>4831</v>
      </c>
      <c r="AA10" s="6">
        <v>4809</v>
      </c>
      <c r="AB10" s="6">
        <v>4775</v>
      </c>
      <c r="AC10" s="6">
        <v>4704</v>
      </c>
      <c r="AD10" s="6">
        <v>4675</v>
      </c>
      <c r="AE10" s="6">
        <v>4653</v>
      </c>
      <c r="AF10" s="6">
        <v>4591</v>
      </c>
      <c r="AG10" s="6">
        <v>4564</v>
      </c>
      <c r="AH10" s="6">
        <v>4530</v>
      </c>
      <c r="AI10" s="6">
        <v>4462</v>
      </c>
      <c r="AJ10" s="6">
        <v>4428</v>
      </c>
      <c r="AK10" s="6">
        <v>4402</v>
      </c>
      <c r="AL10" s="6">
        <v>4365</v>
      </c>
      <c r="AM10" s="6">
        <v>4352</v>
      </c>
      <c r="AN10" s="6">
        <v>4327</v>
      </c>
      <c r="AO10" s="6">
        <v>4294</v>
      </c>
      <c r="AP10" s="6">
        <v>4252</v>
      </c>
      <c r="AQ10" s="6">
        <v>4266</v>
      </c>
      <c r="AR10" s="6">
        <v>4249</v>
      </c>
      <c r="AS10" s="6">
        <v>4210</v>
      </c>
      <c r="AT10" s="6">
        <v>4196</v>
      </c>
      <c r="AU10" s="6">
        <v>4174</v>
      </c>
      <c r="AV10" s="6">
        <v>4126</v>
      </c>
      <c r="AW10" s="6">
        <v>4073</v>
      </c>
      <c r="AX10" s="6">
        <v>4075</v>
      </c>
      <c r="AY10" s="6">
        <v>4075</v>
      </c>
      <c r="AZ10" s="6">
        <v>4048</v>
      </c>
      <c r="BA10" s="6">
        <v>4058</v>
      </c>
      <c r="BB10" s="6">
        <v>4038</v>
      </c>
      <c r="BC10" s="6">
        <v>3985</v>
      </c>
      <c r="BD10" s="6">
        <v>3897</v>
      </c>
      <c r="BE10" s="6">
        <v>3807</v>
      </c>
      <c r="BF10" s="6">
        <v>3690</v>
      </c>
      <c r="BG10" s="6">
        <v>3641</v>
      </c>
      <c r="BH10" s="6">
        <v>3555</v>
      </c>
      <c r="BI10" s="6">
        <v>3454</v>
      </c>
      <c r="BJ10" s="6">
        <v>3424</v>
      </c>
      <c r="BK10" s="6">
        <v>3353</v>
      </c>
    </row>
    <row r="11" spans="1:128" x14ac:dyDescent="0.25">
      <c r="A11" s="14" t="s">
        <v>4</v>
      </c>
      <c r="B11" s="6">
        <v>4696</v>
      </c>
      <c r="C11" s="6">
        <v>4616</v>
      </c>
      <c r="D11" s="6">
        <v>4565</v>
      </c>
      <c r="E11" s="6">
        <v>4499</v>
      </c>
      <c r="F11" s="6">
        <v>4432</v>
      </c>
      <c r="G11" s="6">
        <v>4391</v>
      </c>
      <c r="H11" s="6">
        <v>4376</v>
      </c>
      <c r="I11" s="6">
        <v>4324</v>
      </c>
      <c r="J11" s="6">
        <v>4273</v>
      </c>
      <c r="K11" s="6">
        <v>4234</v>
      </c>
      <c r="L11" s="6">
        <v>4192</v>
      </c>
      <c r="M11" s="6">
        <v>4282</v>
      </c>
      <c r="N11" s="6">
        <v>4250</v>
      </c>
      <c r="O11" s="6">
        <v>4200</v>
      </c>
      <c r="P11" s="6">
        <v>4177</v>
      </c>
      <c r="Q11" s="6">
        <v>4113</v>
      </c>
      <c r="R11" s="6">
        <v>4012</v>
      </c>
      <c r="S11" s="6">
        <v>3974</v>
      </c>
      <c r="T11" s="6">
        <v>3916</v>
      </c>
      <c r="U11" s="6">
        <v>3871</v>
      </c>
      <c r="V11" s="6">
        <v>3826</v>
      </c>
      <c r="W11" s="6">
        <v>3747</v>
      </c>
      <c r="X11" s="6">
        <v>3750</v>
      </c>
      <c r="Y11" s="6">
        <v>3717</v>
      </c>
      <c r="Z11" s="6">
        <v>3681</v>
      </c>
      <c r="AA11" s="6">
        <v>3649</v>
      </c>
      <c r="AB11" s="6">
        <v>3639</v>
      </c>
      <c r="AC11" s="6">
        <v>3610</v>
      </c>
      <c r="AD11" s="6">
        <v>3591</v>
      </c>
      <c r="AE11" s="6">
        <v>3600</v>
      </c>
      <c r="AF11" s="6">
        <v>3560</v>
      </c>
      <c r="AG11" s="6">
        <v>3541</v>
      </c>
      <c r="AH11" s="6">
        <v>3476</v>
      </c>
      <c r="AI11" s="6">
        <v>3428</v>
      </c>
      <c r="AJ11" s="6">
        <v>3377</v>
      </c>
      <c r="AK11" s="6">
        <v>3374</v>
      </c>
      <c r="AL11" s="6">
        <v>3379</v>
      </c>
      <c r="AM11" s="6">
        <v>3357</v>
      </c>
      <c r="AN11" s="6">
        <v>3349</v>
      </c>
      <c r="AO11" s="6">
        <v>3296</v>
      </c>
      <c r="AP11" s="6">
        <v>3302</v>
      </c>
      <c r="AQ11" s="6">
        <v>3299</v>
      </c>
      <c r="AR11" s="6">
        <v>3311</v>
      </c>
      <c r="AS11" s="6">
        <v>3309</v>
      </c>
      <c r="AT11" s="6">
        <v>3253</v>
      </c>
      <c r="AU11" s="6">
        <v>3219</v>
      </c>
      <c r="AV11" s="6">
        <v>3227</v>
      </c>
      <c r="AW11" s="6">
        <v>3212</v>
      </c>
      <c r="AX11" s="6">
        <v>3234</v>
      </c>
      <c r="AY11" s="6">
        <v>3271</v>
      </c>
      <c r="AZ11" s="6">
        <v>3242</v>
      </c>
      <c r="BA11" s="6">
        <v>3257</v>
      </c>
      <c r="BB11" s="6">
        <v>3255</v>
      </c>
      <c r="BC11" s="6">
        <v>3208</v>
      </c>
      <c r="BD11" s="6">
        <v>3146</v>
      </c>
      <c r="BE11" s="6">
        <v>3048</v>
      </c>
      <c r="BF11" s="6">
        <v>2958</v>
      </c>
      <c r="BG11" s="6">
        <v>2885</v>
      </c>
      <c r="BH11" s="6">
        <v>2809</v>
      </c>
      <c r="BI11" s="6">
        <v>2784</v>
      </c>
      <c r="BJ11" s="6">
        <v>2777</v>
      </c>
      <c r="BK11" s="6">
        <v>2727</v>
      </c>
    </row>
    <row r="12" spans="1:128" x14ac:dyDescent="0.25">
      <c r="A12" s="14" t="s">
        <v>5</v>
      </c>
      <c r="B12" s="6">
        <v>6612</v>
      </c>
      <c r="C12" s="6">
        <v>6534</v>
      </c>
      <c r="D12" s="6">
        <v>6442</v>
      </c>
      <c r="E12" s="6">
        <v>6357</v>
      </c>
      <c r="F12" s="6">
        <v>6282</v>
      </c>
      <c r="G12" s="6">
        <v>6204</v>
      </c>
      <c r="H12" s="6">
        <v>6158</v>
      </c>
      <c r="I12" s="6">
        <v>6117</v>
      </c>
      <c r="J12" s="6">
        <v>6070</v>
      </c>
      <c r="K12" s="6">
        <v>6009</v>
      </c>
      <c r="L12" s="6">
        <v>5998</v>
      </c>
      <c r="M12" s="6">
        <v>6126</v>
      </c>
      <c r="N12" s="6">
        <v>6060</v>
      </c>
      <c r="O12" s="6">
        <v>6014</v>
      </c>
      <c r="P12" s="6">
        <v>5949</v>
      </c>
      <c r="Q12" s="6">
        <v>5892</v>
      </c>
      <c r="R12" s="6">
        <v>5816</v>
      </c>
      <c r="S12" s="6">
        <v>5752</v>
      </c>
      <c r="T12" s="6">
        <v>5707</v>
      </c>
      <c r="U12" s="6">
        <v>5631</v>
      </c>
      <c r="V12" s="6">
        <v>5582</v>
      </c>
      <c r="W12" s="6">
        <v>5523</v>
      </c>
      <c r="X12" s="6">
        <v>5502</v>
      </c>
      <c r="Y12" s="6">
        <v>5435</v>
      </c>
      <c r="Z12" s="6">
        <v>5352</v>
      </c>
      <c r="AA12" s="6">
        <v>5300</v>
      </c>
      <c r="AB12" s="6">
        <v>5253</v>
      </c>
      <c r="AC12" s="6">
        <v>5195</v>
      </c>
      <c r="AD12" s="6">
        <v>5153</v>
      </c>
      <c r="AE12" s="6">
        <v>5112</v>
      </c>
      <c r="AF12" s="6">
        <v>5078</v>
      </c>
      <c r="AG12" s="6">
        <v>5015</v>
      </c>
      <c r="AH12" s="6">
        <v>5003</v>
      </c>
      <c r="AI12" s="6">
        <v>4966</v>
      </c>
      <c r="AJ12" s="6">
        <v>4932</v>
      </c>
      <c r="AK12" s="6">
        <v>4908</v>
      </c>
      <c r="AL12" s="6">
        <v>4889</v>
      </c>
      <c r="AM12" s="6">
        <v>4853</v>
      </c>
      <c r="AN12" s="6">
        <v>4807</v>
      </c>
      <c r="AO12" s="6">
        <v>4783</v>
      </c>
      <c r="AP12" s="6">
        <v>4765</v>
      </c>
      <c r="AQ12" s="6">
        <v>4758</v>
      </c>
      <c r="AR12" s="6">
        <v>4720</v>
      </c>
      <c r="AS12" s="6">
        <v>4717</v>
      </c>
      <c r="AT12" s="6">
        <v>4692</v>
      </c>
      <c r="AU12" s="6">
        <v>4647</v>
      </c>
      <c r="AV12" s="6">
        <v>4621</v>
      </c>
      <c r="AW12" s="6">
        <v>4560</v>
      </c>
      <c r="AX12" s="6">
        <v>4551</v>
      </c>
      <c r="AY12" s="6">
        <v>4571</v>
      </c>
      <c r="AZ12" s="6">
        <v>4553</v>
      </c>
      <c r="BA12" s="6">
        <v>4506</v>
      </c>
      <c r="BB12" s="6">
        <v>4478</v>
      </c>
      <c r="BC12" s="6">
        <v>4416</v>
      </c>
      <c r="BD12" s="6">
        <v>4304</v>
      </c>
      <c r="BE12" s="6">
        <v>4152</v>
      </c>
      <c r="BF12" s="6">
        <v>3983</v>
      </c>
      <c r="BG12" s="6">
        <v>3900</v>
      </c>
      <c r="BH12" s="6">
        <v>3787</v>
      </c>
      <c r="BI12" s="6">
        <v>3723</v>
      </c>
      <c r="BJ12" s="6">
        <v>3706</v>
      </c>
      <c r="BK12" s="6">
        <v>3600</v>
      </c>
    </row>
    <row r="13" spans="1:128" x14ac:dyDescent="0.25">
      <c r="A13" s="14" t="s">
        <v>6</v>
      </c>
      <c r="B13" s="6">
        <v>4000</v>
      </c>
      <c r="C13" s="6">
        <v>3989</v>
      </c>
      <c r="D13" s="6">
        <v>3940</v>
      </c>
      <c r="E13" s="6">
        <v>3908</v>
      </c>
      <c r="F13" s="6">
        <v>3843</v>
      </c>
      <c r="G13" s="6">
        <v>3832</v>
      </c>
      <c r="H13" s="6">
        <v>3812</v>
      </c>
      <c r="I13" s="6">
        <v>3778</v>
      </c>
      <c r="J13" s="6">
        <v>3763</v>
      </c>
      <c r="K13" s="6">
        <v>3740</v>
      </c>
      <c r="L13" s="6">
        <v>3705</v>
      </c>
      <c r="M13" s="6">
        <v>3645</v>
      </c>
      <c r="N13" s="6">
        <v>3630</v>
      </c>
      <c r="O13" s="6">
        <v>3602</v>
      </c>
      <c r="P13" s="6">
        <v>3570</v>
      </c>
      <c r="Q13" s="6">
        <v>3535</v>
      </c>
      <c r="R13" s="6">
        <v>3505</v>
      </c>
      <c r="S13" s="6">
        <v>3497</v>
      </c>
      <c r="T13" s="6">
        <v>3472</v>
      </c>
      <c r="U13" s="6">
        <v>3433</v>
      </c>
      <c r="V13" s="6">
        <v>3415</v>
      </c>
      <c r="W13" s="6">
        <v>3338</v>
      </c>
      <c r="X13" s="6">
        <v>3292</v>
      </c>
      <c r="Y13" s="6">
        <v>3265</v>
      </c>
      <c r="Z13" s="6">
        <v>3249</v>
      </c>
      <c r="AA13" s="6">
        <v>3231</v>
      </c>
      <c r="AB13" s="6">
        <v>3202</v>
      </c>
      <c r="AC13" s="6">
        <v>3179</v>
      </c>
      <c r="AD13" s="6">
        <v>3165</v>
      </c>
      <c r="AE13" s="6">
        <v>3155</v>
      </c>
      <c r="AF13" s="6">
        <v>3116</v>
      </c>
      <c r="AG13" s="6">
        <v>3078</v>
      </c>
      <c r="AH13" s="6">
        <v>3051</v>
      </c>
      <c r="AI13" s="6">
        <v>3020</v>
      </c>
      <c r="AJ13" s="6">
        <v>2993</v>
      </c>
      <c r="AK13" s="6">
        <v>2983</v>
      </c>
      <c r="AL13" s="6">
        <v>2964</v>
      </c>
      <c r="AM13" s="6">
        <v>2953</v>
      </c>
      <c r="AN13" s="6">
        <v>2932</v>
      </c>
      <c r="AO13" s="6">
        <v>2920</v>
      </c>
      <c r="AP13" s="6">
        <v>2881</v>
      </c>
      <c r="AQ13" s="6">
        <v>2874</v>
      </c>
      <c r="AR13" s="6">
        <v>2856</v>
      </c>
      <c r="AS13" s="6">
        <v>2841</v>
      </c>
      <c r="AT13" s="6">
        <v>2803</v>
      </c>
      <c r="AU13" s="6">
        <v>2788</v>
      </c>
      <c r="AV13" s="6">
        <v>2763</v>
      </c>
      <c r="AW13" s="6">
        <v>2742</v>
      </c>
      <c r="AX13" s="6">
        <v>2737</v>
      </c>
      <c r="AY13" s="6">
        <v>2740</v>
      </c>
      <c r="AZ13" s="6">
        <v>2687</v>
      </c>
      <c r="BA13" s="6">
        <v>2662</v>
      </c>
      <c r="BB13" s="6">
        <v>2673</v>
      </c>
      <c r="BC13" s="6">
        <v>2621</v>
      </c>
      <c r="BD13" s="6">
        <v>2578</v>
      </c>
      <c r="BE13" s="6">
        <v>2493</v>
      </c>
      <c r="BF13" s="6">
        <v>2393</v>
      </c>
      <c r="BG13" s="6">
        <v>2340</v>
      </c>
      <c r="BH13" s="6">
        <v>2283</v>
      </c>
      <c r="BI13" s="6">
        <v>2256</v>
      </c>
      <c r="BJ13" s="6">
        <v>2238</v>
      </c>
      <c r="BK13" s="6">
        <v>2161</v>
      </c>
    </row>
    <row r="14" spans="1:128" x14ac:dyDescent="0.25">
      <c r="A14" s="14" t="s">
        <v>8</v>
      </c>
      <c r="B14" s="6">
        <v>6769</v>
      </c>
      <c r="C14" s="6">
        <v>6711</v>
      </c>
      <c r="D14" s="6">
        <v>6665</v>
      </c>
      <c r="E14" s="6">
        <v>6602</v>
      </c>
      <c r="F14" s="6">
        <v>6535</v>
      </c>
      <c r="G14" s="6">
        <v>6489</v>
      </c>
      <c r="H14" s="6">
        <v>6452</v>
      </c>
      <c r="I14" s="6">
        <v>6404</v>
      </c>
      <c r="J14" s="6">
        <v>6350</v>
      </c>
      <c r="K14" s="6">
        <v>6298</v>
      </c>
      <c r="L14" s="6">
        <v>6239</v>
      </c>
      <c r="M14" s="6">
        <v>6196</v>
      </c>
      <c r="N14" s="6">
        <v>6133</v>
      </c>
      <c r="O14" s="6">
        <v>6058</v>
      </c>
      <c r="P14" s="6">
        <v>6018</v>
      </c>
      <c r="Q14" s="6">
        <v>5953</v>
      </c>
      <c r="R14" s="6">
        <v>5881</v>
      </c>
      <c r="S14" s="6">
        <v>5835</v>
      </c>
      <c r="T14" s="6">
        <v>5816</v>
      </c>
      <c r="U14" s="6">
        <v>5741</v>
      </c>
      <c r="V14" s="6">
        <v>5702</v>
      </c>
      <c r="W14" s="6">
        <v>5645</v>
      </c>
      <c r="X14" s="6">
        <v>5598</v>
      </c>
      <c r="Y14" s="6">
        <v>5536</v>
      </c>
      <c r="Z14" s="6">
        <v>5477</v>
      </c>
      <c r="AA14" s="6">
        <v>5464</v>
      </c>
      <c r="AB14" s="6">
        <v>5424</v>
      </c>
      <c r="AC14" s="6">
        <v>5382</v>
      </c>
      <c r="AD14" s="6">
        <v>5356</v>
      </c>
      <c r="AE14" s="6">
        <v>5330</v>
      </c>
      <c r="AF14" s="6">
        <v>5325</v>
      </c>
      <c r="AG14" s="6">
        <v>5293</v>
      </c>
      <c r="AH14" s="6">
        <v>5274</v>
      </c>
      <c r="AI14" s="6">
        <v>5228</v>
      </c>
      <c r="AJ14" s="6">
        <v>5170</v>
      </c>
      <c r="AK14" s="6">
        <v>5151</v>
      </c>
      <c r="AL14" s="6">
        <v>5108</v>
      </c>
      <c r="AM14" s="6">
        <v>5091</v>
      </c>
      <c r="AN14" s="6">
        <v>5100</v>
      </c>
      <c r="AO14" s="6">
        <v>5037</v>
      </c>
      <c r="AP14" s="6">
        <v>5028</v>
      </c>
      <c r="AQ14" s="6">
        <v>5010</v>
      </c>
      <c r="AR14" s="6">
        <v>4986</v>
      </c>
      <c r="AS14" s="6">
        <v>4935</v>
      </c>
      <c r="AT14" s="6">
        <v>4905</v>
      </c>
      <c r="AU14" s="6">
        <v>4870</v>
      </c>
      <c r="AV14" s="6">
        <v>4836</v>
      </c>
      <c r="AW14" s="6">
        <v>4787</v>
      </c>
      <c r="AX14" s="6">
        <v>4777</v>
      </c>
      <c r="AY14" s="6">
        <v>4750</v>
      </c>
      <c r="AZ14" s="6">
        <v>4730</v>
      </c>
      <c r="BA14" s="6">
        <v>4678</v>
      </c>
      <c r="BB14" s="6">
        <v>4680</v>
      </c>
      <c r="BC14" s="6">
        <v>4626</v>
      </c>
      <c r="BD14" s="6">
        <v>4510</v>
      </c>
      <c r="BE14" s="6">
        <v>4334</v>
      </c>
      <c r="BF14" s="6">
        <v>4198</v>
      </c>
      <c r="BG14" s="6">
        <v>4100</v>
      </c>
      <c r="BH14" s="6">
        <v>3981</v>
      </c>
      <c r="BI14" s="6">
        <v>3898</v>
      </c>
      <c r="BJ14" s="6">
        <v>3851</v>
      </c>
      <c r="BK14" s="6">
        <v>3720</v>
      </c>
    </row>
    <row r="15" spans="1:128" x14ac:dyDescent="0.25">
      <c r="A15" s="14" t="s">
        <v>9</v>
      </c>
      <c r="B15" s="6">
        <v>8226</v>
      </c>
      <c r="C15" s="6">
        <v>8045</v>
      </c>
      <c r="D15" s="6">
        <v>7984</v>
      </c>
      <c r="E15" s="6">
        <v>7995</v>
      </c>
      <c r="F15" s="6">
        <v>7876</v>
      </c>
      <c r="G15" s="6">
        <v>7817</v>
      </c>
      <c r="H15" s="6">
        <v>7727</v>
      </c>
      <c r="I15" s="6">
        <v>7587</v>
      </c>
      <c r="J15" s="6">
        <v>7539</v>
      </c>
      <c r="K15" s="6">
        <v>7468</v>
      </c>
      <c r="L15" s="6">
        <v>7405</v>
      </c>
      <c r="M15" s="6">
        <v>7367</v>
      </c>
      <c r="N15" s="6">
        <v>7283</v>
      </c>
      <c r="O15" s="6">
        <v>7225</v>
      </c>
      <c r="P15" s="6">
        <v>7180</v>
      </c>
      <c r="Q15" s="6">
        <v>7150</v>
      </c>
      <c r="R15" s="6">
        <v>7013</v>
      </c>
      <c r="S15" s="6">
        <v>6957</v>
      </c>
      <c r="T15" s="6">
        <v>6982</v>
      </c>
      <c r="U15" s="6">
        <v>6874</v>
      </c>
      <c r="V15" s="6">
        <v>6839</v>
      </c>
      <c r="W15" s="6">
        <v>6739</v>
      </c>
      <c r="X15" s="6">
        <v>6686</v>
      </c>
      <c r="Y15" s="6">
        <v>6658</v>
      </c>
      <c r="Z15" s="6">
        <v>6582</v>
      </c>
      <c r="AA15" s="6">
        <v>6510</v>
      </c>
      <c r="AB15" s="6">
        <v>6473</v>
      </c>
      <c r="AC15" s="6">
        <v>6387</v>
      </c>
      <c r="AD15" s="6">
        <v>6360</v>
      </c>
      <c r="AE15" s="6">
        <v>6378</v>
      </c>
      <c r="AF15" s="6">
        <v>6256</v>
      </c>
      <c r="AG15" s="6">
        <v>6205</v>
      </c>
      <c r="AH15" s="6">
        <v>6177</v>
      </c>
      <c r="AI15" s="6">
        <v>6100</v>
      </c>
      <c r="AJ15" s="6">
        <v>6088</v>
      </c>
      <c r="AK15" s="6">
        <v>6039</v>
      </c>
      <c r="AL15" s="6">
        <v>6017</v>
      </c>
      <c r="AM15" s="6">
        <v>5940</v>
      </c>
      <c r="AN15" s="6">
        <v>5917</v>
      </c>
      <c r="AO15" s="6">
        <v>5875</v>
      </c>
      <c r="AP15" s="6">
        <v>5842</v>
      </c>
      <c r="AQ15" s="6">
        <v>5854</v>
      </c>
      <c r="AR15" s="6">
        <v>5740</v>
      </c>
      <c r="AS15" s="6">
        <v>5727</v>
      </c>
      <c r="AT15" s="6">
        <v>5688</v>
      </c>
      <c r="AU15" s="6">
        <v>5664</v>
      </c>
      <c r="AV15" s="6">
        <v>5668</v>
      </c>
      <c r="AW15" s="6">
        <v>5625</v>
      </c>
      <c r="AX15" s="6">
        <v>5598</v>
      </c>
      <c r="AY15" s="6">
        <v>5618</v>
      </c>
      <c r="AZ15" s="6">
        <v>5553</v>
      </c>
      <c r="BA15" s="6">
        <v>5521</v>
      </c>
      <c r="BB15" s="6">
        <v>5489</v>
      </c>
      <c r="BC15" s="6">
        <v>5464</v>
      </c>
      <c r="BD15" s="6">
        <v>5404</v>
      </c>
      <c r="BE15" s="6">
        <v>5276</v>
      </c>
      <c r="BF15" s="6">
        <v>5039</v>
      </c>
      <c r="BG15" s="6">
        <v>4936</v>
      </c>
      <c r="BH15" s="6">
        <v>4809</v>
      </c>
      <c r="BI15" s="6">
        <v>4744</v>
      </c>
      <c r="BJ15" s="6">
        <v>4741</v>
      </c>
      <c r="BK15" s="6">
        <v>4584</v>
      </c>
    </row>
    <row r="16" spans="1:128" x14ac:dyDescent="0.25">
      <c r="A16" s="14" t="s">
        <v>46</v>
      </c>
      <c r="B16" s="6">
        <v>5057</v>
      </c>
      <c r="C16" s="6">
        <v>4985</v>
      </c>
      <c r="D16" s="6">
        <v>4937</v>
      </c>
      <c r="E16" s="6">
        <v>4852</v>
      </c>
      <c r="F16" s="6">
        <v>4765</v>
      </c>
      <c r="G16" s="6">
        <v>4730</v>
      </c>
      <c r="H16" s="6">
        <v>4705</v>
      </c>
      <c r="I16" s="6">
        <v>4675</v>
      </c>
      <c r="J16" s="6">
        <v>4636</v>
      </c>
      <c r="K16" s="6">
        <v>4592</v>
      </c>
      <c r="L16" s="6">
        <v>4530</v>
      </c>
      <c r="M16" s="6">
        <v>4435</v>
      </c>
      <c r="N16" s="6">
        <v>4394</v>
      </c>
      <c r="O16" s="6">
        <v>4337</v>
      </c>
      <c r="P16" s="6">
        <v>4305</v>
      </c>
      <c r="Q16" s="6">
        <v>4262</v>
      </c>
      <c r="R16" s="6">
        <v>4214</v>
      </c>
      <c r="S16" s="6">
        <v>4171</v>
      </c>
      <c r="T16" s="6">
        <v>4143</v>
      </c>
      <c r="U16" s="6">
        <v>4086</v>
      </c>
      <c r="V16" s="6">
        <v>4058</v>
      </c>
      <c r="W16" s="6">
        <v>3996</v>
      </c>
      <c r="X16" s="6">
        <v>3951</v>
      </c>
      <c r="Y16" s="6">
        <v>3925</v>
      </c>
      <c r="Z16" s="6">
        <v>3872</v>
      </c>
      <c r="AA16" s="6">
        <v>3850</v>
      </c>
      <c r="AB16" s="6">
        <v>3820</v>
      </c>
      <c r="AC16" s="6">
        <v>3785</v>
      </c>
      <c r="AD16" s="6">
        <v>3732</v>
      </c>
      <c r="AE16" s="6">
        <v>3712</v>
      </c>
      <c r="AF16" s="6">
        <v>3649</v>
      </c>
      <c r="AG16" s="6">
        <v>3609</v>
      </c>
      <c r="AH16" s="6">
        <v>3587</v>
      </c>
      <c r="AI16" s="6">
        <v>3543</v>
      </c>
      <c r="AJ16" s="6">
        <v>3508</v>
      </c>
      <c r="AK16" s="6">
        <v>3482</v>
      </c>
      <c r="AL16" s="6">
        <v>3470</v>
      </c>
      <c r="AM16" s="6">
        <v>3440</v>
      </c>
      <c r="AN16" s="6">
        <v>3421</v>
      </c>
      <c r="AO16" s="6">
        <v>3393</v>
      </c>
      <c r="AP16" s="6">
        <v>3388</v>
      </c>
      <c r="AQ16" s="6">
        <v>3374</v>
      </c>
      <c r="AR16" s="6">
        <v>3329</v>
      </c>
      <c r="AS16" s="6">
        <v>3311</v>
      </c>
      <c r="AT16" s="6">
        <v>3261</v>
      </c>
      <c r="AU16" s="6">
        <v>3250</v>
      </c>
      <c r="AV16" s="6">
        <v>3246</v>
      </c>
      <c r="AW16" s="6">
        <v>3225</v>
      </c>
      <c r="AX16" s="6">
        <v>3235</v>
      </c>
      <c r="AY16" s="6">
        <v>3218</v>
      </c>
      <c r="AZ16" s="6">
        <v>3193</v>
      </c>
      <c r="BA16" s="6">
        <v>3177</v>
      </c>
      <c r="BB16" s="6">
        <v>3144</v>
      </c>
      <c r="BC16" s="6">
        <v>3093</v>
      </c>
      <c r="BD16" s="6">
        <v>3026</v>
      </c>
      <c r="BE16" s="6">
        <v>2923</v>
      </c>
      <c r="BF16" s="6">
        <v>2847</v>
      </c>
      <c r="BG16" s="6">
        <v>2787</v>
      </c>
      <c r="BH16" s="6">
        <v>2709</v>
      </c>
      <c r="BI16" s="6">
        <v>2654</v>
      </c>
      <c r="BJ16" s="6">
        <v>2634</v>
      </c>
      <c r="BK16" s="6">
        <v>2567</v>
      </c>
    </row>
    <row r="17" spans="1:135" x14ac:dyDescent="0.25">
      <c r="A17" s="14" t="s">
        <v>11</v>
      </c>
      <c r="B17" s="6">
        <v>4580</v>
      </c>
      <c r="C17" s="6">
        <v>4527</v>
      </c>
      <c r="D17" s="6">
        <v>4473</v>
      </c>
      <c r="E17" s="6">
        <v>4398</v>
      </c>
      <c r="F17" s="6">
        <v>4340</v>
      </c>
      <c r="G17" s="6">
        <v>4292</v>
      </c>
      <c r="H17" s="6">
        <v>4259</v>
      </c>
      <c r="I17" s="6">
        <v>4227</v>
      </c>
      <c r="J17" s="6">
        <v>4197</v>
      </c>
      <c r="K17" s="6">
        <v>4177</v>
      </c>
      <c r="L17" s="6">
        <v>4133</v>
      </c>
      <c r="M17" s="6">
        <v>4093</v>
      </c>
      <c r="N17" s="6">
        <v>4046</v>
      </c>
      <c r="O17" s="6">
        <v>4019</v>
      </c>
      <c r="P17" s="6">
        <v>3993</v>
      </c>
      <c r="Q17" s="6">
        <v>3962</v>
      </c>
      <c r="R17" s="6">
        <v>3914</v>
      </c>
      <c r="S17" s="6">
        <v>3899</v>
      </c>
      <c r="T17" s="6">
        <v>3846</v>
      </c>
      <c r="U17" s="6">
        <v>3807</v>
      </c>
      <c r="V17" s="6">
        <v>3753</v>
      </c>
      <c r="W17" s="6">
        <v>3718</v>
      </c>
      <c r="X17" s="6">
        <v>3685</v>
      </c>
      <c r="Y17" s="6">
        <v>3623</v>
      </c>
      <c r="Z17" s="6">
        <v>3591</v>
      </c>
      <c r="AA17" s="6">
        <v>3561</v>
      </c>
      <c r="AB17" s="6">
        <v>3526</v>
      </c>
      <c r="AC17" s="6">
        <v>3504</v>
      </c>
      <c r="AD17" s="6">
        <v>3499</v>
      </c>
      <c r="AE17" s="6">
        <v>3474</v>
      </c>
      <c r="AF17" s="6">
        <v>3449</v>
      </c>
      <c r="AG17" s="6">
        <v>3410</v>
      </c>
      <c r="AH17" s="6">
        <v>3403</v>
      </c>
      <c r="AI17" s="6">
        <v>3375</v>
      </c>
      <c r="AJ17" s="6">
        <v>3346</v>
      </c>
      <c r="AK17" s="6">
        <v>3337</v>
      </c>
      <c r="AL17" s="6">
        <v>3314</v>
      </c>
      <c r="AM17" s="6">
        <v>3283</v>
      </c>
      <c r="AN17" s="6">
        <v>3276</v>
      </c>
      <c r="AO17" s="6">
        <v>3273</v>
      </c>
      <c r="AP17" s="6">
        <v>3255</v>
      </c>
      <c r="AQ17" s="6">
        <v>3244</v>
      </c>
      <c r="AR17" s="6">
        <v>3224</v>
      </c>
      <c r="AS17" s="6">
        <v>3201</v>
      </c>
      <c r="AT17" s="6">
        <v>3182</v>
      </c>
      <c r="AU17" s="6">
        <v>3155</v>
      </c>
      <c r="AV17" s="6">
        <v>3115</v>
      </c>
      <c r="AW17" s="6">
        <v>3057</v>
      </c>
      <c r="AX17" s="6">
        <v>3067</v>
      </c>
      <c r="AY17" s="6">
        <v>3042</v>
      </c>
      <c r="AZ17" s="6">
        <v>3021</v>
      </c>
      <c r="BA17" s="6">
        <v>3000</v>
      </c>
      <c r="BB17" s="6">
        <v>3000</v>
      </c>
      <c r="BC17" s="6">
        <v>2932</v>
      </c>
      <c r="BD17" s="6">
        <v>2822</v>
      </c>
      <c r="BE17" s="6">
        <v>2745</v>
      </c>
      <c r="BF17" s="6">
        <v>2657</v>
      </c>
      <c r="BG17" s="6">
        <v>2608</v>
      </c>
      <c r="BH17" s="6">
        <v>2537</v>
      </c>
      <c r="BI17" s="6">
        <v>2520</v>
      </c>
      <c r="BJ17" s="6">
        <v>2511</v>
      </c>
      <c r="BK17" s="6">
        <v>2436</v>
      </c>
    </row>
    <row r="18" spans="1:135" x14ac:dyDescent="0.25">
      <c r="A18" s="14" t="s">
        <v>41</v>
      </c>
      <c r="B18" s="6">
        <v>66861</v>
      </c>
      <c r="C18" s="6">
        <v>66033</v>
      </c>
      <c r="D18" s="6">
        <v>65422</v>
      </c>
      <c r="E18" s="6">
        <v>64680</v>
      </c>
      <c r="F18" s="6">
        <v>63798</v>
      </c>
      <c r="G18" s="6">
        <v>63258</v>
      </c>
      <c r="H18" s="6">
        <v>62791</v>
      </c>
      <c r="I18" s="6">
        <v>62175</v>
      </c>
      <c r="J18" s="6">
        <v>61732</v>
      </c>
      <c r="K18" s="6">
        <v>61174</v>
      </c>
      <c r="L18" s="6">
        <v>60569</v>
      </c>
      <c r="M18" s="6">
        <v>60701</v>
      </c>
      <c r="N18" s="6">
        <v>60271</v>
      </c>
      <c r="O18" s="6">
        <v>59824</v>
      </c>
      <c r="P18" s="6">
        <v>59378</v>
      </c>
      <c r="Q18" s="6">
        <v>58839</v>
      </c>
      <c r="R18" s="6">
        <v>58057</v>
      </c>
      <c r="S18" s="6">
        <v>57663</v>
      </c>
      <c r="T18" s="6">
        <v>57217</v>
      </c>
      <c r="U18" s="6">
        <v>56512</v>
      </c>
      <c r="V18" s="6">
        <v>56074</v>
      </c>
      <c r="W18" s="6">
        <v>55285</v>
      </c>
      <c r="X18" s="6">
        <v>54864</v>
      </c>
      <c r="Y18" s="6">
        <v>54385</v>
      </c>
      <c r="Z18" s="6">
        <v>53943</v>
      </c>
      <c r="AA18" s="6">
        <v>53616</v>
      </c>
      <c r="AB18" s="6">
        <v>53233</v>
      </c>
      <c r="AC18" s="6">
        <v>52703</v>
      </c>
      <c r="AD18" s="6">
        <v>52422</v>
      </c>
      <c r="AE18" s="6">
        <v>52228</v>
      </c>
      <c r="AF18" s="6">
        <v>51656</v>
      </c>
      <c r="AG18" s="6">
        <v>51218</v>
      </c>
      <c r="AH18" s="6">
        <v>50941</v>
      </c>
      <c r="AI18" s="6">
        <v>50316</v>
      </c>
      <c r="AJ18" s="6">
        <v>49882</v>
      </c>
      <c r="AK18" s="6">
        <v>49638</v>
      </c>
      <c r="AL18" s="6">
        <v>49469</v>
      </c>
      <c r="AM18" s="6">
        <v>49151</v>
      </c>
      <c r="AN18" s="6">
        <v>48913</v>
      </c>
      <c r="AO18" s="6">
        <v>48518</v>
      </c>
      <c r="AP18" s="6">
        <v>48293</v>
      </c>
      <c r="AQ18" s="6">
        <v>48215</v>
      </c>
      <c r="AR18" s="6">
        <v>47836</v>
      </c>
      <c r="AS18" s="6">
        <v>47602</v>
      </c>
      <c r="AT18" s="6">
        <v>47212</v>
      </c>
      <c r="AU18" s="6">
        <v>46895</v>
      </c>
      <c r="AV18" s="6">
        <v>46635</v>
      </c>
      <c r="AW18" s="6">
        <v>46262</v>
      </c>
      <c r="AX18" s="6">
        <v>46214</v>
      </c>
      <c r="AY18" s="6">
        <v>46254</v>
      </c>
      <c r="AZ18" s="6">
        <v>45874</v>
      </c>
      <c r="BA18" s="6">
        <v>45664</v>
      </c>
      <c r="BB18" s="6">
        <v>45538</v>
      </c>
      <c r="BC18" s="6">
        <v>44981</v>
      </c>
      <c r="BD18" s="6">
        <v>44221</v>
      </c>
      <c r="BE18" s="6">
        <v>42884</v>
      </c>
      <c r="BF18" s="6">
        <v>41353</v>
      </c>
      <c r="BG18" s="6">
        <v>40481</v>
      </c>
      <c r="BH18" s="6">
        <v>39389</v>
      </c>
      <c r="BI18" s="6">
        <v>38732</v>
      </c>
      <c r="BJ18" s="6">
        <v>38534</v>
      </c>
      <c r="BK18" s="6">
        <v>37527</v>
      </c>
    </row>
    <row r="19" spans="1:135" x14ac:dyDescent="0.25">
      <c r="A19" s="14" t="s">
        <v>24</v>
      </c>
      <c r="B19" s="6">
        <v>13125</v>
      </c>
      <c r="C19" s="6">
        <v>12872</v>
      </c>
      <c r="D19" s="6">
        <v>12742</v>
      </c>
      <c r="E19" s="6">
        <v>12526</v>
      </c>
      <c r="F19" s="6">
        <v>12309</v>
      </c>
      <c r="G19" s="6">
        <v>12201</v>
      </c>
      <c r="H19" s="6">
        <v>12114</v>
      </c>
      <c r="I19" s="6">
        <v>11968</v>
      </c>
      <c r="J19" s="6">
        <v>11887</v>
      </c>
      <c r="K19" s="6">
        <v>11792</v>
      </c>
      <c r="L19" s="6">
        <v>11657</v>
      </c>
      <c r="M19" s="6">
        <v>11911</v>
      </c>
      <c r="N19" s="6">
        <v>11764</v>
      </c>
      <c r="O19" s="6">
        <v>11631</v>
      </c>
      <c r="P19" s="6">
        <v>11541</v>
      </c>
      <c r="Q19" s="6">
        <v>11463</v>
      </c>
      <c r="R19" s="6">
        <v>11322</v>
      </c>
      <c r="S19" s="6">
        <v>11232</v>
      </c>
      <c r="T19" s="6">
        <v>11139</v>
      </c>
      <c r="U19" s="6">
        <v>10988</v>
      </c>
      <c r="V19" s="6">
        <v>10925</v>
      </c>
      <c r="W19" s="6">
        <v>10823</v>
      </c>
      <c r="X19" s="6">
        <v>10718</v>
      </c>
      <c r="Y19" s="6">
        <v>10620</v>
      </c>
      <c r="Z19" s="6">
        <v>10474</v>
      </c>
      <c r="AA19" s="6">
        <v>10406</v>
      </c>
      <c r="AB19" s="6">
        <v>10290</v>
      </c>
      <c r="AC19" s="6">
        <v>10127</v>
      </c>
      <c r="AD19" s="6">
        <v>10071</v>
      </c>
      <c r="AE19" s="6">
        <v>10011</v>
      </c>
      <c r="AF19" s="6">
        <v>9890</v>
      </c>
      <c r="AG19" s="6">
        <v>9782</v>
      </c>
      <c r="AH19" s="6">
        <v>9697</v>
      </c>
      <c r="AI19" s="6">
        <v>9543</v>
      </c>
      <c r="AJ19" s="6">
        <v>9388</v>
      </c>
      <c r="AK19" s="6">
        <v>9369</v>
      </c>
      <c r="AL19" s="6">
        <v>9260</v>
      </c>
      <c r="AM19" s="6">
        <v>9225</v>
      </c>
      <c r="AN19" s="6">
        <v>9200</v>
      </c>
      <c r="AO19" s="6">
        <v>9083</v>
      </c>
      <c r="AP19" s="6">
        <v>9107</v>
      </c>
      <c r="AQ19" s="6">
        <v>9092</v>
      </c>
      <c r="AR19" s="6">
        <v>9003</v>
      </c>
      <c r="AS19" s="6">
        <v>9015</v>
      </c>
      <c r="AT19" s="6">
        <v>8924</v>
      </c>
      <c r="AU19" s="6">
        <v>8875</v>
      </c>
      <c r="AV19" s="6">
        <v>8847</v>
      </c>
      <c r="AW19" s="6">
        <v>8779</v>
      </c>
      <c r="AX19" s="6">
        <v>8720</v>
      </c>
      <c r="AY19" s="6">
        <v>8755</v>
      </c>
      <c r="AZ19" s="6">
        <v>8737</v>
      </c>
      <c r="BA19" s="6">
        <v>8668</v>
      </c>
      <c r="BB19" s="6">
        <v>8660</v>
      </c>
      <c r="BC19" s="6">
        <v>8556</v>
      </c>
      <c r="BD19" s="6">
        <v>8406</v>
      </c>
      <c r="BE19" s="6">
        <v>8181</v>
      </c>
      <c r="BF19" s="6">
        <v>7929</v>
      </c>
      <c r="BG19" s="6">
        <v>7757</v>
      </c>
      <c r="BH19" s="6">
        <v>7538</v>
      </c>
      <c r="BI19" s="6">
        <v>7414</v>
      </c>
      <c r="BJ19" s="6">
        <v>7374</v>
      </c>
      <c r="BK19" s="6">
        <v>7144</v>
      </c>
    </row>
    <row r="20" spans="1:135" x14ac:dyDescent="0.25">
      <c r="A20" s="14" t="s">
        <v>26</v>
      </c>
      <c r="B20" s="6">
        <v>357523</v>
      </c>
      <c r="C20" s="6">
        <v>352451</v>
      </c>
      <c r="D20" s="6">
        <v>348769</v>
      </c>
      <c r="E20" s="6">
        <v>345506</v>
      </c>
      <c r="F20" s="6">
        <v>341233</v>
      </c>
      <c r="G20" s="6">
        <v>338579</v>
      </c>
      <c r="H20" s="6">
        <v>336309</v>
      </c>
      <c r="I20" s="6">
        <v>332589</v>
      </c>
      <c r="J20" s="6">
        <v>329971</v>
      </c>
      <c r="K20" s="6">
        <v>327209</v>
      </c>
      <c r="L20" s="6">
        <v>323806</v>
      </c>
      <c r="M20" s="6">
        <v>322677</v>
      </c>
      <c r="N20" s="6">
        <v>320520</v>
      </c>
      <c r="O20" s="6">
        <v>317820</v>
      </c>
      <c r="P20" s="6">
        <v>314840</v>
      </c>
      <c r="Q20" s="6">
        <v>313018</v>
      </c>
      <c r="R20" s="6">
        <v>309392</v>
      </c>
      <c r="S20" s="6">
        <v>307458</v>
      </c>
      <c r="T20" s="6">
        <v>305355</v>
      </c>
      <c r="U20" s="6">
        <v>301879</v>
      </c>
      <c r="V20" s="6">
        <v>299578</v>
      </c>
      <c r="W20" s="6">
        <v>295921</v>
      </c>
      <c r="X20" s="6">
        <v>293349</v>
      </c>
      <c r="Y20" s="6">
        <v>291470</v>
      </c>
      <c r="Z20" s="6">
        <v>289573</v>
      </c>
      <c r="AA20" s="6">
        <v>287733</v>
      </c>
      <c r="AB20" s="6">
        <v>285139</v>
      </c>
      <c r="AC20" s="6">
        <v>282652</v>
      </c>
      <c r="AD20" s="6">
        <v>281444</v>
      </c>
      <c r="AE20" s="6">
        <v>280642</v>
      </c>
      <c r="AF20" s="6">
        <v>277614</v>
      </c>
      <c r="AG20" s="6">
        <v>275528</v>
      </c>
      <c r="AH20" s="6">
        <v>274005</v>
      </c>
      <c r="AI20" s="6">
        <v>271142</v>
      </c>
      <c r="AJ20" s="6">
        <v>269396</v>
      </c>
      <c r="AK20" s="6">
        <v>268047</v>
      </c>
      <c r="AL20" s="6">
        <v>266535</v>
      </c>
      <c r="AM20" s="6">
        <v>264816</v>
      </c>
      <c r="AN20" s="6">
        <v>263110</v>
      </c>
      <c r="AO20" s="6">
        <v>260973</v>
      </c>
      <c r="AP20" s="6">
        <v>260537</v>
      </c>
      <c r="AQ20" s="6">
        <v>260371</v>
      </c>
      <c r="AR20" s="6">
        <v>258156</v>
      </c>
      <c r="AS20" s="6">
        <v>256886</v>
      </c>
      <c r="AT20" s="6">
        <v>255236</v>
      </c>
      <c r="AU20" s="6">
        <v>253925</v>
      </c>
      <c r="AV20" s="6">
        <v>252766</v>
      </c>
      <c r="AW20" s="6">
        <v>251205</v>
      </c>
      <c r="AX20" s="6">
        <v>250800</v>
      </c>
      <c r="AY20" s="6">
        <v>250110</v>
      </c>
      <c r="AZ20" s="6">
        <v>247721</v>
      </c>
      <c r="BA20" s="6">
        <v>246995</v>
      </c>
      <c r="BB20" s="6">
        <v>246451</v>
      </c>
      <c r="BC20" s="6">
        <v>243081</v>
      </c>
      <c r="BD20" s="6">
        <v>238706</v>
      </c>
      <c r="BE20" s="6">
        <v>231793</v>
      </c>
      <c r="BF20" s="6">
        <v>224738</v>
      </c>
      <c r="BG20" s="6">
        <v>220558</v>
      </c>
      <c r="BH20" s="6">
        <v>215180</v>
      </c>
      <c r="BI20" s="6">
        <v>212046</v>
      </c>
      <c r="BJ20" s="6">
        <v>210891</v>
      </c>
      <c r="BK20" s="6">
        <v>204807</v>
      </c>
    </row>
    <row r="21" spans="1:135" x14ac:dyDescent="0.25">
      <c r="A21" s="14" t="s">
        <v>42</v>
      </c>
      <c r="B21" s="6">
        <v>2767116</v>
      </c>
      <c r="C21" s="6">
        <v>2732871</v>
      </c>
      <c r="D21" s="6">
        <v>2704208</v>
      </c>
      <c r="E21" s="6">
        <v>2680441</v>
      </c>
      <c r="F21" s="6">
        <v>2641627</v>
      </c>
      <c r="G21" s="6">
        <v>2623504</v>
      </c>
      <c r="H21" s="6">
        <v>2607253</v>
      </c>
      <c r="I21" s="6">
        <v>2582834</v>
      </c>
      <c r="J21" s="6">
        <v>2563880</v>
      </c>
      <c r="K21" s="6">
        <v>2543150</v>
      </c>
      <c r="L21" s="6">
        <v>2515387</v>
      </c>
      <c r="M21" s="6">
        <v>2496700</v>
      </c>
      <c r="N21" s="6">
        <v>2479644</v>
      </c>
      <c r="O21" s="6">
        <v>2462715</v>
      </c>
      <c r="P21" s="6">
        <v>2440780</v>
      </c>
      <c r="Q21" s="6">
        <v>2424004</v>
      </c>
      <c r="R21" s="6">
        <v>2400360</v>
      </c>
      <c r="S21" s="6">
        <v>2385187</v>
      </c>
      <c r="T21" s="6">
        <v>2368045</v>
      </c>
      <c r="U21" s="6">
        <v>2343229</v>
      </c>
      <c r="V21" s="6">
        <v>2327423</v>
      </c>
      <c r="W21" s="6">
        <v>2298074</v>
      </c>
      <c r="X21" s="6">
        <v>2280708</v>
      </c>
      <c r="Y21" s="6">
        <v>2264587</v>
      </c>
      <c r="Z21" s="6">
        <v>2250054</v>
      </c>
      <c r="AA21" s="6">
        <v>2234603</v>
      </c>
      <c r="AB21" s="6">
        <v>2217840</v>
      </c>
      <c r="AC21" s="6">
        <v>2194533</v>
      </c>
      <c r="AD21" s="6">
        <v>2187607</v>
      </c>
      <c r="AE21" s="6">
        <v>2178835</v>
      </c>
      <c r="AF21" s="6">
        <v>2158486</v>
      </c>
      <c r="AG21" s="6">
        <v>2144521</v>
      </c>
      <c r="AH21" s="6">
        <v>2132425</v>
      </c>
      <c r="AI21" s="6">
        <v>2111722</v>
      </c>
      <c r="AJ21" s="6">
        <v>2099115</v>
      </c>
      <c r="AK21" s="6">
        <v>2088502</v>
      </c>
      <c r="AL21" s="6">
        <v>2076676</v>
      </c>
      <c r="AM21" s="6">
        <v>2065290</v>
      </c>
      <c r="AN21" s="6">
        <v>2054053</v>
      </c>
      <c r="AO21" s="6">
        <v>2037640</v>
      </c>
      <c r="AP21" s="6">
        <v>2032388</v>
      </c>
      <c r="AQ21" s="6">
        <v>2026766</v>
      </c>
      <c r="AR21" s="6">
        <v>2012208</v>
      </c>
      <c r="AS21" s="6">
        <v>2005507</v>
      </c>
      <c r="AT21" s="6">
        <v>1990323</v>
      </c>
      <c r="AU21" s="6">
        <v>1980951</v>
      </c>
      <c r="AV21" s="6">
        <v>1972274</v>
      </c>
      <c r="AW21" s="6">
        <v>1958975</v>
      </c>
      <c r="AX21" s="6">
        <v>1955541</v>
      </c>
      <c r="AY21" s="6">
        <v>1948151</v>
      </c>
      <c r="AZ21" s="6">
        <v>1928115</v>
      </c>
      <c r="BA21" s="6">
        <v>1923344</v>
      </c>
      <c r="BB21" s="6">
        <v>1919050</v>
      </c>
      <c r="BC21" s="6">
        <v>1894337</v>
      </c>
      <c r="BD21" s="6">
        <v>1863287</v>
      </c>
      <c r="BE21" s="6">
        <v>1814618</v>
      </c>
      <c r="BF21" s="6">
        <v>1756632</v>
      </c>
      <c r="BG21" s="6">
        <v>1721036</v>
      </c>
      <c r="BH21" s="6">
        <v>1674059</v>
      </c>
      <c r="BI21" s="6">
        <v>1649286</v>
      </c>
      <c r="BJ21" s="6">
        <v>1637959</v>
      </c>
      <c r="BK21" s="6">
        <v>1591229</v>
      </c>
    </row>
    <row r="24" spans="1:135" x14ac:dyDescent="0.25">
      <c r="A24" s="14" t="s">
        <v>93</v>
      </c>
    </row>
    <row r="25" spans="1:135" x14ac:dyDescent="0.25">
      <c r="B25" s="4">
        <v>43831</v>
      </c>
      <c r="C25" s="4">
        <v>43862</v>
      </c>
      <c r="D25" s="4">
        <v>43891</v>
      </c>
      <c r="E25" s="4">
        <v>43922</v>
      </c>
      <c r="F25" s="4">
        <v>43952</v>
      </c>
      <c r="G25" s="4">
        <v>43983</v>
      </c>
      <c r="H25" s="4">
        <v>44013</v>
      </c>
      <c r="I25" s="4">
        <v>44044</v>
      </c>
      <c r="J25" s="4">
        <v>44075</v>
      </c>
      <c r="K25" s="4">
        <v>44105</v>
      </c>
      <c r="L25" s="4">
        <v>44136</v>
      </c>
      <c r="M25" s="4">
        <v>44166</v>
      </c>
      <c r="N25" s="4">
        <v>44197</v>
      </c>
      <c r="O25" s="4">
        <v>44228</v>
      </c>
      <c r="P25" s="4">
        <v>44256</v>
      </c>
      <c r="Q25" s="4">
        <v>44287</v>
      </c>
      <c r="R25" s="4">
        <v>44317</v>
      </c>
      <c r="S25" s="4">
        <v>44348</v>
      </c>
      <c r="T25" s="4">
        <v>44378</v>
      </c>
      <c r="U25" s="4">
        <v>44409</v>
      </c>
      <c r="V25" s="4">
        <v>44440</v>
      </c>
      <c r="W25" s="4">
        <v>44470</v>
      </c>
      <c r="X25" s="4">
        <v>44501</v>
      </c>
      <c r="Y25" s="4">
        <v>44531</v>
      </c>
      <c r="Z25" s="4">
        <v>44562</v>
      </c>
      <c r="AA25" s="4">
        <v>44593</v>
      </c>
      <c r="AB25" s="4">
        <v>44621</v>
      </c>
      <c r="AC25" s="4">
        <v>44652</v>
      </c>
      <c r="AD25" s="4">
        <v>44682</v>
      </c>
      <c r="AE25" s="4">
        <v>44713</v>
      </c>
      <c r="AF25" s="4">
        <v>44743</v>
      </c>
      <c r="AG25" s="4">
        <v>44774</v>
      </c>
      <c r="AH25" s="4">
        <v>44805</v>
      </c>
      <c r="AI25" s="4">
        <v>44835</v>
      </c>
      <c r="AJ25" s="4">
        <v>44866</v>
      </c>
      <c r="AK25" s="4">
        <v>44896</v>
      </c>
      <c r="AL25" s="4">
        <v>44927</v>
      </c>
      <c r="AM25" s="4">
        <v>44958</v>
      </c>
      <c r="AN25" s="4">
        <v>44986</v>
      </c>
      <c r="AO25" s="4">
        <v>45017</v>
      </c>
      <c r="AP25" s="4">
        <v>45047</v>
      </c>
      <c r="AQ25" s="4">
        <v>45078</v>
      </c>
      <c r="AR25" s="4">
        <v>45108</v>
      </c>
      <c r="AS25" s="4">
        <v>45139</v>
      </c>
      <c r="AT25" s="4">
        <v>45170</v>
      </c>
      <c r="AU25" s="4">
        <v>45200</v>
      </c>
      <c r="AV25" s="4">
        <v>45231</v>
      </c>
      <c r="AW25" s="4">
        <v>45261</v>
      </c>
      <c r="AX25" s="4">
        <v>45292</v>
      </c>
      <c r="AY25" s="4">
        <v>45323</v>
      </c>
      <c r="AZ25" s="4">
        <v>45352</v>
      </c>
      <c r="BA25" s="4">
        <v>45383</v>
      </c>
      <c r="BB25" s="4">
        <v>45413</v>
      </c>
      <c r="BC25" s="4">
        <v>45444</v>
      </c>
      <c r="BD25" s="4">
        <v>45474</v>
      </c>
      <c r="BE25" s="4">
        <v>45505</v>
      </c>
      <c r="BF25" s="4">
        <v>45536</v>
      </c>
      <c r="BG25" s="4">
        <v>45566</v>
      </c>
      <c r="BH25" s="4">
        <v>45597</v>
      </c>
      <c r="BI25" s="4">
        <v>45627</v>
      </c>
      <c r="BJ25" s="4">
        <v>45658</v>
      </c>
      <c r="BK25" s="4">
        <v>45689</v>
      </c>
      <c r="BM25" s="14" t="str" cm="1">
        <f t="array" ref="BM25">INDEX(A26:A41,Control!$B$2)</f>
        <v>Ashford</v>
      </c>
      <c r="BN25" s="4">
        <f t="shared" ref="BN25:CA25" si="0">B25</f>
        <v>43831</v>
      </c>
      <c r="BO25" s="4">
        <f t="shared" si="0"/>
        <v>43862</v>
      </c>
      <c r="BP25" s="4">
        <f t="shared" si="0"/>
        <v>43891</v>
      </c>
      <c r="BQ25" s="4">
        <f t="shared" si="0"/>
        <v>43922</v>
      </c>
      <c r="BR25" s="4">
        <f t="shared" si="0"/>
        <v>43952</v>
      </c>
      <c r="BS25" s="4">
        <f t="shared" si="0"/>
        <v>43983</v>
      </c>
      <c r="BT25" s="4">
        <f t="shared" si="0"/>
        <v>44013</v>
      </c>
      <c r="BU25" s="4">
        <f t="shared" si="0"/>
        <v>44044</v>
      </c>
      <c r="BV25" s="4">
        <f t="shared" si="0"/>
        <v>44075</v>
      </c>
      <c r="BW25" s="4">
        <f t="shared" si="0"/>
        <v>44105</v>
      </c>
      <c r="BX25" s="4">
        <f t="shared" si="0"/>
        <v>44136</v>
      </c>
      <c r="BY25" s="4">
        <f t="shared" si="0"/>
        <v>44166</v>
      </c>
      <c r="BZ25" s="4">
        <f t="shared" si="0"/>
        <v>44197</v>
      </c>
      <c r="CA25" s="4">
        <f t="shared" si="0"/>
        <v>44228</v>
      </c>
      <c r="CB25" s="4">
        <f t="shared" ref="CB25" si="1">P25</f>
        <v>44256</v>
      </c>
      <c r="CC25" s="4">
        <f t="shared" ref="CC25" si="2">Q25</f>
        <v>44287</v>
      </c>
      <c r="CD25" s="4">
        <f t="shared" ref="CD25" si="3">R25</f>
        <v>44317</v>
      </c>
      <c r="CE25" s="4">
        <f t="shared" ref="CE25" si="4">S25</f>
        <v>44348</v>
      </c>
      <c r="CF25" s="4">
        <f t="shared" ref="CF25" si="5">T25</f>
        <v>44378</v>
      </c>
      <c r="CG25" s="4">
        <f t="shared" ref="CG25" si="6">U25</f>
        <v>44409</v>
      </c>
      <c r="CH25" s="4">
        <f t="shared" ref="CH25" si="7">V25</f>
        <v>44440</v>
      </c>
      <c r="CI25" s="4">
        <f t="shared" ref="CI25" si="8">W25</f>
        <v>44470</v>
      </c>
      <c r="CJ25" s="4">
        <f t="shared" ref="CJ25" si="9">X25</f>
        <v>44501</v>
      </c>
      <c r="CK25" s="4">
        <f t="shared" ref="CK25" si="10">Y25</f>
        <v>44531</v>
      </c>
      <c r="CL25" s="4">
        <f t="shared" ref="CL25" si="11">Z25</f>
        <v>44562</v>
      </c>
      <c r="CM25" s="4">
        <f t="shared" ref="CM25" si="12">AA25</f>
        <v>44593</v>
      </c>
      <c r="CN25" s="4">
        <f t="shared" ref="CN25" si="13">AB25</f>
        <v>44621</v>
      </c>
      <c r="CO25" s="4">
        <f t="shared" ref="CO25" si="14">AC25</f>
        <v>44652</v>
      </c>
      <c r="CP25" s="4">
        <f>AD25</f>
        <v>44682</v>
      </c>
      <c r="CQ25" s="4">
        <f t="shared" ref="CQ25:CS25" si="15">AE25</f>
        <v>44713</v>
      </c>
      <c r="CR25" s="4">
        <f t="shared" si="15"/>
        <v>44743</v>
      </c>
      <c r="CS25" s="4">
        <f t="shared" si="15"/>
        <v>44774</v>
      </c>
      <c r="CT25" s="4">
        <f t="shared" ref="CT25" si="16">AH25</f>
        <v>44805</v>
      </c>
      <c r="CU25" s="4">
        <f t="shared" ref="CU25" si="17">AI25</f>
        <v>44835</v>
      </c>
      <c r="CV25" s="4">
        <f t="shared" ref="CV25:CW25" si="18">AJ25</f>
        <v>44866</v>
      </c>
      <c r="CW25" s="4">
        <f t="shared" si="18"/>
        <v>44896</v>
      </c>
      <c r="CX25" s="4">
        <f t="shared" ref="CX25" si="19">AL25</f>
        <v>44927</v>
      </c>
      <c r="CY25" s="4">
        <f t="shared" ref="CY25" si="20">AM25</f>
        <v>44958</v>
      </c>
      <c r="CZ25" s="4">
        <f t="shared" ref="CZ25" si="21">AN25</f>
        <v>44986</v>
      </c>
      <c r="DA25" s="4">
        <f t="shared" ref="DA25" si="22">AO25</f>
        <v>45017</v>
      </c>
      <c r="DB25" s="4">
        <f t="shared" ref="DB25" si="23">AP25</f>
        <v>45047</v>
      </c>
      <c r="DC25" s="4">
        <f t="shared" ref="DC25" si="24">AQ25</f>
        <v>45078</v>
      </c>
      <c r="DD25" s="4">
        <f t="shared" ref="DD25" si="25">AR25</f>
        <v>45108</v>
      </c>
      <c r="DE25" s="4">
        <f t="shared" ref="DE25" si="26">AS25</f>
        <v>45139</v>
      </c>
      <c r="DF25" s="4">
        <f t="shared" ref="DF25" si="27">AT25</f>
        <v>45170</v>
      </c>
      <c r="DG25" s="4">
        <f t="shared" ref="DG25" si="28">AU25</f>
        <v>45200</v>
      </c>
      <c r="DH25" s="4">
        <f t="shared" ref="DH25" si="29">AV25</f>
        <v>45231</v>
      </c>
      <c r="DI25" s="4">
        <f t="shared" ref="DI25" si="30">AW25</f>
        <v>45261</v>
      </c>
      <c r="DJ25" s="4">
        <f t="shared" ref="DJ25" si="31">AX25</f>
        <v>45292</v>
      </c>
      <c r="DK25" s="4">
        <f t="shared" ref="DK25" si="32">AY25</f>
        <v>45323</v>
      </c>
      <c r="DL25" s="4">
        <f t="shared" ref="DL25" si="33">AZ25</f>
        <v>45352</v>
      </c>
      <c r="DM25" s="4">
        <f t="shared" ref="DM25" si="34">BA25</f>
        <v>45383</v>
      </c>
      <c r="DN25" s="4">
        <f t="shared" ref="DN25" si="35">BB25</f>
        <v>45413</v>
      </c>
      <c r="DO25" s="4">
        <f t="shared" ref="DO25" si="36">BC25</f>
        <v>45444</v>
      </c>
      <c r="DP25" s="4">
        <f t="shared" ref="DP25" si="37">BD25</f>
        <v>45474</v>
      </c>
      <c r="DQ25" s="4">
        <f t="shared" ref="DQ25" si="38">BE25</f>
        <v>45505</v>
      </c>
      <c r="DR25" s="4">
        <f t="shared" ref="DR25" si="39">BF25</f>
        <v>45536</v>
      </c>
      <c r="DS25" s="4">
        <f t="shared" ref="DS25" si="40">BG25</f>
        <v>45566</v>
      </c>
      <c r="DT25" s="4">
        <f t="shared" ref="DT25" si="41">BH25</f>
        <v>45597</v>
      </c>
      <c r="DU25" s="4">
        <f t="shared" ref="DU25" si="42">BI25</f>
        <v>45627</v>
      </c>
      <c r="DV25" s="4">
        <f t="shared" ref="DV25" si="43">BJ25</f>
        <v>45658</v>
      </c>
      <c r="DW25" s="4">
        <f t="shared" ref="DW25" si="44">BK25</f>
        <v>45689</v>
      </c>
      <c r="DX25" s="128"/>
      <c r="DY25" s="4"/>
      <c r="DZ25" s="4"/>
      <c r="EA25" s="4"/>
      <c r="EB25" s="4"/>
      <c r="EC25" s="4"/>
      <c r="ED25" s="4"/>
      <c r="EE25" s="4"/>
    </row>
    <row r="26" spans="1:135" x14ac:dyDescent="0.25">
      <c r="A26" s="14" t="s">
        <v>0</v>
      </c>
      <c r="B26" s="6">
        <v>2222</v>
      </c>
      <c r="C26" s="6">
        <v>2200</v>
      </c>
      <c r="D26" s="6">
        <v>2193</v>
      </c>
      <c r="E26" s="6">
        <v>2182</v>
      </c>
      <c r="F26" s="6">
        <v>2175</v>
      </c>
      <c r="G26" s="6">
        <v>2172</v>
      </c>
      <c r="H26" s="6">
        <v>2162</v>
      </c>
      <c r="I26" s="6">
        <v>2151</v>
      </c>
      <c r="J26" s="6">
        <v>2155</v>
      </c>
      <c r="K26" s="6">
        <v>2143</v>
      </c>
      <c r="L26" s="6">
        <v>2130</v>
      </c>
      <c r="M26" s="6">
        <v>2127</v>
      </c>
      <c r="N26" s="6">
        <v>2112</v>
      </c>
      <c r="O26" s="6">
        <v>2093</v>
      </c>
      <c r="P26" s="6">
        <v>2100</v>
      </c>
      <c r="Q26" s="6">
        <v>2107</v>
      </c>
      <c r="R26" s="6">
        <v>2108</v>
      </c>
      <c r="S26" s="6">
        <v>2107</v>
      </c>
      <c r="T26" s="6">
        <v>2094</v>
      </c>
      <c r="U26" s="6">
        <v>2086</v>
      </c>
      <c r="V26" s="6">
        <v>2086</v>
      </c>
      <c r="W26" s="6">
        <v>2091</v>
      </c>
      <c r="X26" s="6">
        <v>2093</v>
      </c>
      <c r="Y26" s="6">
        <v>2099</v>
      </c>
      <c r="Z26" s="6">
        <v>2093</v>
      </c>
      <c r="AA26" s="6">
        <v>2093</v>
      </c>
      <c r="AB26" s="6">
        <v>2099</v>
      </c>
      <c r="AC26" s="6">
        <v>2107</v>
      </c>
      <c r="AD26" s="6">
        <v>2115</v>
      </c>
      <c r="AE26" s="6">
        <v>2120</v>
      </c>
      <c r="AF26" s="6">
        <v>2124</v>
      </c>
      <c r="AG26" s="6">
        <v>2123</v>
      </c>
      <c r="AH26" s="6">
        <v>2125</v>
      </c>
      <c r="AI26" s="6">
        <v>2114</v>
      </c>
      <c r="AJ26" s="6">
        <v>2095</v>
      </c>
      <c r="AK26" s="6">
        <v>2102</v>
      </c>
      <c r="AL26" s="6">
        <v>2121</v>
      </c>
      <c r="AM26" s="6">
        <v>2114</v>
      </c>
      <c r="AN26" s="6">
        <v>2118</v>
      </c>
      <c r="AO26" s="6">
        <v>2124</v>
      </c>
      <c r="AP26" s="6">
        <v>2123</v>
      </c>
      <c r="AQ26" s="6">
        <v>2136</v>
      </c>
      <c r="AR26" s="6">
        <v>2121</v>
      </c>
      <c r="AS26" s="6">
        <v>2120</v>
      </c>
      <c r="AT26" s="6">
        <v>2127</v>
      </c>
      <c r="AU26" s="6">
        <v>2130</v>
      </c>
      <c r="AV26" s="6">
        <v>2126</v>
      </c>
      <c r="AW26" s="6">
        <v>2116</v>
      </c>
      <c r="AX26" s="6">
        <v>2134</v>
      </c>
      <c r="AY26" s="6">
        <v>2118</v>
      </c>
      <c r="AZ26" s="6">
        <v>2130</v>
      </c>
      <c r="BA26" s="6">
        <v>2134</v>
      </c>
      <c r="BB26" s="6">
        <v>2128</v>
      </c>
      <c r="BC26" s="6">
        <v>2129</v>
      </c>
      <c r="BD26" s="6">
        <v>2134</v>
      </c>
      <c r="BE26" s="6">
        <v>2141</v>
      </c>
      <c r="BF26" s="6">
        <v>2154</v>
      </c>
      <c r="BG26" s="6">
        <v>2164</v>
      </c>
      <c r="BH26" s="6">
        <v>2152</v>
      </c>
      <c r="BI26" s="6">
        <v>2151</v>
      </c>
      <c r="BJ26" s="6">
        <v>2165</v>
      </c>
      <c r="BK26" s="6">
        <v>2153</v>
      </c>
      <c r="BM26" s="14" t="s">
        <v>93</v>
      </c>
      <c r="BN26" s="14" cm="1">
        <f t="array" ref="BN26">INDEX(B26:B41,Control!$B$2)</f>
        <v>2222</v>
      </c>
      <c r="BO26" s="14" cm="1">
        <f t="array" ref="BO26">INDEX(C26:C41,Control!$B$2)</f>
        <v>2200</v>
      </c>
      <c r="BP26" s="14" cm="1">
        <f t="array" ref="BP26">INDEX(D26:D41,Control!$B$2)</f>
        <v>2193</v>
      </c>
      <c r="BQ26" s="14" cm="1">
        <f t="array" ref="BQ26">INDEX(E26:E41,Control!$B$2)</f>
        <v>2182</v>
      </c>
      <c r="BR26" s="14" cm="1">
        <f t="array" ref="BR26">INDEX(F26:F41,Control!$B$2)</f>
        <v>2175</v>
      </c>
      <c r="BS26" s="14" cm="1">
        <f t="array" ref="BS26">INDEX(G26:G41,Control!$B$2)</f>
        <v>2172</v>
      </c>
      <c r="BT26" s="14" cm="1">
        <f t="array" ref="BT26">INDEX(H26:H41,Control!$B$2)</f>
        <v>2162</v>
      </c>
      <c r="BU26" s="14" cm="1">
        <f t="array" ref="BU26">INDEX(I26:I41,Control!$B$2)</f>
        <v>2151</v>
      </c>
      <c r="BV26" s="14" cm="1">
        <f t="array" ref="BV26">INDEX(J26:J41,Control!$B$2)</f>
        <v>2155</v>
      </c>
      <c r="BW26" s="14" cm="1">
        <f t="array" ref="BW26">INDEX(K26:K41,Control!$B$2)</f>
        <v>2143</v>
      </c>
      <c r="BX26" s="14" cm="1">
        <f t="array" ref="BX26">INDEX(L26:L41,Control!$B$2)</f>
        <v>2130</v>
      </c>
      <c r="BY26" s="14" cm="1">
        <f t="array" ref="BY26">INDEX(M26:M41,Control!$B$2)</f>
        <v>2127</v>
      </c>
      <c r="BZ26" s="14" cm="1">
        <f t="array" ref="BZ26">INDEX(N26:N41,Control!$B$2)</f>
        <v>2112</v>
      </c>
      <c r="CA26" s="14" cm="1">
        <f t="array" ref="CA26">INDEX(O26:O41,Control!$B$2)</f>
        <v>2093</v>
      </c>
      <c r="CB26" s="14" cm="1">
        <f t="array" ref="CB26">INDEX(P26:P41,Control!$B$2)</f>
        <v>2100</v>
      </c>
      <c r="CC26" s="14" cm="1">
        <f t="array" ref="CC26">INDEX(Q26:Q41,Control!$B$2)</f>
        <v>2107</v>
      </c>
      <c r="CD26" s="14" cm="1">
        <f t="array" ref="CD26">INDEX(R26:R41,Control!$B$2)</f>
        <v>2108</v>
      </c>
      <c r="CE26" s="14" cm="1">
        <f t="array" ref="CE26">INDEX(S26:S41,Control!$B$2)</f>
        <v>2107</v>
      </c>
      <c r="CF26" s="14" cm="1">
        <f t="array" ref="CF26">INDEX(T26:T41,Control!$B$2)</f>
        <v>2094</v>
      </c>
      <c r="CG26" s="14" cm="1">
        <f t="array" ref="CG26">INDEX(U26:U41,Control!$B$2)</f>
        <v>2086</v>
      </c>
      <c r="CH26" s="14" cm="1">
        <f t="array" ref="CH26">INDEX(V26:V41,Control!$B$2)</f>
        <v>2086</v>
      </c>
      <c r="CI26" s="14" cm="1">
        <f t="array" ref="CI26">INDEX(W26:W41,Control!$B$2)</f>
        <v>2091</v>
      </c>
      <c r="CJ26" s="14" cm="1">
        <f t="array" ref="CJ26">INDEX(X26:X41,Control!$B$2)</f>
        <v>2093</v>
      </c>
      <c r="CK26" s="14" cm="1">
        <f t="array" ref="CK26">INDEX(Y26:Y41,Control!$B$2)</f>
        <v>2099</v>
      </c>
      <c r="CL26" s="14" cm="1">
        <f t="array" ref="CL26">INDEX(Z26:Z41,Control!$B$2)</f>
        <v>2093</v>
      </c>
      <c r="CM26" s="14" cm="1">
        <f t="array" ref="CM26">INDEX(AA26:AA41,Control!$B$2)</f>
        <v>2093</v>
      </c>
      <c r="CN26" s="14" cm="1">
        <f t="array" ref="CN26">INDEX(AB26:AB41,Control!$B$2)</f>
        <v>2099</v>
      </c>
      <c r="CO26" s="14" cm="1">
        <f t="array" ref="CO26">INDEX(AC26:AC41,Control!$B$2)</f>
        <v>2107</v>
      </c>
      <c r="CP26" s="14" cm="1">
        <f t="array" ref="CP26">INDEX(AD26:AD41,Control!$B$2)</f>
        <v>2115</v>
      </c>
      <c r="CQ26" s="14" cm="1">
        <f t="array" ref="CQ26">INDEX(AE26:AE41,Control!$B$2)</f>
        <v>2120</v>
      </c>
      <c r="CR26" s="14" cm="1">
        <f t="array" ref="CR26">INDEX(AF26:AF41,Control!$B$2)</f>
        <v>2124</v>
      </c>
      <c r="CS26" s="14" cm="1">
        <f t="array" ref="CS26">INDEX(AG26:AG41,Control!$B$2)</f>
        <v>2123</v>
      </c>
      <c r="CT26" s="14" cm="1">
        <f t="array" ref="CT26">INDEX(AH26:AH41,Control!$B$2)</f>
        <v>2125</v>
      </c>
      <c r="CU26" s="14" cm="1">
        <f t="array" ref="CU26">INDEX(AI26:AI41,Control!$B$2)</f>
        <v>2114</v>
      </c>
      <c r="CV26" s="14" cm="1">
        <f t="array" ref="CV26">INDEX(AJ26:AJ41,Control!$B$2)</f>
        <v>2095</v>
      </c>
      <c r="CW26" s="14" cm="1">
        <f t="array" ref="CW26">INDEX(AK26:AK41,Control!$B$2)</f>
        <v>2102</v>
      </c>
      <c r="CX26" s="14" cm="1">
        <f t="array" ref="CX26">INDEX(AL26:AL41,Control!$B$2)</f>
        <v>2121</v>
      </c>
      <c r="CY26" s="14" cm="1">
        <f t="array" ref="CY26">INDEX(AM26:AM41,Control!$B$2)</f>
        <v>2114</v>
      </c>
      <c r="CZ26" s="14" cm="1">
        <f t="array" ref="CZ26">INDEX(AN26:AN41,Control!$B$2)</f>
        <v>2118</v>
      </c>
      <c r="DA26" s="14" cm="1">
        <f t="array" ref="DA26">INDEX(AO26:AO41,Control!$B$2)</f>
        <v>2124</v>
      </c>
      <c r="DB26" s="14" cm="1">
        <f t="array" ref="DB26">INDEX(AP26:AP41,Control!$B$2)</f>
        <v>2123</v>
      </c>
      <c r="DC26" s="14" cm="1">
        <f t="array" ref="DC26">INDEX(AQ26:AQ41,Control!$B$2)</f>
        <v>2136</v>
      </c>
      <c r="DD26" s="14" cm="1">
        <f t="array" ref="DD26">INDEX(AR26:AR41,Control!$B$2)</f>
        <v>2121</v>
      </c>
      <c r="DE26" s="14" cm="1">
        <f t="array" ref="DE26">INDEX(AS26:AS41,Control!$B$2)</f>
        <v>2120</v>
      </c>
      <c r="DF26" s="14" cm="1">
        <f t="array" ref="DF26">INDEX(AT26:AT41,Control!$B$2)</f>
        <v>2127</v>
      </c>
      <c r="DG26" s="14" cm="1">
        <f t="array" ref="DG26">INDEX(AU26:AU41,Control!$B$2)</f>
        <v>2130</v>
      </c>
      <c r="DH26" s="14" cm="1">
        <f t="array" ref="DH26">INDEX(AV26:AV41,Control!$B$2)</f>
        <v>2126</v>
      </c>
      <c r="DI26" s="14" cm="1">
        <f t="array" ref="DI26">INDEX(AW26:AW41,Control!$B$2)</f>
        <v>2116</v>
      </c>
      <c r="DJ26" s="14" cm="1">
        <f t="array" ref="DJ26">INDEX(AX26:AX41,Control!$B$2)</f>
        <v>2134</v>
      </c>
      <c r="DK26" s="14" cm="1">
        <f t="array" ref="DK26">INDEX(AY26:AY41,Control!$B$2)</f>
        <v>2118</v>
      </c>
      <c r="DL26" s="14" cm="1">
        <f t="array" ref="DL26">INDEX(AZ26:AZ41,Control!$B$2)</f>
        <v>2130</v>
      </c>
      <c r="DM26" s="14" cm="1">
        <f t="array" ref="DM26">INDEX(BA26:BA41,Control!$B$2)</f>
        <v>2134</v>
      </c>
      <c r="DN26" s="14" cm="1">
        <f t="array" ref="DN26">INDEX(BB26:BB41,Control!$B$2)</f>
        <v>2128</v>
      </c>
      <c r="DO26" s="14" cm="1">
        <f t="array" ref="DO26">INDEX(BC26:BC41,Control!$B$2)</f>
        <v>2129</v>
      </c>
      <c r="DP26" s="14" cm="1">
        <f t="array" ref="DP26">INDEX(BD26:BD41,Control!$B$2)</f>
        <v>2134</v>
      </c>
      <c r="DQ26" s="14" cm="1">
        <f t="array" ref="DQ26">INDEX(BE26:BE41,Control!$B$2)</f>
        <v>2141</v>
      </c>
      <c r="DR26" s="14" cm="1">
        <f t="array" ref="DR26">INDEX(BF26:BF41,Control!$B$2)</f>
        <v>2154</v>
      </c>
      <c r="DS26" s="14" cm="1">
        <f t="array" ref="DS26">INDEX(BG26:BG41,Control!$B$2)</f>
        <v>2164</v>
      </c>
      <c r="DT26" s="14" cm="1">
        <f t="array" ref="DT26">INDEX(BH26:BH41,Control!$B$2)</f>
        <v>2152</v>
      </c>
      <c r="DU26" s="14" cm="1">
        <f t="array" ref="DU26">INDEX(BI26:BI41,Control!$B$2)</f>
        <v>2151</v>
      </c>
      <c r="DV26" s="14" cm="1">
        <f t="array" ref="DV26">INDEX(BJ26:BJ41,Control!$B$2)</f>
        <v>2165</v>
      </c>
      <c r="DW26" s="14" cm="1">
        <f t="array" ref="DW26">INDEX(BK26:BK41,Control!$B$2)</f>
        <v>2153</v>
      </c>
    </row>
    <row r="27" spans="1:135" x14ac:dyDescent="0.25">
      <c r="A27" s="14" t="s">
        <v>1</v>
      </c>
      <c r="B27" s="6">
        <v>2496</v>
      </c>
      <c r="C27" s="6">
        <v>2465</v>
      </c>
      <c r="D27" s="6">
        <v>2472</v>
      </c>
      <c r="E27" s="6">
        <v>2467</v>
      </c>
      <c r="F27" s="6">
        <v>2455</v>
      </c>
      <c r="G27" s="6">
        <v>2443</v>
      </c>
      <c r="H27" s="6">
        <v>2442</v>
      </c>
      <c r="I27" s="6">
        <v>2433</v>
      </c>
      <c r="J27" s="6">
        <v>2432</v>
      </c>
      <c r="K27" s="6">
        <v>2424</v>
      </c>
      <c r="L27" s="6">
        <v>2430</v>
      </c>
      <c r="M27" s="6">
        <v>2394</v>
      </c>
      <c r="N27" s="6">
        <v>2413</v>
      </c>
      <c r="O27" s="6">
        <v>2394</v>
      </c>
      <c r="P27" s="6">
        <v>2394</v>
      </c>
      <c r="Q27" s="6">
        <v>2373</v>
      </c>
      <c r="R27" s="6">
        <v>2364</v>
      </c>
      <c r="S27" s="6">
        <v>2375</v>
      </c>
      <c r="T27" s="6">
        <v>2366</v>
      </c>
      <c r="U27" s="6">
        <v>2371</v>
      </c>
      <c r="V27" s="6">
        <v>2366</v>
      </c>
      <c r="W27" s="6">
        <v>2354</v>
      </c>
      <c r="X27" s="6">
        <v>2362</v>
      </c>
      <c r="Y27" s="6">
        <v>2360</v>
      </c>
      <c r="Z27" s="6">
        <v>2367</v>
      </c>
      <c r="AA27" s="6">
        <v>2358</v>
      </c>
      <c r="AB27" s="6">
        <v>2357</v>
      </c>
      <c r="AC27" s="6">
        <v>2363</v>
      </c>
      <c r="AD27" s="6">
        <v>2354</v>
      </c>
      <c r="AE27" s="6">
        <v>2338</v>
      </c>
      <c r="AF27" s="6">
        <v>2338</v>
      </c>
      <c r="AG27" s="6">
        <v>2335</v>
      </c>
      <c r="AH27" s="6">
        <v>2334</v>
      </c>
      <c r="AI27" s="6">
        <v>2325</v>
      </c>
      <c r="AJ27" s="6">
        <v>2310</v>
      </c>
      <c r="AK27" s="6">
        <v>2306</v>
      </c>
      <c r="AL27" s="6">
        <v>2326</v>
      </c>
      <c r="AM27" s="6">
        <v>2320</v>
      </c>
      <c r="AN27" s="6">
        <v>2317</v>
      </c>
      <c r="AO27" s="6">
        <v>2307</v>
      </c>
      <c r="AP27" s="6">
        <v>2315</v>
      </c>
      <c r="AQ27" s="6">
        <v>2316</v>
      </c>
      <c r="AR27" s="6">
        <v>2311</v>
      </c>
      <c r="AS27" s="6">
        <v>2311</v>
      </c>
      <c r="AT27" s="6">
        <v>2297</v>
      </c>
      <c r="AU27" s="6">
        <v>2295</v>
      </c>
      <c r="AV27" s="6">
        <v>2308</v>
      </c>
      <c r="AW27" s="6">
        <v>2313</v>
      </c>
      <c r="AX27" s="6">
        <v>2301</v>
      </c>
      <c r="AY27" s="6">
        <v>2314</v>
      </c>
      <c r="AZ27" s="6">
        <v>2305</v>
      </c>
      <c r="BA27" s="6">
        <v>2311</v>
      </c>
      <c r="BB27" s="6">
        <v>2314</v>
      </c>
      <c r="BC27" s="6">
        <v>2330</v>
      </c>
      <c r="BD27" s="6">
        <v>2334</v>
      </c>
      <c r="BE27" s="6">
        <v>2339</v>
      </c>
      <c r="BF27" s="6">
        <v>2337</v>
      </c>
      <c r="BG27" s="6">
        <v>2331</v>
      </c>
      <c r="BH27" s="6">
        <v>2316</v>
      </c>
      <c r="BI27" s="6">
        <v>2311</v>
      </c>
      <c r="BJ27" s="6">
        <v>2325</v>
      </c>
      <c r="BK27" s="6">
        <v>2319</v>
      </c>
      <c r="BM27" s="14" t="s">
        <v>35</v>
      </c>
      <c r="BN27" s="14" cm="1">
        <f t="array" ref="BN27">INDEX(B46:B61,Control!$B$2)</f>
        <v>3113</v>
      </c>
      <c r="BO27" s="14" cm="1">
        <f t="array" ref="BO27">INDEX(C46:C61,Control!$B$2)</f>
        <v>3054</v>
      </c>
      <c r="BP27" s="14" cm="1">
        <f t="array" ref="BP27">INDEX(D46:D61,Control!$B$2)</f>
        <v>3013</v>
      </c>
      <c r="BQ27" s="14" cm="1">
        <f t="array" ref="BQ27">INDEX(E46:E61,Control!$B$2)</f>
        <v>2944</v>
      </c>
      <c r="BR27" s="14" cm="1">
        <f t="array" ref="BR27">INDEX(F46:F61,Control!$B$2)</f>
        <v>2870</v>
      </c>
      <c r="BS27" s="14" cm="1">
        <f t="array" ref="BS27">INDEX(G46:G61,Control!$B$2)</f>
        <v>2835</v>
      </c>
      <c r="BT27" s="14" cm="1">
        <f t="array" ref="BT27">INDEX(H46:H61,Control!$B$2)</f>
        <v>2795</v>
      </c>
      <c r="BU27" s="14" cm="1">
        <f t="array" ref="BU27">INDEX(I46:I61,Control!$B$2)</f>
        <v>2745</v>
      </c>
      <c r="BV27" s="14" cm="1">
        <f t="array" ref="BV27">INDEX(J46:J61,Control!$B$2)</f>
        <v>2701</v>
      </c>
      <c r="BW27" s="14" cm="1">
        <f t="array" ref="BW27">INDEX(K46:K61,Control!$B$2)</f>
        <v>2649</v>
      </c>
      <c r="BX27" s="14" cm="1">
        <f t="array" ref="BX27">INDEX(L46:L61,Control!$B$2)</f>
        <v>2605</v>
      </c>
      <c r="BY27" s="14" cm="1">
        <f t="array" ref="BY27">INDEX(M46:M61,Control!$B$2)</f>
        <v>2596</v>
      </c>
      <c r="BZ27" s="14" cm="1">
        <f t="array" ref="BZ27">INDEX(N46:N61,Control!$B$2)</f>
        <v>2580</v>
      </c>
      <c r="CA27" s="14" cm="1">
        <f t="array" ref="CA27">INDEX(O46:O61,Control!$B$2)</f>
        <v>2568</v>
      </c>
      <c r="CB27" s="14" cm="1">
        <f t="array" ref="CB27">INDEX(P46:P61,Control!$B$2)</f>
        <v>2537</v>
      </c>
      <c r="CC27" s="14" cm="1">
        <f t="array" ref="CC27">INDEX(Q46:Q61,Control!$B$2)</f>
        <v>2509</v>
      </c>
      <c r="CD27" s="14" cm="1">
        <f t="array" ref="CD27">INDEX(R46:R61,Control!$B$2)</f>
        <v>2461</v>
      </c>
      <c r="CE27" s="14" cm="1">
        <f t="array" ref="CE27">INDEX(S46:S61,Control!$B$2)</f>
        <v>2459</v>
      </c>
      <c r="CF27" s="14" cm="1">
        <f t="array" ref="CF27">INDEX(T46:T61,Control!$B$2)</f>
        <v>2415</v>
      </c>
      <c r="CG27" s="14" cm="1">
        <f t="array" ref="CG27">INDEX(U46:U61,Control!$B$2)</f>
        <v>2385</v>
      </c>
      <c r="CH27" s="14" cm="1">
        <f t="array" ref="CH27">INDEX(V46:V61,Control!$B$2)</f>
        <v>2335</v>
      </c>
      <c r="CI27" s="14" cm="1">
        <f t="array" ref="CI27">INDEX(W46:W61,Control!$B$2)</f>
        <v>2312</v>
      </c>
      <c r="CJ27" s="14" cm="1">
        <f t="array" ref="CJ27">INDEX(X46:X61,Control!$B$2)</f>
        <v>2280</v>
      </c>
      <c r="CK27" s="14" cm="1">
        <f t="array" ref="CK27">INDEX(Y46:Y61,Control!$B$2)</f>
        <v>2260</v>
      </c>
      <c r="CL27" s="14" cm="1">
        <f t="array" ref="CL27">INDEX(Z46:Z61,Control!$B$2)</f>
        <v>2234</v>
      </c>
      <c r="CM27" s="14" cm="1">
        <f t="array" ref="CM27">INDEX(AA46:AA61,Control!$B$2)</f>
        <v>2211</v>
      </c>
      <c r="CN27" s="14" cm="1">
        <f t="array" ref="CN27">INDEX(AB46:AB61,Control!$B$2)</f>
        <v>2177</v>
      </c>
      <c r="CO27" s="14" cm="1">
        <f t="array" ref="CO27">INDEX(AC46:AC61,Control!$B$2)</f>
        <v>2124</v>
      </c>
      <c r="CP27" s="14" cm="1">
        <f t="array" ref="CP27">INDEX(AD46:AD61,Control!$B$2)</f>
        <v>2101</v>
      </c>
      <c r="CQ27" s="14" cm="1">
        <f t="array" ref="CQ27">INDEX(AE46:AE61,Control!$B$2)</f>
        <v>2090</v>
      </c>
      <c r="CR27" s="14" cm="1">
        <f t="array" ref="CR27">INDEX(AF46:AF61,Control!$B$2)</f>
        <v>2042</v>
      </c>
      <c r="CS27" s="14" cm="1">
        <f t="array" ref="CS27">INDEX(AG46:AG61,Control!$B$2)</f>
        <v>2025</v>
      </c>
      <c r="CT27" s="14" cm="1">
        <f t="array" ref="CT27">INDEX(AH46:AH61,Control!$B$2)</f>
        <v>2019</v>
      </c>
      <c r="CU27" s="14" cm="1">
        <f t="array" ref="CU27">INDEX(AI46:AI61,Control!$B$2)</f>
        <v>1970</v>
      </c>
      <c r="CV27" s="14" cm="1">
        <f t="array" ref="CV27">INDEX(AJ46:AJ61,Control!$B$2)</f>
        <v>1966</v>
      </c>
      <c r="CW27" s="14" cm="1">
        <f t="array" ref="CW27">INDEX(AK46:AK61,Control!$B$2)</f>
        <v>1964</v>
      </c>
      <c r="CX27" s="14" cm="1">
        <f t="array" ref="CX27">INDEX(AL46:AL61,Control!$B$2)</f>
        <v>1952</v>
      </c>
      <c r="CY27" s="14" cm="1">
        <f t="array" ref="CY27">INDEX(AM46:AM61,Control!$B$2)</f>
        <v>1912</v>
      </c>
      <c r="CZ27" s="14" cm="1">
        <f t="array" ref="CZ27">INDEX(AN46:AN61,Control!$B$2)</f>
        <v>1883</v>
      </c>
      <c r="DA27" s="14" cm="1">
        <f t="array" ref="DA27">INDEX(AO46:AO61,Control!$B$2)</f>
        <v>1856</v>
      </c>
      <c r="DB27" s="14" cm="1">
        <f t="array" ref="DB27">INDEX(AP46:AP61,Control!$B$2)</f>
        <v>1825</v>
      </c>
      <c r="DC27" s="14" cm="1">
        <f t="array" ref="DC27">INDEX(AQ46:AQ61,Control!$B$2)</f>
        <v>1821</v>
      </c>
      <c r="DD27" s="14" cm="1">
        <f t="array" ref="DD27">INDEX(AR46:AR61,Control!$B$2)</f>
        <v>1803</v>
      </c>
      <c r="DE27" s="14" cm="1">
        <f t="array" ref="DE27">INDEX(AS46:AS61,Control!$B$2)</f>
        <v>1796</v>
      </c>
      <c r="DF27" s="14" cm="1">
        <f t="array" ref="DF27">INDEX(AT46:AT61,Control!$B$2)</f>
        <v>1779</v>
      </c>
      <c r="DG27" s="14" cm="1">
        <f t="array" ref="DG27">INDEX(AU46:AU61,Control!$B$2)</f>
        <v>1742</v>
      </c>
      <c r="DH27" s="14" cm="1">
        <f t="array" ref="DH27">INDEX(AV46:AV61,Control!$B$2)</f>
        <v>1706</v>
      </c>
      <c r="DI27" s="14" cm="1">
        <f t="array" ref="DI27">INDEX(AW46:AW61,Control!$B$2)</f>
        <v>1681</v>
      </c>
      <c r="DJ27" s="14" cm="1">
        <f t="array" ref="DJ27">INDEX(AX46:AX61,Control!$B$2)</f>
        <v>1688</v>
      </c>
      <c r="DK27" s="14" cm="1">
        <f t="array" ref="DK27">INDEX(AY46:AY61,Control!$B$2)</f>
        <v>1681</v>
      </c>
      <c r="DL27" s="14" cm="1">
        <f t="array" ref="DL27">INDEX(AZ46:AZ61,Control!$B$2)</f>
        <v>1672</v>
      </c>
      <c r="DM27" s="14" cm="1">
        <f t="array" ref="DM27">INDEX(BA46:BA61,Control!$B$2)</f>
        <v>1649</v>
      </c>
      <c r="DN27" s="14" cm="1">
        <f t="array" ref="DN27">INDEX(BB46:BB61,Control!$B$2)</f>
        <v>1630</v>
      </c>
      <c r="DO27" s="14" cm="1">
        <f t="array" ref="DO27">INDEX(BC46:BC61,Control!$B$2)</f>
        <v>1545</v>
      </c>
      <c r="DP27" s="14" cm="1">
        <f t="array" ref="DP27">INDEX(BD46:BD61,Control!$B$2)</f>
        <v>1491</v>
      </c>
      <c r="DQ27" s="14" cm="1">
        <f t="array" ref="DQ27">INDEX(BE46:BE61,Control!$B$2)</f>
        <v>1368</v>
      </c>
      <c r="DR27" s="14" cm="1">
        <f t="array" ref="DR27">INDEX(BF46:BF61,Control!$B$2)</f>
        <v>1269</v>
      </c>
      <c r="DS27" s="14" cm="1">
        <f t="array" ref="DS27">INDEX(BG46:BG61,Control!$B$2)</f>
        <v>1200</v>
      </c>
      <c r="DT27" s="14" cm="1">
        <f t="array" ref="DT27">INDEX(BH46:BH61,Control!$B$2)</f>
        <v>1136</v>
      </c>
      <c r="DU27" s="14" cm="1">
        <f t="array" ref="DU27">INDEX(BI46:BI61,Control!$B$2)</f>
        <v>1071</v>
      </c>
      <c r="DV27" s="14" cm="1">
        <f t="array" ref="DV27">INDEX(BJ46:BJ61,Control!$B$2)</f>
        <v>1035</v>
      </c>
      <c r="DW27" s="14" cm="1">
        <f t="array" ref="DW27">INDEX(BK46:BK61,Control!$B$2)</f>
        <v>955</v>
      </c>
    </row>
    <row r="28" spans="1:135" x14ac:dyDescent="0.25">
      <c r="A28" s="14" t="s">
        <v>2</v>
      </c>
      <c r="B28" s="6">
        <v>1266</v>
      </c>
      <c r="C28" s="6">
        <v>1248</v>
      </c>
      <c r="D28" s="6">
        <v>1252</v>
      </c>
      <c r="E28" s="6">
        <v>1245</v>
      </c>
      <c r="F28" s="6">
        <v>1238</v>
      </c>
      <c r="G28" s="6">
        <v>1242</v>
      </c>
      <c r="H28" s="6">
        <v>1233</v>
      </c>
      <c r="I28" s="6">
        <v>1226</v>
      </c>
      <c r="J28" s="6">
        <v>1231</v>
      </c>
      <c r="K28" s="6">
        <v>1225</v>
      </c>
      <c r="L28" s="6">
        <v>1220</v>
      </c>
      <c r="M28" s="6">
        <v>1222</v>
      </c>
      <c r="N28" s="6">
        <v>1218</v>
      </c>
      <c r="O28" s="6">
        <v>1226</v>
      </c>
      <c r="P28" s="6">
        <v>1222</v>
      </c>
      <c r="Q28" s="6">
        <v>1217</v>
      </c>
      <c r="R28" s="6">
        <v>1214</v>
      </c>
      <c r="S28" s="6">
        <v>1211</v>
      </c>
      <c r="T28" s="6">
        <v>1199</v>
      </c>
      <c r="U28" s="6">
        <v>1178</v>
      </c>
      <c r="V28" s="6">
        <v>1166</v>
      </c>
      <c r="W28" s="6">
        <v>1168</v>
      </c>
      <c r="X28" s="6">
        <v>1168</v>
      </c>
      <c r="Y28" s="6">
        <v>1161</v>
      </c>
      <c r="Z28" s="6">
        <v>1169</v>
      </c>
      <c r="AA28" s="6">
        <v>1181</v>
      </c>
      <c r="AB28" s="6">
        <v>1169</v>
      </c>
      <c r="AC28" s="6">
        <v>1179</v>
      </c>
      <c r="AD28" s="6">
        <v>1184</v>
      </c>
      <c r="AE28" s="6">
        <v>1192</v>
      </c>
      <c r="AF28" s="6">
        <v>1186</v>
      </c>
      <c r="AG28" s="6">
        <v>1180</v>
      </c>
      <c r="AH28" s="6">
        <v>1176</v>
      </c>
      <c r="AI28" s="6">
        <v>1179</v>
      </c>
      <c r="AJ28" s="6">
        <v>1174</v>
      </c>
      <c r="AK28" s="6">
        <v>1170</v>
      </c>
      <c r="AL28" s="6">
        <v>1160</v>
      </c>
      <c r="AM28" s="6">
        <v>1155</v>
      </c>
      <c r="AN28" s="6">
        <v>1165</v>
      </c>
      <c r="AO28" s="6">
        <v>1169</v>
      </c>
      <c r="AP28" s="6">
        <v>1172</v>
      </c>
      <c r="AQ28" s="6">
        <v>1176</v>
      </c>
      <c r="AR28" s="6">
        <v>1176</v>
      </c>
      <c r="AS28" s="6">
        <v>1176</v>
      </c>
      <c r="AT28" s="6">
        <v>1184</v>
      </c>
      <c r="AU28" s="6">
        <v>1188</v>
      </c>
      <c r="AV28" s="6">
        <v>1180</v>
      </c>
      <c r="AW28" s="6">
        <v>1180</v>
      </c>
      <c r="AX28" s="6">
        <v>1185</v>
      </c>
      <c r="AY28" s="6">
        <v>1182</v>
      </c>
      <c r="AZ28" s="6">
        <v>1165</v>
      </c>
      <c r="BA28" s="6">
        <v>1157</v>
      </c>
      <c r="BB28" s="6">
        <v>1179</v>
      </c>
      <c r="BC28" s="6">
        <v>1177</v>
      </c>
      <c r="BD28" s="6">
        <v>1176</v>
      </c>
      <c r="BE28" s="6">
        <v>1177</v>
      </c>
      <c r="BF28" s="6">
        <v>1176</v>
      </c>
      <c r="BG28" s="6">
        <v>1168</v>
      </c>
      <c r="BH28" s="6">
        <v>1168</v>
      </c>
      <c r="BI28" s="6">
        <v>1156</v>
      </c>
      <c r="BJ28" s="6">
        <v>1158</v>
      </c>
      <c r="BK28" s="6">
        <v>1162</v>
      </c>
    </row>
    <row r="29" spans="1:135" x14ac:dyDescent="0.25">
      <c r="A29" s="14" t="s">
        <v>3</v>
      </c>
      <c r="B29" s="6">
        <v>2339</v>
      </c>
      <c r="C29" s="6">
        <v>2335</v>
      </c>
      <c r="D29" s="6">
        <v>2332</v>
      </c>
      <c r="E29" s="6">
        <v>2322</v>
      </c>
      <c r="F29" s="6">
        <v>2315</v>
      </c>
      <c r="G29" s="6">
        <v>2314</v>
      </c>
      <c r="H29" s="6">
        <v>2316</v>
      </c>
      <c r="I29" s="6">
        <v>2309</v>
      </c>
      <c r="J29" s="6">
        <v>2310</v>
      </c>
      <c r="K29" s="6">
        <v>2314</v>
      </c>
      <c r="L29" s="6">
        <v>2303</v>
      </c>
      <c r="M29" s="6">
        <v>2305</v>
      </c>
      <c r="N29" s="6">
        <v>2299</v>
      </c>
      <c r="O29" s="6">
        <v>2288</v>
      </c>
      <c r="P29" s="6">
        <v>2290</v>
      </c>
      <c r="Q29" s="6">
        <v>2284</v>
      </c>
      <c r="R29" s="6">
        <v>2273</v>
      </c>
      <c r="S29" s="6">
        <v>2279</v>
      </c>
      <c r="T29" s="6">
        <v>2273</v>
      </c>
      <c r="U29" s="6">
        <v>2262</v>
      </c>
      <c r="V29" s="6">
        <v>2253</v>
      </c>
      <c r="W29" s="6">
        <v>2244</v>
      </c>
      <c r="X29" s="6">
        <v>2235</v>
      </c>
      <c r="Y29" s="6">
        <v>2254</v>
      </c>
      <c r="Z29" s="6">
        <v>2252</v>
      </c>
      <c r="AA29" s="6">
        <v>2233</v>
      </c>
      <c r="AB29" s="6">
        <v>2225</v>
      </c>
      <c r="AC29" s="6">
        <v>2214</v>
      </c>
      <c r="AD29" s="6">
        <v>2209</v>
      </c>
      <c r="AE29" s="6">
        <v>2201</v>
      </c>
      <c r="AF29" s="6">
        <v>2186</v>
      </c>
      <c r="AG29" s="6">
        <v>2182</v>
      </c>
      <c r="AH29" s="6">
        <v>2184</v>
      </c>
      <c r="AI29" s="6">
        <v>2177</v>
      </c>
      <c r="AJ29" s="6">
        <v>2167</v>
      </c>
      <c r="AK29" s="6">
        <v>2160</v>
      </c>
      <c r="AL29" s="6">
        <v>2170</v>
      </c>
      <c r="AM29" s="6">
        <v>2157</v>
      </c>
      <c r="AN29" s="6">
        <v>2155</v>
      </c>
      <c r="AO29" s="6">
        <v>2135</v>
      </c>
      <c r="AP29" s="6">
        <v>2136</v>
      </c>
      <c r="AQ29" s="6">
        <v>2136</v>
      </c>
      <c r="AR29" s="6">
        <v>2128</v>
      </c>
      <c r="AS29" s="6">
        <v>2114</v>
      </c>
      <c r="AT29" s="6">
        <v>2116</v>
      </c>
      <c r="AU29" s="6">
        <v>2113</v>
      </c>
      <c r="AV29" s="6">
        <v>2118</v>
      </c>
      <c r="AW29" s="6">
        <v>2118</v>
      </c>
      <c r="AX29" s="6">
        <v>2099</v>
      </c>
      <c r="AY29" s="6">
        <v>2112</v>
      </c>
      <c r="AZ29" s="6">
        <v>2095</v>
      </c>
      <c r="BA29" s="6">
        <v>2107</v>
      </c>
      <c r="BB29" s="6">
        <v>2112</v>
      </c>
      <c r="BC29" s="6">
        <v>2104</v>
      </c>
      <c r="BD29" s="6">
        <v>2103</v>
      </c>
      <c r="BE29" s="6">
        <v>2101</v>
      </c>
      <c r="BF29" s="6">
        <v>2096</v>
      </c>
      <c r="BG29" s="6">
        <v>2095</v>
      </c>
      <c r="BH29" s="6">
        <v>2095</v>
      </c>
      <c r="BI29" s="6">
        <v>2107</v>
      </c>
      <c r="BJ29" s="6">
        <v>2109</v>
      </c>
      <c r="BK29" s="6">
        <v>2100</v>
      </c>
    </row>
    <row r="30" spans="1:135" x14ac:dyDescent="0.25">
      <c r="A30" s="14" t="s">
        <v>80</v>
      </c>
      <c r="B30" s="6">
        <v>2381</v>
      </c>
      <c r="C30" s="6">
        <v>2363</v>
      </c>
      <c r="D30" s="6">
        <v>2347</v>
      </c>
      <c r="E30" s="6">
        <v>2344</v>
      </c>
      <c r="F30" s="6">
        <v>2347</v>
      </c>
      <c r="G30" s="6">
        <v>2336</v>
      </c>
      <c r="H30" s="6">
        <v>2327</v>
      </c>
      <c r="I30" s="6">
        <v>2309</v>
      </c>
      <c r="J30" s="6">
        <v>2325</v>
      </c>
      <c r="K30" s="6">
        <v>2313</v>
      </c>
      <c r="L30" s="6">
        <v>2312</v>
      </c>
      <c r="M30" s="6">
        <v>2314</v>
      </c>
      <c r="N30" s="6">
        <v>2289</v>
      </c>
      <c r="O30" s="6">
        <v>2293</v>
      </c>
      <c r="P30" s="6">
        <v>2296</v>
      </c>
      <c r="Q30" s="6">
        <v>2302</v>
      </c>
      <c r="R30" s="6">
        <v>2284</v>
      </c>
      <c r="S30" s="6">
        <v>2286</v>
      </c>
      <c r="T30" s="6">
        <v>2288</v>
      </c>
      <c r="U30" s="6">
        <v>2281</v>
      </c>
      <c r="V30" s="6">
        <v>2277</v>
      </c>
      <c r="W30" s="6">
        <v>2273</v>
      </c>
      <c r="X30" s="6">
        <v>2270</v>
      </c>
      <c r="Y30" s="6">
        <v>2260</v>
      </c>
      <c r="Z30" s="6">
        <v>2272</v>
      </c>
      <c r="AA30" s="6">
        <v>2265</v>
      </c>
      <c r="AB30" s="6">
        <v>2246</v>
      </c>
      <c r="AC30" s="6">
        <v>2245</v>
      </c>
      <c r="AD30" s="6">
        <v>2251</v>
      </c>
      <c r="AE30" s="6">
        <v>2242</v>
      </c>
      <c r="AF30" s="6">
        <v>2235</v>
      </c>
      <c r="AG30" s="6">
        <v>2229</v>
      </c>
      <c r="AH30" s="6">
        <v>2233</v>
      </c>
      <c r="AI30" s="6">
        <v>2225</v>
      </c>
      <c r="AJ30" s="6">
        <v>2212</v>
      </c>
      <c r="AK30" s="6">
        <v>2198</v>
      </c>
      <c r="AL30" s="6">
        <v>2197</v>
      </c>
      <c r="AM30" s="6">
        <v>2199</v>
      </c>
      <c r="AN30" s="6">
        <v>2205</v>
      </c>
      <c r="AO30" s="6">
        <v>2206</v>
      </c>
      <c r="AP30" s="6">
        <v>2193</v>
      </c>
      <c r="AQ30" s="6">
        <v>2206</v>
      </c>
      <c r="AR30" s="6">
        <v>2216</v>
      </c>
      <c r="AS30" s="6">
        <v>2205</v>
      </c>
      <c r="AT30" s="6">
        <v>2203</v>
      </c>
      <c r="AU30" s="6">
        <v>2203</v>
      </c>
      <c r="AV30" s="6">
        <v>2194</v>
      </c>
      <c r="AW30" s="6">
        <v>2176</v>
      </c>
      <c r="AX30" s="6">
        <v>2183</v>
      </c>
      <c r="AY30" s="6">
        <v>2185</v>
      </c>
      <c r="AZ30" s="6">
        <v>2181</v>
      </c>
      <c r="BA30" s="6">
        <v>2202</v>
      </c>
      <c r="BB30" s="6">
        <v>2200</v>
      </c>
      <c r="BC30" s="6">
        <v>2215</v>
      </c>
      <c r="BD30" s="6">
        <v>2207</v>
      </c>
      <c r="BE30" s="6">
        <v>2218</v>
      </c>
      <c r="BF30" s="6">
        <v>2222</v>
      </c>
      <c r="BG30" s="6">
        <v>2231</v>
      </c>
      <c r="BH30" s="6">
        <v>2232</v>
      </c>
      <c r="BI30" s="6">
        <v>2229</v>
      </c>
      <c r="BJ30" s="6">
        <v>2232</v>
      </c>
      <c r="BK30" s="6">
        <v>2241</v>
      </c>
    </row>
    <row r="31" spans="1:135" x14ac:dyDescent="0.25">
      <c r="A31" s="14" t="s">
        <v>4</v>
      </c>
      <c r="B31" s="6">
        <v>1803</v>
      </c>
      <c r="C31" s="6">
        <v>1774</v>
      </c>
      <c r="D31" s="6">
        <v>1773</v>
      </c>
      <c r="E31" s="6">
        <v>1765</v>
      </c>
      <c r="F31" s="6">
        <v>1756</v>
      </c>
      <c r="G31" s="6">
        <v>1756</v>
      </c>
      <c r="H31" s="6">
        <v>1766</v>
      </c>
      <c r="I31" s="6">
        <v>1754</v>
      </c>
      <c r="J31" s="6">
        <v>1753</v>
      </c>
      <c r="K31" s="6">
        <v>1754</v>
      </c>
      <c r="L31" s="6">
        <v>1755</v>
      </c>
      <c r="M31" s="6">
        <v>1748</v>
      </c>
      <c r="N31" s="6">
        <v>1744</v>
      </c>
      <c r="O31" s="6">
        <v>1736</v>
      </c>
      <c r="P31" s="6">
        <v>1746</v>
      </c>
      <c r="Q31" s="6">
        <v>1732</v>
      </c>
      <c r="R31" s="6">
        <v>1709</v>
      </c>
      <c r="S31" s="6">
        <v>1707</v>
      </c>
      <c r="T31" s="6">
        <v>1699</v>
      </c>
      <c r="U31" s="6">
        <v>1695</v>
      </c>
      <c r="V31" s="6">
        <v>1691</v>
      </c>
      <c r="W31" s="6">
        <v>1669</v>
      </c>
      <c r="X31" s="6">
        <v>1674</v>
      </c>
      <c r="Y31" s="6">
        <v>1668</v>
      </c>
      <c r="Z31" s="6">
        <v>1664</v>
      </c>
      <c r="AA31" s="6">
        <v>1641</v>
      </c>
      <c r="AB31" s="6">
        <v>1641</v>
      </c>
      <c r="AC31" s="6">
        <v>1629</v>
      </c>
      <c r="AD31" s="6">
        <v>1645</v>
      </c>
      <c r="AE31" s="6">
        <v>1653</v>
      </c>
      <c r="AF31" s="6">
        <v>1638</v>
      </c>
      <c r="AG31" s="6">
        <v>1636</v>
      </c>
      <c r="AH31" s="6">
        <v>1622</v>
      </c>
      <c r="AI31" s="6">
        <v>1611</v>
      </c>
      <c r="AJ31" s="6">
        <v>1613</v>
      </c>
      <c r="AK31" s="6">
        <v>1608</v>
      </c>
      <c r="AL31" s="6">
        <v>1598</v>
      </c>
      <c r="AM31" s="6">
        <v>1593</v>
      </c>
      <c r="AN31" s="6">
        <v>1597</v>
      </c>
      <c r="AO31" s="6">
        <v>1579</v>
      </c>
      <c r="AP31" s="6">
        <v>1591</v>
      </c>
      <c r="AQ31" s="6">
        <v>1583</v>
      </c>
      <c r="AR31" s="6">
        <v>1578</v>
      </c>
      <c r="AS31" s="6">
        <v>1585</v>
      </c>
      <c r="AT31" s="6">
        <v>1568</v>
      </c>
      <c r="AU31" s="6">
        <v>1560</v>
      </c>
      <c r="AV31" s="6">
        <v>1559</v>
      </c>
      <c r="AW31" s="6">
        <v>1566</v>
      </c>
      <c r="AX31" s="6">
        <v>1574</v>
      </c>
      <c r="AY31" s="6">
        <v>1571</v>
      </c>
      <c r="AZ31" s="6">
        <v>1574</v>
      </c>
      <c r="BA31" s="6">
        <v>1577</v>
      </c>
      <c r="BB31" s="6">
        <v>1580</v>
      </c>
      <c r="BC31" s="6">
        <v>1584</v>
      </c>
      <c r="BD31" s="6">
        <v>1579</v>
      </c>
      <c r="BE31" s="6">
        <v>1585</v>
      </c>
      <c r="BF31" s="6">
        <v>1591</v>
      </c>
      <c r="BG31" s="6">
        <v>1611</v>
      </c>
      <c r="BH31" s="6">
        <v>1607</v>
      </c>
      <c r="BI31" s="6">
        <v>1599</v>
      </c>
      <c r="BJ31" s="6">
        <v>1607</v>
      </c>
      <c r="BK31" s="6">
        <v>1592</v>
      </c>
    </row>
    <row r="32" spans="1:135" x14ac:dyDescent="0.25">
      <c r="A32" s="14" t="s">
        <v>5</v>
      </c>
      <c r="B32" s="6">
        <v>2189</v>
      </c>
      <c r="C32" s="6">
        <v>2183</v>
      </c>
      <c r="D32" s="6">
        <v>2174</v>
      </c>
      <c r="E32" s="6">
        <v>2167</v>
      </c>
      <c r="F32" s="6">
        <v>2160</v>
      </c>
      <c r="G32" s="6">
        <v>2163</v>
      </c>
      <c r="H32" s="6">
        <v>2150</v>
      </c>
      <c r="I32" s="6">
        <v>2153</v>
      </c>
      <c r="J32" s="6">
        <v>2152</v>
      </c>
      <c r="K32" s="6">
        <v>2146</v>
      </c>
      <c r="L32" s="6">
        <v>2144</v>
      </c>
      <c r="M32" s="6">
        <v>2154</v>
      </c>
      <c r="N32" s="6">
        <v>2149</v>
      </c>
      <c r="O32" s="6">
        <v>2126</v>
      </c>
      <c r="P32" s="6">
        <v>2127</v>
      </c>
      <c r="Q32" s="6">
        <v>2122</v>
      </c>
      <c r="R32" s="6">
        <v>2115</v>
      </c>
      <c r="S32" s="6">
        <v>2125</v>
      </c>
      <c r="T32" s="6">
        <v>2127</v>
      </c>
      <c r="U32" s="6">
        <v>2127</v>
      </c>
      <c r="V32" s="6">
        <v>2134</v>
      </c>
      <c r="W32" s="6">
        <v>2119</v>
      </c>
      <c r="X32" s="6">
        <v>2123</v>
      </c>
      <c r="Y32" s="6">
        <v>2128</v>
      </c>
      <c r="Z32" s="6">
        <v>2114</v>
      </c>
      <c r="AA32" s="6">
        <v>2099</v>
      </c>
      <c r="AB32" s="6">
        <v>2093</v>
      </c>
      <c r="AC32" s="6">
        <v>2097</v>
      </c>
      <c r="AD32" s="6">
        <v>2105</v>
      </c>
      <c r="AE32" s="6">
        <v>2096</v>
      </c>
      <c r="AF32" s="6">
        <v>2092</v>
      </c>
      <c r="AG32" s="6">
        <v>2087</v>
      </c>
      <c r="AH32" s="6">
        <v>2083</v>
      </c>
      <c r="AI32" s="6">
        <v>2082</v>
      </c>
      <c r="AJ32" s="6">
        <v>2073</v>
      </c>
      <c r="AK32" s="6">
        <v>2073</v>
      </c>
      <c r="AL32" s="6">
        <v>2063</v>
      </c>
      <c r="AM32" s="6">
        <v>2055</v>
      </c>
      <c r="AN32" s="6">
        <v>2063</v>
      </c>
      <c r="AO32" s="6">
        <v>2060</v>
      </c>
      <c r="AP32" s="6">
        <v>2057</v>
      </c>
      <c r="AQ32" s="6">
        <v>2060</v>
      </c>
      <c r="AR32" s="6">
        <v>2051</v>
      </c>
      <c r="AS32" s="6">
        <v>2055</v>
      </c>
      <c r="AT32" s="6">
        <v>2057</v>
      </c>
      <c r="AU32" s="6">
        <v>2058</v>
      </c>
      <c r="AV32" s="6">
        <v>2059</v>
      </c>
      <c r="AW32" s="6">
        <v>2046</v>
      </c>
      <c r="AX32" s="6">
        <v>2061</v>
      </c>
      <c r="AY32" s="6">
        <v>2078</v>
      </c>
      <c r="AZ32" s="6">
        <v>2072</v>
      </c>
      <c r="BA32" s="6">
        <v>2063</v>
      </c>
      <c r="BB32" s="6">
        <v>2063</v>
      </c>
      <c r="BC32" s="6">
        <v>2055</v>
      </c>
      <c r="BD32" s="6">
        <v>2039</v>
      </c>
      <c r="BE32" s="6">
        <v>2021</v>
      </c>
      <c r="BF32" s="6">
        <v>2028</v>
      </c>
      <c r="BG32" s="6">
        <v>2021</v>
      </c>
      <c r="BH32" s="6">
        <v>2018</v>
      </c>
      <c r="BI32" s="6">
        <v>2029</v>
      </c>
      <c r="BJ32" s="6">
        <v>2032</v>
      </c>
      <c r="BK32" s="6">
        <v>2024</v>
      </c>
    </row>
    <row r="33" spans="1:63" x14ac:dyDescent="0.25">
      <c r="A33" s="14" t="s">
        <v>6</v>
      </c>
      <c r="B33" s="6">
        <v>1713</v>
      </c>
      <c r="C33" s="6">
        <v>1711</v>
      </c>
      <c r="D33" s="6">
        <v>1703</v>
      </c>
      <c r="E33" s="6">
        <v>1694</v>
      </c>
      <c r="F33" s="6">
        <v>1692</v>
      </c>
      <c r="G33" s="6">
        <v>1696</v>
      </c>
      <c r="H33" s="6">
        <v>1691</v>
      </c>
      <c r="I33" s="6">
        <v>1689</v>
      </c>
      <c r="J33" s="6">
        <v>1691</v>
      </c>
      <c r="K33" s="6">
        <v>1685</v>
      </c>
      <c r="L33" s="6">
        <v>1684</v>
      </c>
      <c r="M33" s="6">
        <v>1678</v>
      </c>
      <c r="N33" s="6">
        <v>1672</v>
      </c>
      <c r="O33" s="6">
        <v>1661</v>
      </c>
      <c r="P33" s="6">
        <v>1649</v>
      </c>
      <c r="Q33" s="6">
        <v>1644</v>
      </c>
      <c r="R33" s="6">
        <v>1645</v>
      </c>
      <c r="S33" s="6">
        <v>1644</v>
      </c>
      <c r="T33" s="6">
        <v>1652</v>
      </c>
      <c r="U33" s="6">
        <v>1638</v>
      </c>
      <c r="V33" s="6">
        <v>1638</v>
      </c>
      <c r="W33" s="6">
        <v>1618</v>
      </c>
      <c r="X33" s="6">
        <v>1619</v>
      </c>
      <c r="Y33" s="6">
        <v>1611</v>
      </c>
      <c r="Z33" s="6">
        <v>1614</v>
      </c>
      <c r="AA33" s="6">
        <v>1614</v>
      </c>
      <c r="AB33" s="6">
        <v>1608</v>
      </c>
      <c r="AC33" s="6">
        <v>1602</v>
      </c>
      <c r="AD33" s="6">
        <v>1603</v>
      </c>
      <c r="AE33" s="6">
        <v>1611</v>
      </c>
      <c r="AF33" s="6">
        <v>1613</v>
      </c>
      <c r="AG33" s="6">
        <v>1605</v>
      </c>
      <c r="AH33" s="6">
        <v>1603</v>
      </c>
      <c r="AI33" s="6">
        <v>1595</v>
      </c>
      <c r="AJ33" s="6">
        <v>1600</v>
      </c>
      <c r="AK33" s="6">
        <v>1597</v>
      </c>
      <c r="AL33" s="6">
        <v>1593</v>
      </c>
      <c r="AM33" s="6">
        <v>1598</v>
      </c>
      <c r="AN33" s="6">
        <v>1597</v>
      </c>
      <c r="AO33" s="6">
        <v>1607</v>
      </c>
      <c r="AP33" s="6">
        <v>1600</v>
      </c>
      <c r="AQ33" s="6">
        <v>1605</v>
      </c>
      <c r="AR33" s="6">
        <v>1594</v>
      </c>
      <c r="AS33" s="6">
        <v>1598</v>
      </c>
      <c r="AT33" s="6">
        <v>1584</v>
      </c>
      <c r="AU33" s="6">
        <v>1583</v>
      </c>
      <c r="AV33" s="6">
        <v>1581</v>
      </c>
      <c r="AW33" s="6">
        <v>1571</v>
      </c>
      <c r="AX33" s="6">
        <v>1578</v>
      </c>
      <c r="AY33" s="6">
        <v>1584</v>
      </c>
      <c r="AZ33" s="6">
        <v>1565</v>
      </c>
      <c r="BA33" s="6">
        <v>1556</v>
      </c>
      <c r="BB33" s="6">
        <v>1566</v>
      </c>
      <c r="BC33" s="6">
        <v>1556</v>
      </c>
      <c r="BD33" s="6">
        <v>1560</v>
      </c>
      <c r="BE33" s="6">
        <v>1561</v>
      </c>
      <c r="BF33" s="6">
        <v>1565</v>
      </c>
      <c r="BG33" s="6">
        <v>1559</v>
      </c>
      <c r="BH33" s="6">
        <v>1553</v>
      </c>
      <c r="BI33" s="6">
        <v>1563</v>
      </c>
      <c r="BJ33" s="6">
        <v>1568</v>
      </c>
      <c r="BK33" s="6">
        <v>1551</v>
      </c>
    </row>
    <row r="34" spans="1:63" x14ac:dyDescent="0.25">
      <c r="A34" s="14" t="s">
        <v>8</v>
      </c>
      <c r="B34" s="6">
        <v>2533</v>
      </c>
      <c r="C34" s="6">
        <v>2520</v>
      </c>
      <c r="D34" s="6">
        <v>2515</v>
      </c>
      <c r="E34" s="6">
        <v>2500</v>
      </c>
      <c r="F34" s="6">
        <v>2494</v>
      </c>
      <c r="G34" s="6">
        <v>2498</v>
      </c>
      <c r="H34" s="6">
        <v>2496</v>
      </c>
      <c r="I34" s="6">
        <v>2487</v>
      </c>
      <c r="J34" s="6">
        <v>2490</v>
      </c>
      <c r="K34" s="6">
        <v>2477</v>
      </c>
      <c r="L34" s="6">
        <v>2475</v>
      </c>
      <c r="M34" s="6">
        <v>2469</v>
      </c>
      <c r="N34" s="6">
        <v>2451</v>
      </c>
      <c r="O34" s="6">
        <v>2424</v>
      </c>
      <c r="P34" s="6">
        <v>2422</v>
      </c>
      <c r="Q34" s="6">
        <v>2421</v>
      </c>
      <c r="R34" s="6">
        <v>2414</v>
      </c>
      <c r="S34" s="6">
        <v>2413</v>
      </c>
      <c r="T34" s="6">
        <v>2419</v>
      </c>
      <c r="U34" s="6">
        <v>2407</v>
      </c>
      <c r="V34" s="6">
        <v>2391</v>
      </c>
      <c r="W34" s="6">
        <v>2387</v>
      </c>
      <c r="X34" s="6">
        <v>2378</v>
      </c>
      <c r="Y34" s="6">
        <v>2361</v>
      </c>
      <c r="Z34" s="6">
        <v>2356</v>
      </c>
      <c r="AA34" s="6">
        <v>2358</v>
      </c>
      <c r="AB34" s="6">
        <v>2364</v>
      </c>
      <c r="AC34" s="6">
        <v>2365</v>
      </c>
      <c r="AD34" s="6">
        <v>2358</v>
      </c>
      <c r="AE34" s="6">
        <v>2364</v>
      </c>
      <c r="AF34" s="6">
        <v>2366</v>
      </c>
      <c r="AG34" s="6">
        <v>2366</v>
      </c>
      <c r="AH34" s="6">
        <v>2368</v>
      </c>
      <c r="AI34" s="6">
        <v>2353</v>
      </c>
      <c r="AJ34" s="6">
        <v>2352</v>
      </c>
      <c r="AK34" s="6">
        <v>2351</v>
      </c>
      <c r="AL34" s="6">
        <v>2334</v>
      </c>
      <c r="AM34" s="6">
        <v>2333</v>
      </c>
      <c r="AN34" s="6">
        <v>2352</v>
      </c>
      <c r="AO34" s="6">
        <v>2337</v>
      </c>
      <c r="AP34" s="6">
        <v>2344</v>
      </c>
      <c r="AQ34" s="6">
        <v>2346</v>
      </c>
      <c r="AR34" s="6">
        <v>2351</v>
      </c>
      <c r="AS34" s="6">
        <v>2346</v>
      </c>
      <c r="AT34" s="6">
        <v>2339</v>
      </c>
      <c r="AU34" s="6">
        <v>2335</v>
      </c>
      <c r="AV34" s="6">
        <v>2336</v>
      </c>
      <c r="AW34" s="6">
        <v>2316</v>
      </c>
      <c r="AX34" s="6">
        <v>2312</v>
      </c>
      <c r="AY34" s="6">
        <v>2302</v>
      </c>
      <c r="AZ34" s="6">
        <v>2296</v>
      </c>
      <c r="BA34" s="6">
        <v>2294</v>
      </c>
      <c r="BB34" s="6">
        <v>2301</v>
      </c>
      <c r="BC34" s="6">
        <v>2301</v>
      </c>
      <c r="BD34" s="6">
        <v>2322</v>
      </c>
      <c r="BE34" s="6">
        <v>2328</v>
      </c>
      <c r="BF34" s="6">
        <v>2323</v>
      </c>
      <c r="BG34" s="6">
        <v>2325</v>
      </c>
      <c r="BH34" s="6">
        <v>2319</v>
      </c>
      <c r="BI34" s="6">
        <v>2311</v>
      </c>
      <c r="BJ34" s="6">
        <v>2307</v>
      </c>
      <c r="BK34" s="6">
        <v>2303</v>
      </c>
    </row>
    <row r="35" spans="1:63" x14ac:dyDescent="0.25">
      <c r="A35" s="14" t="s">
        <v>9</v>
      </c>
      <c r="B35" s="6">
        <v>3459</v>
      </c>
      <c r="C35" s="6">
        <v>3425</v>
      </c>
      <c r="D35" s="6">
        <v>3421</v>
      </c>
      <c r="E35" s="6">
        <v>3429</v>
      </c>
      <c r="F35" s="6">
        <v>3407</v>
      </c>
      <c r="G35" s="6">
        <v>3401</v>
      </c>
      <c r="H35" s="6">
        <v>3394</v>
      </c>
      <c r="I35" s="6">
        <v>3357</v>
      </c>
      <c r="J35" s="6">
        <v>3363</v>
      </c>
      <c r="K35" s="6">
        <v>3350</v>
      </c>
      <c r="L35" s="6">
        <v>3352</v>
      </c>
      <c r="M35" s="6">
        <v>3318</v>
      </c>
      <c r="N35" s="6">
        <v>3311</v>
      </c>
      <c r="O35" s="6">
        <v>3303</v>
      </c>
      <c r="P35" s="6">
        <v>3301</v>
      </c>
      <c r="Q35" s="6">
        <v>3311</v>
      </c>
      <c r="R35" s="6">
        <v>3305</v>
      </c>
      <c r="S35" s="6">
        <v>3299</v>
      </c>
      <c r="T35" s="6">
        <v>3319</v>
      </c>
      <c r="U35" s="6">
        <v>3302</v>
      </c>
      <c r="V35" s="6">
        <v>3292</v>
      </c>
      <c r="W35" s="6">
        <v>3280</v>
      </c>
      <c r="X35" s="6">
        <v>3277</v>
      </c>
      <c r="Y35" s="6">
        <v>3252</v>
      </c>
      <c r="Z35" s="6">
        <v>3245</v>
      </c>
      <c r="AA35" s="6">
        <v>3228</v>
      </c>
      <c r="AB35" s="6">
        <v>3229</v>
      </c>
      <c r="AC35" s="6">
        <v>3228</v>
      </c>
      <c r="AD35" s="6">
        <v>3246</v>
      </c>
      <c r="AE35" s="6">
        <v>3262</v>
      </c>
      <c r="AF35" s="6">
        <v>3239</v>
      </c>
      <c r="AG35" s="6">
        <v>3234</v>
      </c>
      <c r="AH35" s="6">
        <v>3229</v>
      </c>
      <c r="AI35" s="6">
        <v>3217</v>
      </c>
      <c r="AJ35" s="6">
        <v>3212</v>
      </c>
      <c r="AK35" s="6">
        <v>3195</v>
      </c>
      <c r="AL35" s="6">
        <v>3191</v>
      </c>
      <c r="AM35" s="6">
        <v>3167</v>
      </c>
      <c r="AN35" s="6">
        <v>3166</v>
      </c>
      <c r="AO35" s="6">
        <v>3152</v>
      </c>
      <c r="AP35" s="6">
        <v>3164</v>
      </c>
      <c r="AQ35" s="6">
        <v>3181</v>
      </c>
      <c r="AR35" s="6">
        <v>3152</v>
      </c>
      <c r="AS35" s="6">
        <v>3155</v>
      </c>
      <c r="AT35" s="6">
        <v>3159</v>
      </c>
      <c r="AU35" s="6">
        <v>3161</v>
      </c>
      <c r="AV35" s="6">
        <v>3176</v>
      </c>
      <c r="AW35" s="6">
        <v>3174</v>
      </c>
      <c r="AX35" s="6">
        <v>3156</v>
      </c>
      <c r="AY35" s="6">
        <v>3163</v>
      </c>
      <c r="AZ35" s="6">
        <v>3144</v>
      </c>
      <c r="BA35" s="6">
        <v>3143</v>
      </c>
      <c r="BB35" s="6">
        <v>3147</v>
      </c>
      <c r="BC35" s="6">
        <v>3158</v>
      </c>
      <c r="BD35" s="6">
        <v>3158</v>
      </c>
      <c r="BE35" s="6">
        <v>3163</v>
      </c>
      <c r="BF35" s="6">
        <v>3155</v>
      </c>
      <c r="BG35" s="6">
        <v>3153</v>
      </c>
      <c r="BH35" s="6">
        <v>3139</v>
      </c>
      <c r="BI35" s="6">
        <v>3140</v>
      </c>
      <c r="BJ35" s="6">
        <v>3169</v>
      </c>
      <c r="BK35" s="6">
        <v>3149</v>
      </c>
    </row>
    <row r="36" spans="1:63" x14ac:dyDescent="0.25">
      <c r="A36" s="14" t="s">
        <v>46</v>
      </c>
      <c r="B36" s="6">
        <v>1995</v>
      </c>
      <c r="C36" s="6">
        <v>1990</v>
      </c>
      <c r="D36" s="6">
        <v>1988</v>
      </c>
      <c r="E36" s="6">
        <v>1978</v>
      </c>
      <c r="F36" s="6">
        <v>1968</v>
      </c>
      <c r="G36" s="6">
        <v>1958</v>
      </c>
      <c r="H36" s="6">
        <v>1962</v>
      </c>
      <c r="I36" s="6">
        <v>1960</v>
      </c>
      <c r="J36" s="6">
        <v>1949</v>
      </c>
      <c r="K36" s="6">
        <v>1944</v>
      </c>
      <c r="L36" s="6">
        <v>1930</v>
      </c>
      <c r="M36" s="6">
        <v>1906</v>
      </c>
      <c r="N36" s="6">
        <v>1893</v>
      </c>
      <c r="O36" s="6">
        <v>1877</v>
      </c>
      <c r="P36" s="6">
        <v>1877</v>
      </c>
      <c r="Q36" s="6">
        <v>1878</v>
      </c>
      <c r="R36" s="6">
        <v>1875</v>
      </c>
      <c r="S36" s="6">
        <v>1865</v>
      </c>
      <c r="T36" s="6">
        <v>1870</v>
      </c>
      <c r="U36" s="6">
        <v>1857</v>
      </c>
      <c r="V36" s="6">
        <v>1859</v>
      </c>
      <c r="W36" s="6">
        <v>1849</v>
      </c>
      <c r="X36" s="6">
        <v>1836</v>
      </c>
      <c r="Y36" s="6">
        <v>1835</v>
      </c>
      <c r="Z36" s="6">
        <v>1821</v>
      </c>
      <c r="AA36" s="6">
        <v>1819</v>
      </c>
      <c r="AB36" s="6">
        <v>1829</v>
      </c>
      <c r="AC36" s="6">
        <v>1829</v>
      </c>
      <c r="AD36" s="6">
        <v>1808</v>
      </c>
      <c r="AE36" s="6">
        <v>1810</v>
      </c>
      <c r="AF36" s="6">
        <v>1794</v>
      </c>
      <c r="AG36" s="6">
        <v>1790</v>
      </c>
      <c r="AH36" s="6">
        <v>1780</v>
      </c>
      <c r="AI36" s="6">
        <v>1768</v>
      </c>
      <c r="AJ36" s="6">
        <v>1764</v>
      </c>
      <c r="AK36" s="6">
        <v>1761</v>
      </c>
      <c r="AL36" s="6">
        <v>1763</v>
      </c>
      <c r="AM36" s="6">
        <v>1758</v>
      </c>
      <c r="AN36" s="6">
        <v>1755</v>
      </c>
      <c r="AO36" s="6">
        <v>1750</v>
      </c>
      <c r="AP36" s="6">
        <v>1750</v>
      </c>
      <c r="AQ36" s="6">
        <v>1757</v>
      </c>
      <c r="AR36" s="6">
        <v>1749</v>
      </c>
      <c r="AS36" s="6">
        <v>1744</v>
      </c>
      <c r="AT36" s="6">
        <v>1735</v>
      </c>
      <c r="AU36" s="6">
        <v>1735</v>
      </c>
      <c r="AV36" s="6">
        <v>1744</v>
      </c>
      <c r="AW36" s="6">
        <v>1736</v>
      </c>
      <c r="AX36" s="6">
        <v>1749</v>
      </c>
      <c r="AY36" s="6">
        <v>1744</v>
      </c>
      <c r="AZ36" s="6">
        <v>1759</v>
      </c>
      <c r="BA36" s="6">
        <v>1750</v>
      </c>
      <c r="BB36" s="6">
        <v>1749</v>
      </c>
      <c r="BC36" s="6">
        <v>1743</v>
      </c>
      <c r="BD36" s="6">
        <v>1744</v>
      </c>
      <c r="BE36" s="6">
        <v>1746</v>
      </c>
      <c r="BF36" s="6">
        <v>1759</v>
      </c>
      <c r="BG36" s="6">
        <v>1759</v>
      </c>
      <c r="BH36" s="6">
        <v>1751</v>
      </c>
      <c r="BI36" s="6">
        <v>1751</v>
      </c>
      <c r="BJ36" s="6">
        <v>1757</v>
      </c>
      <c r="BK36" s="6">
        <v>1756</v>
      </c>
    </row>
    <row r="37" spans="1:63" x14ac:dyDescent="0.25">
      <c r="A37" s="14" t="s">
        <v>11</v>
      </c>
      <c r="B37" s="6">
        <v>1775</v>
      </c>
      <c r="C37" s="6">
        <v>1764</v>
      </c>
      <c r="D37" s="6">
        <v>1763</v>
      </c>
      <c r="E37" s="6">
        <v>1765</v>
      </c>
      <c r="F37" s="6">
        <v>1764</v>
      </c>
      <c r="G37" s="6">
        <v>1752</v>
      </c>
      <c r="H37" s="6">
        <v>1753</v>
      </c>
      <c r="I37" s="6">
        <v>1745</v>
      </c>
      <c r="J37" s="6">
        <v>1741</v>
      </c>
      <c r="K37" s="6">
        <v>1753</v>
      </c>
      <c r="L37" s="6">
        <v>1736</v>
      </c>
      <c r="M37" s="6">
        <v>1747</v>
      </c>
      <c r="N37" s="6">
        <v>1738</v>
      </c>
      <c r="O37" s="6">
        <v>1732</v>
      </c>
      <c r="P37" s="6">
        <v>1730</v>
      </c>
      <c r="Q37" s="6">
        <v>1725</v>
      </c>
      <c r="R37" s="6">
        <v>1713</v>
      </c>
      <c r="S37" s="6">
        <v>1712</v>
      </c>
      <c r="T37" s="6">
        <v>1707</v>
      </c>
      <c r="U37" s="6">
        <v>1698</v>
      </c>
      <c r="V37" s="6">
        <v>1701</v>
      </c>
      <c r="W37" s="6">
        <v>1699</v>
      </c>
      <c r="X37" s="6">
        <v>1702</v>
      </c>
      <c r="Y37" s="6">
        <v>1676</v>
      </c>
      <c r="Z37" s="6">
        <v>1670</v>
      </c>
      <c r="AA37" s="6">
        <v>1658</v>
      </c>
      <c r="AB37" s="6">
        <v>1660</v>
      </c>
      <c r="AC37" s="6">
        <v>1675</v>
      </c>
      <c r="AD37" s="6">
        <v>1675</v>
      </c>
      <c r="AE37" s="6">
        <v>1677</v>
      </c>
      <c r="AF37" s="6">
        <v>1670</v>
      </c>
      <c r="AG37" s="6">
        <v>1658</v>
      </c>
      <c r="AH37" s="6">
        <v>1661</v>
      </c>
      <c r="AI37" s="6">
        <v>1660</v>
      </c>
      <c r="AJ37" s="6">
        <v>1653</v>
      </c>
      <c r="AK37" s="6">
        <v>1661</v>
      </c>
      <c r="AL37" s="6">
        <v>1645</v>
      </c>
      <c r="AM37" s="6">
        <v>1640</v>
      </c>
      <c r="AN37" s="6">
        <v>1638</v>
      </c>
      <c r="AO37" s="6">
        <v>1652</v>
      </c>
      <c r="AP37" s="6">
        <v>1656</v>
      </c>
      <c r="AQ37" s="6">
        <v>1651</v>
      </c>
      <c r="AR37" s="6">
        <v>1644</v>
      </c>
      <c r="AS37" s="6">
        <v>1644</v>
      </c>
      <c r="AT37" s="6">
        <v>1652</v>
      </c>
      <c r="AU37" s="6">
        <v>1648</v>
      </c>
      <c r="AV37" s="6">
        <v>1634</v>
      </c>
      <c r="AW37" s="6">
        <v>1621</v>
      </c>
      <c r="AX37" s="6">
        <v>1626</v>
      </c>
      <c r="AY37" s="6">
        <v>1624</v>
      </c>
      <c r="AZ37" s="6">
        <v>1615</v>
      </c>
      <c r="BA37" s="6">
        <v>1615</v>
      </c>
      <c r="BB37" s="6">
        <v>1622</v>
      </c>
      <c r="BC37" s="6">
        <v>1614</v>
      </c>
      <c r="BD37" s="6">
        <v>1598</v>
      </c>
      <c r="BE37" s="6">
        <v>1600</v>
      </c>
      <c r="BF37" s="6">
        <v>1603</v>
      </c>
      <c r="BG37" s="6">
        <v>1579</v>
      </c>
      <c r="BH37" s="6">
        <v>1561</v>
      </c>
      <c r="BI37" s="6">
        <v>1570</v>
      </c>
      <c r="BJ37" s="6">
        <v>1588</v>
      </c>
      <c r="BK37" s="6">
        <v>1583</v>
      </c>
    </row>
    <row r="38" spans="1:63" x14ac:dyDescent="0.25">
      <c r="A38" s="14" t="s">
        <v>41</v>
      </c>
      <c r="B38" s="6">
        <v>26171</v>
      </c>
      <c r="C38" s="6">
        <v>25978</v>
      </c>
      <c r="D38" s="6">
        <v>25933</v>
      </c>
      <c r="E38" s="6">
        <v>25858</v>
      </c>
      <c r="F38" s="6">
        <v>25771</v>
      </c>
      <c r="G38" s="6">
        <v>25731</v>
      </c>
      <c r="H38" s="6">
        <v>25692</v>
      </c>
      <c r="I38" s="6">
        <v>25573</v>
      </c>
      <c r="J38" s="6">
        <v>25592</v>
      </c>
      <c r="K38" s="6">
        <v>25528</v>
      </c>
      <c r="L38" s="6">
        <v>25471</v>
      </c>
      <c r="M38" s="6">
        <v>25384</v>
      </c>
      <c r="N38" s="6">
        <v>25295</v>
      </c>
      <c r="O38" s="6">
        <v>25168</v>
      </c>
      <c r="P38" s="6">
        <v>25155</v>
      </c>
      <c r="Q38" s="6">
        <v>25115</v>
      </c>
      <c r="R38" s="6">
        <v>25024</v>
      </c>
      <c r="S38" s="6">
        <v>25027</v>
      </c>
      <c r="T38" s="6">
        <v>25004</v>
      </c>
      <c r="U38" s="6">
        <v>24909</v>
      </c>
      <c r="V38" s="6">
        <v>24862</v>
      </c>
      <c r="W38" s="6">
        <v>24753</v>
      </c>
      <c r="X38" s="6">
        <v>24735</v>
      </c>
      <c r="Y38" s="6">
        <v>24654</v>
      </c>
      <c r="Z38" s="6">
        <v>24629</v>
      </c>
      <c r="AA38" s="6">
        <v>24546</v>
      </c>
      <c r="AB38" s="6">
        <v>24525</v>
      </c>
      <c r="AC38" s="6">
        <v>24540</v>
      </c>
      <c r="AD38" s="6">
        <v>24546</v>
      </c>
      <c r="AE38" s="6">
        <v>24563</v>
      </c>
      <c r="AF38" s="6">
        <v>24486</v>
      </c>
      <c r="AG38" s="6">
        <v>24432</v>
      </c>
      <c r="AH38" s="6">
        <v>24405</v>
      </c>
      <c r="AI38" s="6">
        <v>24302</v>
      </c>
      <c r="AJ38" s="6">
        <v>24218</v>
      </c>
      <c r="AK38" s="6">
        <v>24178</v>
      </c>
      <c r="AL38" s="6">
        <v>24168</v>
      </c>
      <c r="AM38" s="6">
        <v>24098</v>
      </c>
      <c r="AN38" s="6">
        <v>24124</v>
      </c>
      <c r="AO38" s="6">
        <v>24083</v>
      </c>
      <c r="AP38" s="6">
        <v>24101</v>
      </c>
      <c r="AQ38" s="6">
        <v>24149</v>
      </c>
      <c r="AR38" s="6">
        <v>24077</v>
      </c>
      <c r="AS38" s="6">
        <v>24054</v>
      </c>
      <c r="AT38" s="6">
        <v>24031</v>
      </c>
      <c r="AU38" s="6">
        <v>24015</v>
      </c>
      <c r="AV38" s="6">
        <v>24022</v>
      </c>
      <c r="AW38" s="6">
        <v>23934</v>
      </c>
      <c r="AX38" s="6">
        <v>23956</v>
      </c>
      <c r="AY38" s="6">
        <v>23982</v>
      </c>
      <c r="AZ38" s="6">
        <v>23894</v>
      </c>
      <c r="BA38" s="6">
        <v>23910</v>
      </c>
      <c r="BB38" s="6">
        <v>23963</v>
      </c>
      <c r="BC38" s="6">
        <v>23955</v>
      </c>
      <c r="BD38" s="6">
        <v>23957</v>
      </c>
      <c r="BE38" s="6">
        <v>23983</v>
      </c>
      <c r="BF38" s="6">
        <v>24009</v>
      </c>
      <c r="BG38" s="6">
        <v>23988</v>
      </c>
      <c r="BH38" s="6">
        <v>23928</v>
      </c>
      <c r="BI38" s="6">
        <v>23916</v>
      </c>
      <c r="BJ38" s="6">
        <v>24016</v>
      </c>
      <c r="BK38" s="6">
        <v>23931</v>
      </c>
    </row>
    <row r="39" spans="1:63" x14ac:dyDescent="0.25">
      <c r="A39" s="14" t="s">
        <v>24</v>
      </c>
      <c r="B39" s="6">
        <v>4221</v>
      </c>
      <c r="C39" s="6">
        <v>4176</v>
      </c>
      <c r="D39" s="6">
        <v>4168</v>
      </c>
      <c r="E39" s="6">
        <v>4158</v>
      </c>
      <c r="F39" s="6">
        <v>4133</v>
      </c>
      <c r="G39" s="6">
        <v>4114</v>
      </c>
      <c r="H39" s="6">
        <v>4107</v>
      </c>
      <c r="I39" s="6">
        <v>4093</v>
      </c>
      <c r="J39" s="6">
        <v>4077</v>
      </c>
      <c r="K39" s="6">
        <v>4060</v>
      </c>
      <c r="L39" s="6">
        <v>4056</v>
      </c>
      <c r="M39" s="6">
        <v>4046</v>
      </c>
      <c r="N39" s="6">
        <v>4031</v>
      </c>
      <c r="O39" s="6">
        <v>4008</v>
      </c>
      <c r="P39" s="6">
        <v>4000</v>
      </c>
      <c r="Q39" s="6">
        <v>3996</v>
      </c>
      <c r="R39" s="6">
        <v>3998</v>
      </c>
      <c r="S39" s="6">
        <v>3976</v>
      </c>
      <c r="T39" s="6">
        <v>3979</v>
      </c>
      <c r="U39" s="6">
        <v>3954</v>
      </c>
      <c r="V39" s="6">
        <v>3950</v>
      </c>
      <c r="W39" s="6">
        <v>3953</v>
      </c>
      <c r="X39" s="6">
        <v>3938</v>
      </c>
      <c r="Y39" s="6">
        <v>3943</v>
      </c>
      <c r="Z39" s="6">
        <v>3924</v>
      </c>
      <c r="AA39" s="6">
        <v>3920</v>
      </c>
      <c r="AB39" s="6">
        <v>3909</v>
      </c>
      <c r="AC39" s="6">
        <v>3906</v>
      </c>
      <c r="AD39" s="6">
        <v>3924</v>
      </c>
      <c r="AE39" s="6">
        <v>3921</v>
      </c>
      <c r="AF39" s="6">
        <v>3906</v>
      </c>
      <c r="AG39" s="6">
        <v>3908</v>
      </c>
      <c r="AH39" s="6">
        <v>3929</v>
      </c>
      <c r="AI39" s="6">
        <v>3936</v>
      </c>
      <c r="AJ39" s="6">
        <v>3928</v>
      </c>
      <c r="AK39" s="6">
        <v>3951</v>
      </c>
      <c r="AL39" s="6">
        <v>3928</v>
      </c>
      <c r="AM39" s="6">
        <v>3911</v>
      </c>
      <c r="AN39" s="6">
        <v>3922</v>
      </c>
      <c r="AO39" s="6">
        <v>3895</v>
      </c>
      <c r="AP39" s="6">
        <v>3926</v>
      </c>
      <c r="AQ39" s="6">
        <v>3938</v>
      </c>
      <c r="AR39" s="6">
        <v>3918</v>
      </c>
      <c r="AS39" s="6">
        <v>3935</v>
      </c>
      <c r="AT39" s="6">
        <v>3908</v>
      </c>
      <c r="AU39" s="6">
        <v>3916</v>
      </c>
      <c r="AV39" s="6">
        <v>3928</v>
      </c>
      <c r="AW39" s="6">
        <v>3904</v>
      </c>
      <c r="AX39" s="6">
        <v>3877</v>
      </c>
      <c r="AY39" s="6">
        <v>3889</v>
      </c>
      <c r="AZ39" s="6">
        <v>3887</v>
      </c>
      <c r="BA39" s="6">
        <v>3880</v>
      </c>
      <c r="BB39" s="6">
        <v>3891</v>
      </c>
      <c r="BC39" s="6">
        <v>3900</v>
      </c>
      <c r="BD39" s="6">
        <v>3903</v>
      </c>
      <c r="BE39" s="6">
        <v>3908</v>
      </c>
      <c r="BF39" s="6">
        <v>3904</v>
      </c>
      <c r="BG39" s="6">
        <v>3896</v>
      </c>
      <c r="BH39" s="6">
        <v>3884</v>
      </c>
      <c r="BI39" s="6">
        <v>3886</v>
      </c>
      <c r="BJ39" s="6">
        <v>3890</v>
      </c>
      <c r="BK39" s="6">
        <v>3866</v>
      </c>
    </row>
    <row r="40" spans="1:63" x14ac:dyDescent="0.25">
      <c r="A40" s="14" t="s">
        <v>26</v>
      </c>
      <c r="B40" s="6">
        <v>135581</v>
      </c>
      <c r="C40" s="6">
        <v>134614</v>
      </c>
      <c r="D40" s="6">
        <v>134387</v>
      </c>
      <c r="E40" s="6">
        <v>134138</v>
      </c>
      <c r="F40" s="6">
        <v>133731</v>
      </c>
      <c r="G40" s="6">
        <v>133535</v>
      </c>
      <c r="H40" s="6">
        <v>133399</v>
      </c>
      <c r="I40" s="6">
        <v>132706</v>
      </c>
      <c r="J40" s="6">
        <v>132592</v>
      </c>
      <c r="K40" s="6">
        <v>132210</v>
      </c>
      <c r="L40" s="6">
        <v>131989</v>
      </c>
      <c r="M40" s="6">
        <v>131655</v>
      </c>
      <c r="N40" s="6">
        <v>131345</v>
      </c>
      <c r="O40" s="6">
        <v>130662</v>
      </c>
      <c r="P40" s="6">
        <v>130328</v>
      </c>
      <c r="Q40" s="6">
        <v>130285</v>
      </c>
      <c r="R40" s="6">
        <v>129928</v>
      </c>
      <c r="S40" s="6">
        <v>129871</v>
      </c>
      <c r="T40" s="6">
        <v>129856</v>
      </c>
      <c r="U40" s="6">
        <v>129482</v>
      </c>
      <c r="V40" s="6">
        <v>129302</v>
      </c>
      <c r="W40" s="6">
        <v>128911</v>
      </c>
      <c r="X40" s="6">
        <v>128758</v>
      </c>
      <c r="Y40" s="6">
        <v>128544</v>
      </c>
      <c r="Z40" s="6">
        <v>128471</v>
      </c>
      <c r="AA40" s="6">
        <v>128247</v>
      </c>
      <c r="AB40" s="6">
        <v>128034</v>
      </c>
      <c r="AC40" s="6">
        <v>127896</v>
      </c>
      <c r="AD40" s="6">
        <v>128005</v>
      </c>
      <c r="AE40" s="6">
        <v>128190</v>
      </c>
      <c r="AF40" s="6">
        <v>127832</v>
      </c>
      <c r="AG40" s="6">
        <v>127673</v>
      </c>
      <c r="AH40" s="6">
        <v>127718</v>
      </c>
      <c r="AI40" s="6">
        <v>127467</v>
      </c>
      <c r="AJ40" s="6">
        <v>127365</v>
      </c>
      <c r="AK40" s="6">
        <v>127237</v>
      </c>
      <c r="AL40" s="6">
        <v>127095</v>
      </c>
      <c r="AM40" s="6">
        <v>126830</v>
      </c>
      <c r="AN40" s="6">
        <v>126533</v>
      </c>
      <c r="AO40" s="6">
        <v>126301</v>
      </c>
      <c r="AP40" s="6">
        <v>126640</v>
      </c>
      <c r="AQ40" s="6">
        <v>126968</v>
      </c>
      <c r="AR40" s="6">
        <v>126703</v>
      </c>
      <c r="AS40" s="6">
        <v>126573</v>
      </c>
      <c r="AT40" s="6">
        <v>126398</v>
      </c>
      <c r="AU40" s="6">
        <v>126383</v>
      </c>
      <c r="AV40" s="6">
        <v>126417</v>
      </c>
      <c r="AW40" s="6">
        <v>126203</v>
      </c>
      <c r="AX40" s="6">
        <v>126361</v>
      </c>
      <c r="AY40" s="6">
        <v>126306</v>
      </c>
      <c r="AZ40" s="6">
        <v>125803</v>
      </c>
      <c r="BA40" s="6">
        <v>126055</v>
      </c>
      <c r="BB40" s="6">
        <v>126432</v>
      </c>
      <c r="BC40" s="6">
        <v>126371</v>
      </c>
      <c r="BD40" s="6">
        <v>126438</v>
      </c>
      <c r="BE40" s="6">
        <v>126575</v>
      </c>
      <c r="BF40" s="6">
        <v>126557</v>
      </c>
      <c r="BG40" s="6">
        <v>126585</v>
      </c>
      <c r="BH40" s="6">
        <v>126358</v>
      </c>
      <c r="BI40" s="6">
        <v>126461</v>
      </c>
      <c r="BJ40" s="6">
        <v>126844</v>
      </c>
      <c r="BK40" s="6">
        <v>126477</v>
      </c>
    </row>
    <row r="41" spans="1:63" x14ac:dyDescent="0.25">
      <c r="A41" s="14" t="s">
        <v>42</v>
      </c>
      <c r="B41" s="6">
        <v>1004018</v>
      </c>
      <c r="C41" s="6">
        <v>997287</v>
      </c>
      <c r="D41" s="6">
        <v>995248</v>
      </c>
      <c r="E41" s="6">
        <v>992666</v>
      </c>
      <c r="F41" s="6">
        <v>987610</v>
      </c>
      <c r="G41" s="6">
        <v>986489</v>
      </c>
      <c r="H41" s="6">
        <v>985596</v>
      </c>
      <c r="I41" s="6">
        <v>980579</v>
      </c>
      <c r="J41" s="6">
        <v>979872</v>
      </c>
      <c r="K41" s="6">
        <v>976666</v>
      </c>
      <c r="L41" s="6">
        <v>974104</v>
      </c>
      <c r="M41" s="6">
        <v>971787</v>
      </c>
      <c r="N41" s="6">
        <v>969965</v>
      </c>
      <c r="O41" s="6">
        <v>966434</v>
      </c>
      <c r="P41" s="6">
        <v>963457</v>
      </c>
      <c r="Q41" s="6">
        <v>962570</v>
      </c>
      <c r="R41" s="6">
        <v>960485</v>
      </c>
      <c r="S41" s="6">
        <v>960543</v>
      </c>
      <c r="T41" s="6">
        <v>959941</v>
      </c>
      <c r="U41" s="6">
        <v>957806</v>
      </c>
      <c r="V41" s="6">
        <v>957126</v>
      </c>
      <c r="W41" s="6">
        <v>953914</v>
      </c>
      <c r="X41" s="6">
        <v>952808</v>
      </c>
      <c r="Y41" s="6">
        <v>951198</v>
      </c>
      <c r="Z41" s="6">
        <v>950220</v>
      </c>
      <c r="AA41" s="6">
        <v>948688</v>
      </c>
      <c r="AB41" s="6">
        <v>947352</v>
      </c>
      <c r="AC41" s="6">
        <v>944971</v>
      </c>
      <c r="AD41" s="6">
        <v>946278</v>
      </c>
      <c r="AE41" s="6">
        <v>946905</v>
      </c>
      <c r="AF41" s="6">
        <v>944971</v>
      </c>
      <c r="AG41" s="6">
        <v>943939</v>
      </c>
      <c r="AH41" s="6">
        <v>943702</v>
      </c>
      <c r="AI41" s="6">
        <v>941943</v>
      </c>
      <c r="AJ41" s="6">
        <v>941423</v>
      </c>
      <c r="AK41" s="6">
        <v>940671</v>
      </c>
      <c r="AL41" s="6">
        <v>939818</v>
      </c>
      <c r="AM41" s="6">
        <v>938036</v>
      </c>
      <c r="AN41" s="6">
        <v>937018</v>
      </c>
      <c r="AO41" s="6">
        <v>935021</v>
      </c>
      <c r="AP41" s="6">
        <v>936706</v>
      </c>
      <c r="AQ41" s="6">
        <v>937863</v>
      </c>
      <c r="AR41" s="6">
        <v>936713</v>
      </c>
      <c r="AS41" s="6">
        <v>937044</v>
      </c>
      <c r="AT41" s="6">
        <v>935595</v>
      </c>
      <c r="AU41" s="6">
        <v>936071</v>
      </c>
      <c r="AV41" s="6">
        <v>936401</v>
      </c>
      <c r="AW41" s="6">
        <v>934907</v>
      </c>
      <c r="AX41" s="6">
        <v>935623</v>
      </c>
      <c r="AY41" s="6">
        <v>935058</v>
      </c>
      <c r="AZ41" s="6">
        <v>932185</v>
      </c>
      <c r="BA41" s="6">
        <v>933130</v>
      </c>
      <c r="BB41" s="6">
        <v>935692</v>
      </c>
      <c r="BC41" s="6">
        <v>934845</v>
      </c>
      <c r="BD41" s="6">
        <v>935504</v>
      </c>
      <c r="BE41" s="6">
        <v>936468</v>
      </c>
      <c r="BF41" s="6">
        <v>936157</v>
      </c>
      <c r="BG41" s="6">
        <v>937022</v>
      </c>
      <c r="BH41" s="6">
        <v>935599</v>
      </c>
      <c r="BI41" s="6">
        <v>936239</v>
      </c>
      <c r="BJ41" s="6">
        <v>938768</v>
      </c>
      <c r="BK41" s="6">
        <v>936061</v>
      </c>
    </row>
    <row r="44" spans="1:63" x14ac:dyDescent="0.25">
      <c r="A44" s="14" t="s">
        <v>35</v>
      </c>
    </row>
    <row r="45" spans="1:63" x14ac:dyDescent="0.25">
      <c r="B45" s="4">
        <v>43831</v>
      </c>
      <c r="C45" s="4">
        <v>43862</v>
      </c>
      <c r="D45" s="4">
        <v>43891</v>
      </c>
      <c r="E45" s="4">
        <v>43922</v>
      </c>
      <c r="F45" s="4">
        <v>43952</v>
      </c>
      <c r="G45" s="4">
        <v>43983</v>
      </c>
      <c r="H45" s="4">
        <v>44013</v>
      </c>
      <c r="I45" s="4">
        <v>44044</v>
      </c>
      <c r="J45" s="4">
        <v>44075</v>
      </c>
      <c r="K45" s="4">
        <v>44105</v>
      </c>
      <c r="L45" s="4">
        <v>44136</v>
      </c>
      <c r="M45" s="4">
        <v>44166</v>
      </c>
      <c r="N45" s="4">
        <v>44197</v>
      </c>
      <c r="O45" s="4">
        <v>44228</v>
      </c>
      <c r="P45" s="4">
        <v>44256</v>
      </c>
      <c r="Q45" s="4">
        <v>44287</v>
      </c>
      <c r="R45" s="4">
        <v>44317</v>
      </c>
      <c r="S45" s="4">
        <v>44348</v>
      </c>
      <c r="T45" s="4">
        <v>44378</v>
      </c>
      <c r="U45" s="4">
        <v>44409</v>
      </c>
      <c r="V45" s="4">
        <v>44440</v>
      </c>
      <c r="W45" s="4">
        <v>44470</v>
      </c>
      <c r="X45" s="4">
        <v>44501</v>
      </c>
      <c r="Y45" s="4">
        <v>44531</v>
      </c>
      <c r="Z45" s="4">
        <v>44562</v>
      </c>
      <c r="AA45" s="4">
        <v>44593</v>
      </c>
      <c r="AB45" s="4">
        <v>44621</v>
      </c>
      <c r="AC45" s="4">
        <v>44652</v>
      </c>
      <c r="AD45" s="4">
        <v>44682</v>
      </c>
      <c r="AE45" s="4">
        <v>44713</v>
      </c>
      <c r="AF45" s="4">
        <v>44743</v>
      </c>
      <c r="AG45" s="4">
        <v>44774</v>
      </c>
      <c r="AH45" s="4">
        <v>44805</v>
      </c>
      <c r="AI45" s="4">
        <v>44835</v>
      </c>
      <c r="AJ45" s="4">
        <v>44866</v>
      </c>
      <c r="AK45" s="4">
        <v>44896</v>
      </c>
      <c r="AL45" s="4">
        <v>44927</v>
      </c>
      <c r="AM45" s="4">
        <v>44958</v>
      </c>
      <c r="AN45" s="4">
        <v>44986</v>
      </c>
      <c r="AO45" s="4">
        <v>45017</v>
      </c>
      <c r="AP45" s="4">
        <v>45047</v>
      </c>
      <c r="AQ45" s="4">
        <v>45078</v>
      </c>
      <c r="AR45" s="4">
        <v>45108</v>
      </c>
      <c r="AS45" s="4">
        <v>45139</v>
      </c>
      <c r="AT45" s="4">
        <v>45170</v>
      </c>
      <c r="AU45" s="4">
        <v>45200</v>
      </c>
      <c r="AV45" s="4">
        <v>45231</v>
      </c>
      <c r="AW45" s="4">
        <v>45261</v>
      </c>
      <c r="AX45" s="4">
        <v>45292</v>
      </c>
      <c r="AY45" s="4">
        <v>45323</v>
      </c>
      <c r="AZ45" s="4">
        <v>45352</v>
      </c>
      <c r="BA45" s="4">
        <v>45383</v>
      </c>
      <c r="BB45" s="4">
        <v>45413</v>
      </c>
      <c r="BC45" s="4">
        <v>45444</v>
      </c>
      <c r="BD45" s="4">
        <v>45474</v>
      </c>
      <c r="BE45" s="4">
        <v>45505</v>
      </c>
      <c r="BF45" s="4">
        <v>45536</v>
      </c>
      <c r="BG45" s="4">
        <v>45566</v>
      </c>
      <c r="BH45" s="4">
        <v>45597</v>
      </c>
      <c r="BI45" s="4">
        <v>45627</v>
      </c>
      <c r="BJ45" s="4">
        <v>45658</v>
      </c>
      <c r="BK45" s="4">
        <v>45689</v>
      </c>
    </row>
    <row r="46" spans="1:63" x14ac:dyDescent="0.25">
      <c r="A46" s="14" t="s">
        <v>0</v>
      </c>
      <c r="B46" s="6">
        <v>3113</v>
      </c>
      <c r="C46" s="6">
        <v>3054</v>
      </c>
      <c r="D46" s="6">
        <v>3013</v>
      </c>
      <c r="E46" s="6">
        <v>2944</v>
      </c>
      <c r="F46" s="6">
        <v>2870</v>
      </c>
      <c r="G46" s="6">
        <v>2835</v>
      </c>
      <c r="H46" s="6">
        <v>2795</v>
      </c>
      <c r="I46" s="6">
        <v>2745</v>
      </c>
      <c r="J46" s="6">
        <v>2701</v>
      </c>
      <c r="K46" s="6">
        <v>2649</v>
      </c>
      <c r="L46" s="6">
        <v>2605</v>
      </c>
      <c r="M46" s="6">
        <v>2596</v>
      </c>
      <c r="N46" s="6">
        <v>2580</v>
      </c>
      <c r="O46" s="6">
        <v>2568</v>
      </c>
      <c r="P46" s="6">
        <v>2537</v>
      </c>
      <c r="Q46" s="6">
        <v>2509</v>
      </c>
      <c r="R46" s="6">
        <v>2461</v>
      </c>
      <c r="S46" s="6">
        <v>2459</v>
      </c>
      <c r="T46" s="6">
        <v>2415</v>
      </c>
      <c r="U46" s="6">
        <v>2385</v>
      </c>
      <c r="V46" s="6">
        <v>2335</v>
      </c>
      <c r="W46" s="6">
        <v>2312</v>
      </c>
      <c r="X46" s="6">
        <v>2280</v>
      </c>
      <c r="Y46" s="6">
        <v>2260</v>
      </c>
      <c r="Z46" s="6">
        <v>2234</v>
      </c>
      <c r="AA46" s="6">
        <v>2211</v>
      </c>
      <c r="AB46" s="6">
        <v>2177</v>
      </c>
      <c r="AC46" s="6">
        <v>2124</v>
      </c>
      <c r="AD46" s="6">
        <v>2101</v>
      </c>
      <c r="AE46" s="6">
        <v>2090</v>
      </c>
      <c r="AF46" s="6">
        <v>2042</v>
      </c>
      <c r="AG46" s="6">
        <v>2025</v>
      </c>
      <c r="AH46" s="6">
        <v>2019</v>
      </c>
      <c r="AI46" s="6">
        <v>1970</v>
      </c>
      <c r="AJ46" s="6">
        <v>1966</v>
      </c>
      <c r="AK46" s="6">
        <v>1964</v>
      </c>
      <c r="AL46" s="6">
        <v>1952</v>
      </c>
      <c r="AM46" s="6">
        <v>1912</v>
      </c>
      <c r="AN46" s="6">
        <v>1883</v>
      </c>
      <c r="AO46" s="6">
        <v>1856</v>
      </c>
      <c r="AP46" s="6">
        <v>1825</v>
      </c>
      <c r="AQ46" s="6">
        <v>1821</v>
      </c>
      <c r="AR46" s="6">
        <v>1803</v>
      </c>
      <c r="AS46" s="6">
        <v>1796</v>
      </c>
      <c r="AT46" s="6">
        <v>1779</v>
      </c>
      <c r="AU46" s="6">
        <v>1742</v>
      </c>
      <c r="AV46" s="6">
        <v>1706</v>
      </c>
      <c r="AW46" s="6">
        <v>1681</v>
      </c>
      <c r="AX46" s="6">
        <v>1688</v>
      </c>
      <c r="AY46" s="6">
        <v>1681</v>
      </c>
      <c r="AZ46" s="6">
        <v>1672</v>
      </c>
      <c r="BA46" s="6">
        <v>1649</v>
      </c>
      <c r="BB46" s="6">
        <v>1630</v>
      </c>
      <c r="BC46" s="6">
        <v>1545</v>
      </c>
      <c r="BD46" s="6">
        <v>1491</v>
      </c>
      <c r="BE46" s="6">
        <v>1368</v>
      </c>
      <c r="BF46" s="6">
        <v>1269</v>
      </c>
      <c r="BG46" s="6">
        <v>1200</v>
      </c>
      <c r="BH46" s="6">
        <v>1136</v>
      </c>
      <c r="BI46" s="6">
        <v>1071</v>
      </c>
      <c r="BJ46" s="6">
        <v>1035</v>
      </c>
      <c r="BK46" s="6">
        <v>955</v>
      </c>
    </row>
    <row r="47" spans="1:63" x14ac:dyDescent="0.25">
      <c r="A47" s="14" t="s">
        <v>1</v>
      </c>
      <c r="B47" s="6">
        <v>4115</v>
      </c>
      <c r="C47" s="6">
        <v>4063</v>
      </c>
      <c r="D47" s="6">
        <v>4010</v>
      </c>
      <c r="E47" s="6">
        <v>3938</v>
      </c>
      <c r="F47" s="6">
        <v>3874</v>
      </c>
      <c r="G47" s="6">
        <v>3823</v>
      </c>
      <c r="H47" s="6">
        <v>3771</v>
      </c>
      <c r="I47" s="6">
        <v>3717</v>
      </c>
      <c r="J47" s="6">
        <v>3672</v>
      </c>
      <c r="K47" s="6">
        <v>3639</v>
      </c>
      <c r="L47" s="6">
        <v>3566</v>
      </c>
      <c r="M47" s="6">
        <v>3653</v>
      </c>
      <c r="N47" s="6">
        <v>3666</v>
      </c>
      <c r="O47" s="6">
        <v>3653</v>
      </c>
      <c r="P47" s="6">
        <v>3625</v>
      </c>
      <c r="Q47" s="6">
        <v>3551</v>
      </c>
      <c r="R47" s="6">
        <v>3486</v>
      </c>
      <c r="S47" s="6">
        <v>3443</v>
      </c>
      <c r="T47" s="6">
        <v>3387</v>
      </c>
      <c r="U47" s="6">
        <v>3319</v>
      </c>
      <c r="V47" s="6">
        <v>3270</v>
      </c>
      <c r="W47" s="6">
        <v>3186</v>
      </c>
      <c r="X47" s="6">
        <v>3133</v>
      </c>
      <c r="Y47" s="6">
        <v>3096</v>
      </c>
      <c r="Z47" s="6">
        <v>3076</v>
      </c>
      <c r="AA47" s="6">
        <v>3065</v>
      </c>
      <c r="AB47" s="6">
        <v>3028</v>
      </c>
      <c r="AC47" s="6">
        <v>2965</v>
      </c>
      <c r="AD47" s="6">
        <v>2934</v>
      </c>
      <c r="AE47" s="6">
        <v>2915</v>
      </c>
      <c r="AF47" s="6">
        <v>2855</v>
      </c>
      <c r="AG47" s="6">
        <v>2813</v>
      </c>
      <c r="AH47" s="6">
        <v>2788</v>
      </c>
      <c r="AI47" s="6">
        <v>2708</v>
      </c>
      <c r="AJ47" s="6">
        <v>2669</v>
      </c>
      <c r="AK47" s="6">
        <v>2630</v>
      </c>
      <c r="AL47" s="6">
        <v>2630</v>
      </c>
      <c r="AM47" s="6">
        <v>2617</v>
      </c>
      <c r="AN47" s="6">
        <v>2599</v>
      </c>
      <c r="AO47" s="6">
        <v>2540</v>
      </c>
      <c r="AP47" s="6">
        <v>2523</v>
      </c>
      <c r="AQ47" s="6">
        <v>2489</v>
      </c>
      <c r="AR47" s="6">
        <v>2445</v>
      </c>
      <c r="AS47" s="6">
        <v>2419</v>
      </c>
      <c r="AT47" s="6">
        <v>2369</v>
      </c>
      <c r="AU47" s="6">
        <v>2350</v>
      </c>
      <c r="AV47" s="6">
        <v>2322</v>
      </c>
      <c r="AW47" s="6">
        <v>2313</v>
      </c>
      <c r="AX47" s="6">
        <v>2297</v>
      </c>
      <c r="AY47" s="6">
        <v>2318</v>
      </c>
      <c r="AZ47" s="6">
        <v>2283</v>
      </c>
      <c r="BA47" s="6">
        <v>2273</v>
      </c>
      <c r="BB47" s="6">
        <v>2252</v>
      </c>
      <c r="BC47" s="6">
        <v>2229</v>
      </c>
      <c r="BD47" s="6">
        <v>2213</v>
      </c>
      <c r="BE47" s="6">
        <v>2049</v>
      </c>
      <c r="BF47" s="6">
        <v>1822</v>
      </c>
      <c r="BG47" s="6">
        <v>1713</v>
      </c>
      <c r="BH47" s="6">
        <v>1582</v>
      </c>
      <c r="BI47" s="6">
        <v>1509</v>
      </c>
      <c r="BJ47" s="6">
        <v>1502</v>
      </c>
      <c r="BK47" s="6">
        <v>1425</v>
      </c>
    </row>
    <row r="48" spans="1:63" x14ac:dyDescent="0.25">
      <c r="A48" s="14" t="s">
        <v>2</v>
      </c>
      <c r="B48" s="6">
        <v>2571</v>
      </c>
      <c r="C48" s="6">
        <v>2566</v>
      </c>
      <c r="D48" s="6">
        <v>2539</v>
      </c>
      <c r="E48" s="6">
        <v>2487</v>
      </c>
      <c r="F48" s="6">
        <v>2447</v>
      </c>
      <c r="G48" s="6">
        <v>2404</v>
      </c>
      <c r="H48" s="6">
        <v>2379</v>
      </c>
      <c r="I48" s="6">
        <v>2357</v>
      </c>
      <c r="J48" s="6">
        <v>2330</v>
      </c>
      <c r="K48" s="6">
        <v>2283</v>
      </c>
      <c r="L48" s="6">
        <v>2235</v>
      </c>
      <c r="M48" s="6">
        <v>2402</v>
      </c>
      <c r="N48" s="6">
        <v>2385</v>
      </c>
      <c r="O48" s="6">
        <v>2383</v>
      </c>
      <c r="P48" s="6">
        <v>2334</v>
      </c>
      <c r="Q48" s="6">
        <v>2297</v>
      </c>
      <c r="R48" s="6">
        <v>2286</v>
      </c>
      <c r="S48" s="6">
        <v>2285</v>
      </c>
      <c r="T48" s="6">
        <v>2258</v>
      </c>
      <c r="U48" s="6">
        <v>2229</v>
      </c>
      <c r="V48" s="6">
        <v>2216</v>
      </c>
      <c r="W48" s="6">
        <v>2150</v>
      </c>
      <c r="X48" s="6">
        <v>2106</v>
      </c>
      <c r="Y48" s="6">
        <v>2082</v>
      </c>
      <c r="Z48" s="6">
        <v>2064</v>
      </c>
      <c r="AA48" s="6">
        <v>2061</v>
      </c>
      <c r="AB48" s="6">
        <v>2043</v>
      </c>
      <c r="AC48" s="6">
        <v>2012</v>
      </c>
      <c r="AD48" s="6">
        <v>2005</v>
      </c>
      <c r="AE48" s="6">
        <v>1987</v>
      </c>
      <c r="AF48" s="6">
        <v>1964</v>
      </c>
      <c r="AG48" s="6">
        <v>1927</v>
      </c>
      <c r="AH48" s="6">
        <v>1912</v>
      </c>
      <c r="AI48" s="6">
        <v>1854</v>
      </c>
      <c r="AJ48" s="6">
        <v>1816</v>
      </c>
      <c r="AK48" s="6">
        <v>1796</v>
      </c>
      <c r="AL48" s="6">
        <v>1773</v>
      </c>
      <c r="AM48" s="6">
        <v>1767</v>
      </c>
      <c r="AN48" s="6">
        <v>1739</v>
      </c>
      <c r="AO48" s="6">
        <v>1719</v>
      </c>
      <c r="AP48" s="6">
        <v>1699</v>
      </c>
      <c r="AQ48" s="6">
        <v>1683</v>
      </c>
      <c r="AR48" s="6">
        <v>1703</v>
      </c>
      <c r="AS48" s="6">
        <v>1707</v>
      </c>
      <c r="AT48" s="6">
        <v>1692</v>
      </c>
      <c r="AU48" s="6">
        <v>1662</v>
      </c>
      <c r="AV48" s="6">
        <v>1640</v>
      </c>
      <c r="AW48" s="6">
        <v>1643</v>
      </c>
      <c r="AX48" s="6">
        <v>1629</v>
      </c>
      <c r="AY48" s="6">
        <v>1621</v>
      </c>
      <c r="AZ48" s="6">
        <v>1564</v>
      </c>
      <c r="BA48" s="6">
        <v>1540</v>
      </c>
      <c r="BB48" s="6">
        <v>1535</v>
      </c>
      <c r="BC48" s="6">
        <v>1508</v>
      </c>
      <c r="BD48" s="6">
        <v>1471</v>
      </c>
      <c r="BE48" s="6">
        <v>1410</v>
      </c>
      <c r="BF48" s="6">
        <v>1343</v>
      </c>
      <c r="BG48" s="6">
        <v>1308</v>
      </c>
      <c r="BH48" s="6">
        <v>1247</v>
      </c>
      <c r="BI48" s="6">
        <v>1221</v>
      </c>
      <c r="BJ48" s="6">
        <v>1197</v>
      </c>
      <c r="BK48" s="6">
        <v>1164</v>
      </c>
    </row>
    <row r="49" spans="1:63" x14ac:dyDescent="0.25">
      <c r="A49" s="14" t="s">
        <v>3</v>
      </c>
      <c r="B49" s="6">
        <v>2850</v>
      </c>
      <c r="C49" s="6">
        <v>2814</v>
      </c>
      <c r="D49" s="6">
        <v>2785</v>
      </c>
      <c r="E49" s="6">
        <v>2727</v>
      </c>
      <c r="F49" s="6">
        <v>2676</v>
      </c>
      <c r="G49" s="6">
        <v>2648</v>
      </c>
      <c r="H49" s="6">
        <v>2620</v>
      </c>
      <c r="I49" s="6">
        <v>2590</v>
      </c>
      <c r="J49" s="6">
        <v>2568</v>
      </c>
      <c r="K49" s="6">
        <v>2506</v>
      </c>
      <c r="L49" s="6">
        <v>2452</v>
      </c>
      <c r="M49" s="6">
        <v>2442</v>
      </c>
      <c r="N49" s="6">
        <v>2429</v>
      </c>
      <c r="O49" s="6">
        <v>2404</v>
      </c>
      <c r="P49" s="6">
        <v>2376</v>
      </c>
      <c r="Q49" s="6">
        <v>2344</v>
      </c>
      <c r="R49" s="6">
        <v>2290</v>
      </c>
      <c r="S49" s="6">
        <v>2256</v>
      </c>
      <c r="T49" s="6">
        <v>2226</v>
      </c>
      <c r="U49" s="6">
        <v>2197</v>
      </c>
      <c r="V49" s="6">
        <v>2194</v>
      </c>
      <c r="W49" s="6">
        <v>2125</v>
      </c>
      <c r="X49" s="6">
        <v>2103</v>
      </c>
      <c r="Y49" s="6">
        <v>2070</v>
      </c>
      <c r="Z49" s="6">
        <v>2055</v>
      </c>
      <c r="AA49" s="6">
        <v>2039</v>
      </c>
      <c r="AB49" s="6">
        <v>2025</v>
      </c>
      <c r="AC49" s="6">
        <v>1990</v>
      </c>
      <c r="AD49" s="6">
        <v>1984</v>
      </c>
      <c r="AE49" s="6">
        <v>1974</v>
      </c>
      <c r="AF49" s="6">
        <v>1930</v>
      </c>
      <c r="AG49" s="6">
        <v>1918</v>
      </c>
      <c r="AH49" s="6">
        <v>1903</v>
      </c>
      <c r="AI49" s="6">
        <v>1867</v>
      </c>
      <c r="AJ49" s="6">
        <v>1847</v>
      </c>
      <c r="AK49" s="6">
        <v>1842</v>
      </c>
      <c r="AL49" s="6">
        <v>1830</v>
      </c>
      <c r="AM49" s="6">
        <v>1830</v>
      </c>
      <c r="AN49" s="6">
        <v>1807</v>
      </c>
      <c r="AO49" s="6">
        <v>1788</v>
      </c>
      <c r="AP49" s="6">
        <v>1785</v>
      </c>
      <c r="AQ49" s="6">
        <v>1777</v>
      </c>
      <c r="AR49" s="6">
        <v>1736</v>
      </c>
      <c r="AS49" s="6">
        <v>1713</v>
      </c>
      <c r="AT49" s="6">
        <v>1669</v>
      </c>
      <c r="AU49" s="6">
        <v>1653</v>
      </c>
      <c r="AV49" s="6">
        <v>1625</v>
      </c>
      <c r="AW49" s="6">
        <v>1623</v>
      </c>
      <c r="AX49" s="6">
        <v>1607</v>
      </c>
      <c r="AY49" s="6">
        <v>1634</v>
      </c>
      <c r="AZ49" s="6">
        <v>1634</v>
      </c>
      <c r="BA49" s="6">
        <v>1636</v>
      </c>
      <c r="BB49" s="6">
        <v>1626</v>
      </c>
      <c r="BC49" s="6">
        <v>1621</v>
      </c>
      <c r="BD49" s="6">
        <v>1607</v>
      </c>
      <c r="BE49" s="6">
        <v>1516</v>
      </c>
      <c r="BF49" s="6">
        <v>1387</v>
      </c>
      <c r="BG49" s="6">
        <v>1308</v>
      </c>
      <c r="BH49" s="6">
        <v>1225</v>
      </c>
      <c r="BI49" s="6">
        <v>1174</v>
      </c>
      <c r="BJ49" s="6">
        <v>1153</v>
      </c>
      <c r="BK49" s="6">
        <v>1105</v>
      </c>
    </row>
    <row r="50" spans="1:63" x14ac:dyDescent="0.25">
      <c r="A50" s="14" t="s">
        <v>80</v>
      </c>
      <c r="B50" s="6">
        <v>3572</v>
      </c>
      <c r="C50" s="6">
        <v>3514</v>
      </c>
      <c r="D50" s="6">
        <v>3477</v>
      </c>
      <c r="E50" s="6">
        <v>3412</v>
      </c>
      <c r="F50" s="6">
        <v>3320</v>
      </c>
      <c r="G50" s="6">
        <v>3281</v>
      </c>
      <c r="H50" s="6">
        <v>3257</v>
      </c>
      <c r="I50" s="6">
        <v>3224</v>
      </c>
      <c r="J50" s="6">
        <v>3185</v>
      </c>
      <c r="K50" s="6">
        <v>3157</v>
      </c>
      <c r="L50" s="6">
        <v>3106</v>
      </c>
      <c r="M50" s="6">
        <v>3112</v>
      </c>
      <c r="N50" s="6">
        <v>3082</v>
      </c>
      <c r="O50" s="6">
        <v>3063</v>
      </c>
      <c r="P50" s="6">
        <v>3019</v>
      </c>
      <c r="Q50" s="6">
        <v>2980</v>
      </c>
      <c r="R50" s="6">
        <v>2927</v>
      </c>
      <c r="S50" s="6">
        <v>2872</v>
      </c>
      <c r="T50" s="6">
        <v>2825</v>
      </c>
      <c r="U50" s="6">
        <v>2768</v>
      </c>
      <c r="V50" s="6">
        <v>2729</v>
      </c>
      <c r="W50" s="6">
        <v>2674</v>
      </c>
      <c r="X50" s="6">
        <v>2641</v>
      </c>
      <c r="Y50" s="6">
        <v>2586</v>
      </c>
      <c r="Z50" s="6">
        <v>2559</v>
      </c>
      <c r="AA50" s="6">
        <v>2545</v>
      </c>
      <c r="AB50" s="6">
        <v>2526</v>
      </c>
      <c r="AC50" s="6">
        <v>2458</v>
      </c>
      <c r="AD50" s="6">
        <v>2420</v>
      </c>
      <c r="AE50" s="6">
        <v>2410</v>
      </c>
      <c r="AF50" s="6">
        <v>2354</v>
      </c>
      <c r="AG50" s="6">
        <v>2332</v>
      </c>
      <c r="AH50" s="6">
        <v>2297</v>
      </c>
      <c r="AI50" s="6">
        <v>2237</v>
      </c>
      <c r="AJ50" s="6">
        <v>2223</v>
      </c>
      <c r="AK50" s="6">
        <v>2205</v>
      </c>
      <c r="AL50" s="6">
        <v>2172</v>
      </c>
      <c r="AM50" s="6">
        <v>2155</v>
      </c>
      <c r="AN50" s="6">
        <v>2114</v>
      </c>
      <c r="AO50" s="6">
        <v>2090</v>
      </c>
      <c r="AP50" s="6">
        <v>2063</v>
      </c>
      <c r="AQ50" s="6">
        <v>2058</v>
      </c>
      <c r="AR50" s="6">
        <v>2038</v>
      </c>
      <c r="AS50" s="6">
        <v>2002</v>
      </c>
      <c r="AT50" s="6">
        <v>1988</v>
      </c>
      <c r="AU50" s="6">
        <v>1974</v>
      </c>
      <c r="AV50" s="6">
        <v>1933</v>
      </c>
      <c r="AW50" s="6">
        <v>1902</v>
      </c>
      <c r="AX50" s="6">
        <v>1892</v>
      </c>
      <c r="AY50" s="6">
        <v>1893</v>
      </c>
      <c r="AZ50" s="6">
        <v>1868</v>
      </c>
      <c r="BA50" s="6">
        <v>1858</v>
      </c>
      <c r="BB50" s="6">
        <v>1836</v>
      </c>
      <c r="BC50" s="6">
        <v>1770</v>
      </c>
      <c r="BD50" s="6">
        <v>1696</v>
      </c>
      <c r="BE50" s="6">
        <v>1586</v>
      </c>
      <c r="BF50" s="6">
        <v>1469</v>
      </c>
      <c r="BG50" s="6">
        <v>1412</v>
      </c>
      <c r="BH50" s="6">
        <v>1321</v>
      </c>
      <c r="BI50" s="6">
        <v>1226</v>
      </c>
      <c r="BJ50" s="6">
        <v>1190</v>
      </c>
      <c r="BK50" s="6">
        <v>1115</v>
      </c>
    </row>
    <row r="51" spans="1:63" x14ac:dyDescent="0.25">
      <c r="A51" s="14" t="s">
        <v>4</v>
      </c>
      <c r="B51" s="6">
        <v>2897</v>
      </c>
      <c r="C51" s="6">
        <v>2841</v>
      </c>
      <c r="D51" s="6">
        <v>2790</v>
      </c>
      <c r="E51" s="6">
        <v>2733</v>
      </c>
      <c r="F51" s="6">
        <v>2675</v>
      </c>
      <c r="G51" s="6">
        <v>2634</v>
      </c>
      <c r="H51" s="6">
        <v>2612</v>
      </c>
      <c r="I51" s="6">
        <v>2571</v>
      </c>
      <c r="J51" s="6">
        <v>2520</v>
      </c>
      <c r="K51" s="6">
        <v>2481</v>
      </c>
      <c r="L51" s="6">
        <v>2436</v>
      </c>
      <c r="M51" s="6">
        <v>2536</v>
      </c>
      <c r="N51" s="6">
        <v>2509</v>
      </c>
      <c r="O51" s="6">
        <v>2459</v>
      </c>
      <c r="P51" s="6">
        <v>2430</v>
      </c>
      <c r="Q51" s="6">
        <v>2384</v>
      </c>
      <c r="R51" s="6">
        <v>2307</v>
      </c>
      <c r="S51" s="6">
        <v>2270</v>
      </c>
      <c r="T51" s="6">
        <v>2218</v>
      </c>
      <c r="U51" s="6">
        <v>2170</v>
      </c>
      <c r="V51" s="6">
        <v>2134</v>
      </c>
      <c r="W51" s="6">
        <v>2077</v>
      </c>
      <c r="X51" s="6">
        <v>2073</v>
      </c>
      <c r="Y51" s="6">
        <v>2048</v>
      </c>
      <c r="Z51" s="6">
        <v>2021</v>
      </c>
      <c r="AA51" s="6">
        <v>2006</v>
      </c>
      <c r="AB51" s="6">
        <v>2002</v>
      </c>
      <c r="AC51" s="6">
        <v>1978</v>
      </c>
      <c r="AD51" s="6">
        <v>1948</v>
      </c>
      <c r="AE51" s="6">
        <v>1946</v>
      </c>
      <c r="AF51" s="6">
        <v>1922</v>
      </c>
      <c r="AG51" s="6">
        <v>1907</v>
      </c>
      <c r="AH51" s="6">
        <v>1855</v>
      </c>
      <c r="AI51" s="6">
        <v>1818</v>
      </c>
      <c r="AJ51" s="6">
        <v>1768</v>
      </c>
      <c r="AK51" s="6">
        <v>1765</v>
      </c>
      <c r="AL51" s="6">
        <v>1783</v>
      </c>
      <c r="AM51" s="6">
        <v>1769</v>
      </c>
      <c r="AN51" s="6">
        <v>1753</v>
      </c>
      <c r="AO51" s="6">
        <v>1716</v>
      </c>
      <c r="AP51" s="6">
        <v>1715</v>
      </c>
      <c r="AQ51" s="6">
        <v>1712</v>
      </c>
      <c r="AR51" s="6">
        <v>1733</v>
      </c>
      <c r="AS51" s="6">
        <v>1723</v>
      </c>
      <c r="AT51" s="6">
        <v>1686</v>
      </c>
      <c r="AU51" s="6">
        <v>1659</v>
      </c>
      <c r="AV51" s="6">
        <v>1670</v>
      </c>
      <c r="AW51" s="6">
        <v>1649</v>
      </c>
      <c r="AX51" s="6">
        <v>1658</v>
      </c>
      <c r="AY51" s="6">
        <v>1694</v>
      </c>
      <c r="AZ51" s="6">
        <v>1669</v>
      </c>
      <c r="BA51" s="6">
        <v>1679</v>
      </c>
      <c r="BB51" s="6">
        <v>1675</v>
      </c>
      <c r="BC51" s="6">
        <v>1621</v>
      </c>
      <c r="BD51" s="6">
        <v>1568</v>
      </c>
      <c r="BE51" s="6">
        <v>1465</v>
      </c>
      <c r="BF51" s="6">
        <v>1362</v>
      </c>
      <c r="BG51" s="6">
        <v>1277</v>
      </c>
      <c r="BH51" s="6">
        <v>1195</v>
      </c>
      <c r="BI51" s="6">
        <v>1184</v>
      </c>
      <c r="BJ51" s="6">
        <v>1179</v>
      </c>
      <c r="BK51" s="6">
        <v>1134</v>
      </c>
    </row>
    <row r="52" spans="1:63" x14ac:dyDescent="0.25">
      <c r="A52" s="14" t="s">
        <v>5</v>
      </c>
      <c r="B52" s="6">
        <v>4416</v>
      </c>
      <c r="C52" s="6">
        <v>4354</v>
      </c>
      <c r="D52" s="6">
        <v>4269</v>
      </c>
      <c r="E52" s="6">
        <v>4186</v>
      </c>
      <c r="F52" s="6">
        <v>4117</v>
      </c>
      <c r="G52" s="6">
        <v>4039</v>
      </c>
      <c r="H52" s="6">
        <v>4006</v>
      </c>
      <c r="I52" s="6">
        <v>3967</v>
      </c>
      <c r="J52" s="6">
        <v>3915</v>
      </c>
      <c r="K52" s="6">
        <v>3864</v>
      </c>
      <c r="L52" s="6">
        <v>3850</v>
      </c>
      <c r="M52" s="6">
        <v>3967</v>
      </c>
      <c r="N52" s="6">
        <v>3915</v>
      </c>
      <c r="O52" s="6">
        <v>3884</v>
      </c>
      <c r="P52" s="6">
        <v>3822</v>
      </c>
      <c r="Q52" s="6">
        <v>3767</v>
      </c>
      <c r="R52" s="6">
        <v>3693</v>
      </c>
      <c r="S52" s="6">
        <v>3630</v>
      </c>
      <c r="T52" s="6">
        <v>3576</v>
      </c>
      <c r="U52" s="6">
        <v>3500</v>
      </c>
      <c r="V52" s="6">
        <v>3449</v>
      </c>
      <c r="W52" s="6">
        <v>3403</v>
      </c>
      <c r="X52" s="6">
        <v>3383</v>
      </c>
      <c r="Y52" s="6">
        <v>3311</v>
      </c>
      <c r="Z52" s="6">
        <v>3241</v>
      </c>
      <c r="AA52" s="6">
        <v>3204</v>
      </c>
      <c r="AB52" s="6">
        <v>3159</v>
      </c>
      <c r="AC52" s="6">
        <v>3100</v>
      </c>
      <c r="AD52" s="6">
        <v>3052</v>
      </c>
      <c r="AE52" s="6">
        <v>3018</v>
      </c>
      <c r="AF52" s="6">
        <v>2987</v>
      </c>
      <c r="AG52" s="6">
        <v>2931</v>
      </c>
      <c r="AH52" s="6">
        <v>2918</v>
      </c>
      <c r="AI52" s="6">
        <v>2884</v>
      </c>
      <c r="AJ52" s="6">
        <v>2854</v>
      </c>
      <c r="AK52" s="6">
        <v>2837</v>
      </c>
      <c r="AL52" s="6">
        <v>2826</v>
      </c>
      <c r="AM52" s="6">
        <v>2799</v>
      </c>
      <c r="AN52" s="6">
        <v>2751</v>
      </c>
      <c r="AO52" s="6">
        <v>2719</v>
      </c>
      <c r="AP52" s="6">
        <v>2707</v>
      </c>
      <c r="AQ52" s="6">
        <v>2698</v>
      </c>
      <c r="AR52" s="6">
        <v>2673</v>
      </c>
      <c r="AS52" s="6">
        <v>2655</v>
      </c>
      <c r="AT52" s="6">
        <v>2632</v>
      </c>
      <c r="AU52" s="6">
        <v>2588</v>
      </c>
      <c r="AV52" s="6">
        <v>2567</v>
      </c>
      <c r="AW52" s="6">
        <v>2507</v>
      </c>
      <c r="AX52" s="6">
        <v>2492</v>
      </c>
      <c r="AY52" s="6">
        <v>2492</v>
      </c>
      <c r="AZ52" s="6">
        <v>2486</v>
      </c>
      <c r="BA52" s="6">
        <v>2438</v>
      </c>
      <c r="BB52" s="6">
        <v>2417</v>
      </c>
      <c r="BC52" s="6">
        <v>2361</v>
      </c>
      <c r="BD52" s="6">
        <v>2266</v>
      </c>
      <c r="BE52" s="6">
        <v>2132</v>
      </c>
      <c r="BF52" s="6">
        <v>1952</v>
      </c>
      <c r="BG52" s="6">
        <v>1877</v>
      </c>
      <c r="BH52" s="6">
        <v>1764</v>
      </c>
      <c r="BI52" s="6">
        <v>1687</v>
      </c>
      <c r="BJ52" s="6">
        <v>1672</v>
      </c>
      <c r="BK52" s="6">
        <v>1580</v>
      </c>
    </row>
    <row r="53" spans="1:63" x14ac:dyDescent="0.25">
      <c r="A53" s="14" t="s">
        <v>6</v>
      </c>
      <c r="B53" s="6">
        <v>2284</v>
      </c>
      <c r="C53" s="6">
        <v>2276</v>
      </c>
      <c r="D53" s="6">
        <v>2237</v>
      </c>
      <c r="E53" s="6">
        <v>2217</v>
      </c>
      <c r="F53" s="6">
        <v>2148</v>
      </c>
      <c r="G53" s="6">
        <v>2134</v>
      </c>
      <c r="H53" s="6">
        <v>2120</v>
      </c>
      <c r="I53" s="6">
        <v>2087</v>
      </c>
      <c r="J53" s="6">
        <v>2078</v>
      </c>
      <c r="K53" s="6">
        <v>2059</v>
      </c>
      <c r="L53" s="6">
        <v>2025</v>
      </c>
      <c r="M53" s="6">
        <v>1965</v>
      </c>
      <c r="N53" s="6">
        <v>1955</v>
      </c>
      <c r="O53" s="6">
        <v>1941</v>
      </c>
      <c r="P53" s="6">
        <v>1919</v>
      </c>
      <c r="Q53" s="6">
        <v>1887</v>
      </c>
      <c r="R53" s="6">
        <v>1868</v>
      </c>
      <c r="S53" s="6">
        <v>1858</v>
      </c>
      <c r="T53" s="6">
        <v>1824</v>
      </c>
      <c r="U53" s="6">
        <v>1792</v>
      </c>
      <c r="V53" s="6">
        <v>1775</v>
      </c>
      <c r="W53" s="6">
        <v>1720</v>
      </c>
      <c r="X53" s="6">
        <v>1673</v>
      </c>
      <c r="Y53" s="6">
        <v>1657</v>
      </c>
      <c r="Z53" s="6">
        <v>1638</v>
      </c>
      <c r="AA53" s="6">
        <v>1620</v>
      </c>
      <c r="AB53" s="6">
        <v>1588</v>
      </c>
      <c r="AC53" s="6">
        <v>1579</v>
      </c>
      <c r="AD53" s="6">
        <v>1563</v>
      </c>
      <c r="AE53" s="6">
        <v>1543</v>
      </c>
      <c r="AF53" s="6">
        <v>1504</v>
      </c>
      <c r="AG53" s="6">
        <v>1474</v>
      </c>
      <c r="AH53" s="6">
        <v>1455</v>
      </c>
      <c r="AI53" s="6">
        <v>1428</v>
      </c>
      <c r="AJ53" s="6">
        <v>1397</v>
      </c>
      <c r="AK53" s="6">
        <v>1382</v>
      </c>
      <c r="AL53" s="6">
        <v>1364</v>
      </c>
      <c r="AM53" s="6">
        <v>1354</v>
      </c>
      <c r="AN53" s="6">
        <v>1339</v>
      </c>
      <c r="AO53" s="6">
        <v>1313</v>
      </c>
      <c r="AP53" s="6">
        <v>1283</v>
      </c>
      <c r="AQ53" s="6">
        <v>1273</v>
      </c>
      <c r="AR53" s="6">
        <v>1259</v>
      </c>
      <c r="AS53" s="6">
        <v>1243</v>
      </c>
      <c r="AT53" s="6">
        <v>1219</v>
      </c>
      <c r="AU53" s="6">
        <v>1202</v>
      </c>
      <c r="AV53" s="6">
        <v>1185</v>
      </c>
      <c r="AW53" s="6">
        <v>1173</v>
      </c>
      <c r="AX53" s="6">
        <v>1160</v>
      </c>
      <c r="AY53" s="6">
        <v>1154</v>
      </c>
      <c r="AZ53" s="6">
        <v>1121</v>
      </c>
      <c r="BA53" s="6">
        <v>1104</v>
      </c>
      <c r="BB53" s="6">
        <v>1103</v>
      </c>
      <c r="BC53" s="6">
        <v>1066</v>
      </c>
      <c r="BD53" s="6">
        <v>1017</v>
      </c>
      <c r="BE53" s="6">
        <v>936</v>
      </c>
      <c r="BF53" s="6">
        <v>832</v>
      </c>
      <c r="BG53" s="6">
        <v>777</v>
      </c>
      <c r="BH53" s="6">
        <v>729</v>
      </c>
      <c r="BI53" s="6">
        <v>693</v>
      </c>
      <c r="BJ53" s="6">
        <v>674</v>
      </c>
      <c r="BK53" s="6">
        <v>611</v>
      </c>
    </row>
    <row r="54" spans="1:63" x14ac:dyDescent="0.25">
      <c r="A54" s="14" t="s">
        <v>8</v>
      </c>
      <c r="B54" s="6">
        <v>4233</v>
      </c>
      <c r="C54" s="6">
        <v>4191</v>
      </c>
      <c r="D54" s="6">
        <v>4153</v>
      </c>
      <c r="E54" s="6">
        <v>4100</v>
      </c>
      <c r="F54" s="6">
        <v>4039</v>
      </c>
      <c r="G54" s="6">
        <v>3987</v>
      </c>
      <c r="H54" s="6">
        <v>3952</v>
      </c>
      <c r="I54" s="6">
        <v>3920</v>
      </c>
      <c r="J54" s="6">
        <v>3859</v>
      </c>
      <c r="K54" s="6">
        <v>3819</v>
      </c>
      <c r="L54" s="6">
        <v>3767</v>
      </c>
      <c r="M54" s="6">
        <v>3721</v>
      </c>
      <c r="N54" s="6">
        <v>3680</v>
      </c>
      <c r="O54" s="6">
        <v>3629</v>
      </c>
      <c r="P54" s="6">
        <v>3591</v>
      </c>
      <c r="Q54" s="6">
        <v>3539</v>
      </c>
      <c r="R54" s="6">
        <v>3467</v>
      </c>
      <c r="S54" s="6">
        <v>3419</v>
      </c>
      <c r="T54" s="6">
        <v>3400</v>
      </c>
      <c r="U54" s="6">
        <v>3338</v>
      </c>
      <c r="V54" s="6">
        <v>3308</v>
      </c>
      <c r="W54" s="6">
        <v>3261</v>
      </c>
      <c r="X54" s="6">
        <v>3221</v>
      </c>
      <c r="Y54" s="6">
        <v>3179</v>
      </c>
      <c r="Z54" s="6">
        <v>3121</v>
      </c>
      <c r="AA54" s="6">
        <v>3097</v>
      </c>
      <c r="AB54" s="6">
        <v>3059</v>
      </c>
      <c r="AC54" s="6">
        <v>3015</v>
      </c>
      <c r="AD54" s="6">
        <v>3001</v>
      </c>
      <c r="AE54" s="6">
        <v>2966</v>
      </c>
      <c r="AF54" s="6">
        <v>2966</v>
      </c>
      <c r="AG54" s="6">
        <v>2926</v>
      </c>
      <c r="AH54" s="6">
        <v>2904</v>
      </c>
      <c r="AI54" s="6">
        <v>2873</v>
      </c>
      <c r="AJ54" s="6">
        <v>2821</v>
      </c>
      <c r="AK54" s="6">
        <v>2796</v>
      </c>
      <c r="AL54" s="6">
        <v>2776</v>
      </c>
      <c r="AM54" s="6">
        <v>2756</v>
      </c>
      <c r="AN54" s="6">
        <v>2753</v>
      </c>
      <c r="AO54" s="6">
        <v>2699</v>
      </c>
      <c r="AP54" s="6">
        <v>2681</v>
      </c>
      <c r="AQ54" s="6">
        <v>2665</v>
      </c>
      <c r="AR54" s="6">
        <v>2630</v>
      </c>
      <c r="AS54" s="6">
        <v>2591</v>
      </c>
      <c r="AT54" s="6">
        <v>2563</v>
      </c>
      <c r="AU54" s="6">
        <v>2533</v>
      </c>
      <c r="AV54" s="6">
        <v>2498</v>
      </c>
      <c r="AW54" s="6">
        <v>2470</v>
      </c>
      <c r="AX54" s="6">
        <v>2467</v>
      </c>
      <c r="AY54" s="6">
        <v>2446</v>
      </c>
      <c r="AZ54" s="6">
        <v>2433</v>
      </c>
      <c r="BA54" s="6">
        <v>2385</v>
      </c>
      <c r="BB54" s="6">
        <v>2381</v>
      </c>
      <c r="BC54" s="6">
        <v>2329</v>
      </c>
      <c r="BD54" s="6">
        <v>2191</v>
      </c>
      <c r="BE54" s="6">
        <v>2003</v>
      </c>
      <c r="BF54" s="6">
        <v>1879</v>
      </c>
      <c r="BG54" s="6">
        <v>1774</v>
      </c>
      <c r="BH54" s="6">
        <v>1660</v>
      </c>
      <c r="BI54" s="6">
        <v>1588</v>
      </c>
      <c r="BJ54" s="6">
        <v>1543</v>
      </c>
      <c r="BK54" s="6">
        <v>1413</v>
      </c>
    </row>
    <row r="55" spans="1:63" x14ac:dyDescent="0.25">
      <c r="A55" s="14" t="s">
        <v>9</v>
      </c>
      <c r="B55" s="6">
        <v>4763</v>
      </c>
      <c r="C55" s="6">
        <v>4624</v>
      </c>
      <c r="D55" s="6">
        <v>4562</v>
      </c>
      <c r="E55" s="6">
        <v>4564</v>
      </c>
      <c r="F55" s="6">
        <v>4471</v>
      </c>
      <c r="G55" s="6">
        <v>4416</v>
      </c>
      <c r="H55" s="6">
        <v>4332</v>
      </c>
      <c r="I55" s="6">
        <v>4226</v>
      </c>
      <c r="J55" s="6">
        <v>4176</v>
      </c>
      <c r="K55" s="6">
        <v>4115</v>
      </c>
      <c r="L55" s="6">
        <v>4056</v>
      </c>
      <c r="M55" s="6">
        <v>4046</v>
      </c>
      <c r="N55" s="6">
        <v>3975</v>
      </c>
      <c r="O55" s="6">
        <v>3922</v>
      </c>
      <c r="P55" s="6">
        <v>3875</v>
      </c>
      <c r="Q55" s="6">
        <v>3840</v>
      </c>
      <c r="R55" s="6">
        <v>3713</v>
      </c>
      <c r="S55" s="6">
        <v>3656</v>
      </c>
      <c r="T55" s="6">
        <v>3670</v>
      </c>
      <c r="U55" s="6">
        <v>3576</v>
      </c>
      <c r="V55" s="6">
        <v>3545</v>
      </c>
      <c r="W55" s="6">
        <v>3462</v>
      </c>
      <c r="X55" s="6">
        <v>3410</v>
      </c>
      <c r="Y55" s="6">
        <v>3402</v>
      </c>
      <c r="Z55" s="6">
        <v>3336</v>
      </c>
      <c r="AA55" s="6">
        <v>3286</v>
      </c>
      <c r="AB55" s="6">
        <v>3242</v>
      </c>
      <c r="AC55" s="6">
        <v>3160</v>
      </c>
      <c r="AD55" s="6">
        <v>3117</v>
      </c>
      <c r="AE55" s="6">
        <v>3119</v>
      </c>
      <c r="AF55" s="6">
        <v>3017</v>
      </c>
      <c r="AG55" s="6">
        <v>2970</v>
      </c>
      <c r="AH55" s="6">
        <v>2949</v>
      </c>
      <c r="AI55" s="6">
        <v>2891</v>
      </c>
      <c r="AJ55" s="6">
        <v>2872</v>
      </c>
      <c r="AK55" s="6">
        <v>2845</v>
      </c>
      <c r="AL55" s="6">
        <v>2824</v>
      </c>
      <c r="AM55" s="6">
        <v>2769</v>
      </c>
      <c r="AN55" s="6">
        <v>2753</v>
      </c>
      <c r="AO55" s="6">
        <v>2718</v>
      </c>
      <c r="AP55" s="6">
        <v>2681</v>
      </c>
      <c r="AQ55" s="6">
        <v>2675</v>
      </c>
      <c r="AR55" s="6">
        <v>2586</v>
      </c>
      <c r="AS55" s="6">
        <v>2565</v>
      </c>
      <c r="AT55" s="6">
        <v>2527</v>
      </c>
      <c r="AU55" s="6">
        <v>2500</v>
      </c>
      <c r="AV55" s="6">
        <v>2488</v>
      </c>
      <c r="AW55" s="6">
        <v>2452</v>
      </c>
      <c r="AX55" s="6">
        <v>2446</v>
      </c>
      <c r="AY55" s="6">
        <v>2453</v>
      </c>
      <c r="AZ55" s="6">
        <v>2412</v>
      </c>
      <c r="BA55" s="6">
        <v>2381</v>
      </c>
      <c r="BB55" s="6">
        <v>2335</v>
      </c>
      <c r="BC55" s="6">
        <v>2302</v>
      </c>
      <c r="BD55" s="6">
        <v>2247</v>
      </c>
      <c r="BE55" s="6">
        <v>2114</v>
      </c>
      <c r="BF55" s="6">
        <v>1884</v>
      </c>
      <c r="BG55" s="6">
        <v>1785</v>
      </c>
      <c r="BH55" s="6">
        <v>1669</v>
      </c>
      <c r="BI55" s="6">
        <v>1606</v>
      </c>
      <c r="BJ55" s="6">
        <v>1568</v>
      </c>
      <c r="BK55" s="6">
        <v>1432</v>
      </c>
    </row>
    <row r="56" spans="1:63" x14ac:dyDescent="0.25">
      <c r="A56" s="14" t="s">
        <v>46</v>
      </c>
      <c r="B56" s="6">
        <v>3057</v>
      </c>
      <c r="C56" s="6">
        <v>2996</v>
      </c>
      <c r="D56" s="6">
        <v>2947</v>
      </c>
      <c r="E56" s="6">
        <v>2869</v>
      </c>
      <c r="F56" s="6">
        <v>2804</v>
      </c>
      <c r="G56" s="6">
        <v>2769</v>
      </c>
      <c r="H56" s="6">
        <v>2743</v>
      </c>
      <c r="I56" s="6">
        <v>2714</v>
      </c>
      <c r="J56" s="6">
        <v>2682</v>
      </c>
      <c r="K56" s="6">
        <v>2648</v>
      </c>
      <c r="L56" s="6">
        <v>2600</v>
      </c>
      <c r="M56" s="6">
        <v>2524</v>
      </c>
      <c r="N56" s="6">
        <v>2501</v>
      </c>
      <c r="O56" s="6">
        <v>2456</v>
      </c>
      <c r="P56" s="6">
        <v>2426</v>
      </c>
      <c r="Q56" s="6">
        <v>2386</v>
      </c>
      <c r="R56" s="6">
        <v>2336</v>
      </c>
      <c r="S56" s="6">
        <v>2303</v>
      </c>
      <c r="T56" s="6">
        <v>2274</v>
      </c>
      <c r="U56" s="6">
        <v>2227</v>
      </c>
      <c r="V56" s="6">
        <v>2201</v>
      </c>
      <c r="W56" s="6">
        <v>2153</v>
      </c>
      <c r="X56" s="6">
        <v>2117</v>
      </c>
      <c r="Y56" s="6">
        <v>2093</v>
      </c>
      <c r="Z56" s="6">
        <v>2050</v>
      </c>
      <c r="AA56" s="6">
        <v>2032</v>
      </c>
      <c r="AB56" s="6">
        <v>1994</v>
      </c>
      <c r="AC56" s="6">
        <v>1953</v>
      </c>
      <c r="AD56" s="6">
        <v>1923</v>
      </c>
      <c r="AE56" s="6">
        <v>1898</v>
      </c>
      <c r="AF56" s="6">
        <v>1854</v>
      </c>
      <c r="AG56" s="6">
        <v>1816</v>
      </c>
      <c r="AH56" s="6">
        <v>1802</v>
      </c>
      <c r="AI56" s="6">
        <v>1771</v>
      </c>
      <c r="AJ56" s="6">
        <v>1747</v>
      </c>
      <c r="AK56" s="6">
        <v>1719</v>
      </c>
      <c r="AL56" s="6">
        <v>1704</v>
      </c>
      <c r="AM56" s="6">
        <v>1680</v>
      </c>
      <c r="AN56" s="6">
        <v>1659</v>
      </c>
      <c r="AO56" s="6">
        <v>1641</v>
      </c>
      <c r="AP56" s="6">
        <v>1638</v>
      </c>
      <c r="AQ56" s="6">
        <v>1617</v>
      </c>
      <c r="AR56" s="6">
        <v>1581</v>
      </c>
      <c r="AS56" s="6">
        <v>1566</v>
      </c>
      <c r="AT56" s="6">
        <v>1525</v>
      </c>
      <c r="AU56" s="6">
        <v>1514</v>
      </c>
      <c r="AV56" s="6">
        <v>1499</v>
      </c>
      <c r="AW56" s="6">
        <v>1490</v>
      </c>
      <c r="AX56" s="6">
        <v>1481</v>
      </c>
      <c r="AY56" s="6">
        <v>1471</v>
      </c>
      <c r="AZ56" s="6">
        <v>1436</v>
      </c>
      <c r="BA56" s="6">
        <v>1423</v>
      </c>
      <c r="BB56" s="6">
        <v>1396</v>
      </c>
      <c r="BC56" s="6">
        <v>1355</v>
      </c>
      <c r="BD56" s="6">
        <v>1281</v>
      </c>
      <c r="BE56" s="6">
        <v>1174</v>
      </c>
      <c r="BF56" s="6">
        <v>1087</v>
      </c>
      <c r="BG56" s="6">
        <v>1026</v>
      </c>
      <c r="BH56" s="6">
        <v>959</v>
      </c>
      <c r="BI56" s="6">
        <v>905</v>
      </c>
      <c r="BJ56" s="6">
        <v>880</v>
      </c>
      <c r="BK56" s="6">
        <v>816</v>
      </c>
    </row>
    <row r="57" spans="1:63" x14ac:dyDescent="0.25">
      <c r="A57" s="14" t="s">
        <v>11</v>
      </c>
      <c r="B57" s="6">
        <v>2809</v>
      </c>
      <c r="C57" s="6">
        <v>2764</v>
      </c>
      <c r="D57" s="6">
        <v>2708</v>
      </c>
      <c r="E57" s="6">
        <v>2630</v>
      </c>
      <c r="F57" s="6">
        <v>2575</v>
      </c>
      <c r="G57" s="6">
        <v>2537</v>
      </c>
      <c r="H57" s="6">
        <v>2500</v>
      </c>
      <c r="I57" s="6">
        <v>2476</v>
      </c>
      <c r="J57" s="6">
        <v>2460</v>
      </c>
      <c r="K57" s="6">
        <v>2420</v>
      </c>
      <c r="L57" s="6">
        <v>2394</v>
      </c>
      <c r="M57" s="6">
        <v>2346</v>
      </c>
      <c r="N57" s="6">
        <v>2312</v>
      </c>
      <c r="O57" s="6">
        <v>2282</v>
      </c>
      <c r="P57" s="6">
        <v>2269</v>
      </c>
      <c r="Q57" s="6">
        <v>2238</v>
      </c>
      <c r="R57" s="6">
        <v>2199</v>
      </c>
      <c r="S57" s="6">
        <v>2186</v>
      </c>
      <c r="T57" s="6">
        <v>2143</v>
      </c>
      <c r="U57" s="6">
        <v>2104</v>
      </c>
      <c r="V57" s="6">
        <v>2054</v>
      </c>
      <c r="W57" s="6">
        <v>2018</v>
      </c>
      <c r="X57" s="6">
        <v>1985</v>
      </c>
      <c r="Y57" s="6">
        <v>1948</v>
      </c>
      <c r="Z57" s="6">
        <v>1924</v>
      </c>
      <c r="AA57" s="6">
        <v>1901</v>
      </c>
      <c r="AB57" s="6">
        <v>1872</v>
      </c>
      <c r="AC57" s="6">
        <v>1834</v>
      </c>
      <c r="AD57" s="6">
        <v>1827</v>
      </c>
      <c r="AE57" s="6">
        <v>1802</v>
      </c>
      <c r="AF57" s="6">
        <v>1782</v>
      </c>
      <c r="AG57" s="6">
        <v>1749</v>
      </c>
      <c r="AH57" s="6">
        <v>1740</v>
      </c>
      <c r="AI57" s="6">
        <v>1715</v>
      </c>
      <c r="AJ57" s="6">
        <v>1688</v>
      </c>
      <c r="AK57" s="6">
        <v>1680</v>
      </c>
      <c r="AL57" s="6">
        <v>1669</v>
      </c>
      <c r="AM57" s="6">
        <v>1642</v>
      </c>
      <c r="AN57" s="6">
        <v>1640</v>
      </c>
      <c r="AO57" s="6">
        <v>1624</v>
      </c>
      <c r="AP57" s="6">
        <v>1604</v>
      </c>
      <c r="AQ57" s="6">
        <v>1595</v>
      </c>
      <c r="AR57" s="6">
        <v>1577</v>
      </c>
      <c r="AS57" s="6">
        <v>1554</v>
      </c>
      <c r="AT57" s="6">
        <v>1530</v>
      </c>
      <c r="AU57" s="6">
        <v>1503</v>
      </c>
      <c r="AV57" s="6">
        <v>1481</v>
      </c>
      <c r="AW57" s="6">
        <v>1434</v>
      </c>
      <c r="AX57" s="6">
        <v>1441</v>
      </c>
      <c r="AY57" s="6">
        <v>1418</v>
      </c>
      <c r="AZ57" s="6">
        <v>1409</v>
      </c>
      <c r="BA57" s="6">
        <v>1387</v>
      </c>
      <c r="BB57" s="6">
        <v>1382</v>
      </c>
      <c r="BC57" s="6">
        <v>1317</v>
      </c>
      <c r="BD57" s="6">
        <v>1225</v>
      </c>
      <c r="BE57" s="6">
        <v>1144</v>
      </c>
      <c r="BF57" s="6">
        <v>1055</v>
      </c>
      <c r="BG57" s="6">
        <v>1025</v>
      </c>
      <c r="BH57" s="6">
        <v>972</v>
      </c>
      <c r="BI57" s="6">
        <v>952</v>
      </c>
      <c r="BJ57" s="6">
        <v>922</v>
      </c>
      <c r="BK57" s="6">
        <v>852</v>
      </c>
    </row>
    <row r="58" spans="1:63" x14ac:dyDescent="0.25">
      <c r="A58" s="14" t="s">
        <v>41</v>
      </c>
      <c r="B58" s="6">
        <v>40680</v>
      </c>
      <c r="C58" s="6">
        <v>40057</v>
      </c>
      <c r="D58" s="6">
        <v>39490</v>
      </c>
      <c r="E58" s="6">
        <v>38807</v>
      </c>
      <c r="F58" s="6">
        <v>38016</v>
      </c>
      <c r="G58" s="6">
        <v>37507</v>
      </c>
      <c r="H58" s="6">
        <v>37087</v>
      </c>
      <c r="I58" s="6">
        <v>36594</v>
      </c>
      <c r="J58" s="6">
        <v>36146</v>
      </c>
      <c r="K58" s="6">
        <v>35640</v>
      </c>
      <c r="L58" s="6">
        <v>35092</v>
      </c>
      <c r="M58" s="6">
        <v>35316</v>
      </c>
      <c r="N58" s="6">
        <v>34979</v>
      </c>
      <c r="O58" s="6">
        <v>34656</v>
      </c>
      <c r="P58" s="6">
        <v>34228</v>
      </c>
      <c r="Q58" s="6">
        <v>33727</v>
      </c>
      <c r="R58" s="6">
        <v>33033</v>
      </c>
      <c r="S58" s="6">
        <v>32634</v>
      </c>
      <c r="T58" s="6">
        <v>32213</v>
      </c>
      <c r="U58" s="6">
        <v>31604</v>
      </c>
      <c r="V58" s="6">
        <v>31209</v>
      </c>
      <c r="W58" s="6">
        <v>30531</v>
      </c>
      <c r="X58" s="6">
        <v>30129</v>
      </c>
      <c r="Y58" s="6">
        <v>29731</v>
      </c>
      <c r="Z58" s="6">
        <v>29318</v>
      </c>
      <c r="AA58" s="6">
        <v>29070</v>
      </c>
      <c r="AB58" s="6">
        <v>28712</v>
      </c>
      <c r="AC58" s="6">
        <v>28162</v>
      </c>
      <c r="AD58" s="6">
        <v>27873</v>
      </c>
      <c r="AE58" s="6">
        <v>27672</v>
      </c>
      <c r="AF58" s="6">
        <v>27167</v>
      </c>
      <c r="AG58" s="6">
        <v>26784</v>
      </c>
      <c r="AH58" s="6">
        <v>26537</v>
      </c>
      <c r="AI58" s="6">
        <v>26015</v>
      </c>
      <c r="AJ58" s="6">
        <v>25663</v>
      </c>
      <c r="AK58" s="6">
        <v>25463</v>
      </c>
      <c r="AL58" s="6">
        <v>25301</v>
      </c>
      <c r="AM58" s="6">
        <v>25051</v>
      </c>
      <c r="AN58" s="6">
        <v>24792</v>
      </c>
      <c r="AO58" s="6">
        <v>24429</v>
      </c>
      <c r="AP58" s="6">
        <v>24191</v>
      </c>
      <c r="AQ58" s="6">
        <v>24062</v>
      </c>
      <c r="AR58" s="6">
        <v>23763</v>
      </c>
      <c r="AS58" s="6">
        <v>23545</v>
      </c>
      <c r="AT58" s="6">
        <v>23182</v>
      </c>
      <c r="AU58" s="6">
        <v>22883</v>
      </c>
      <c r="AV58" s="6">
        <v>22616</v>
      </c>
      <c r="AW58" s="6">
        <v>22328</v>
      </c>
      <c r="AX58" s="6">
        <v>22260</v>
      </c>
      <c r="AY58" s="6">
        <v>22273</v>
      </c>
      <c r="AZ58" s="6">
        <v>21982</v>
      </c>
      <c r="BA58" s="6">
        <v>21761</v>
      </c>
      <c r="BB58" s="6">
        <v>21579</v>
      </c>
      <c r="BC58" s="6">
        <v>21023</v>
      </c>
      <c r="BD58" s="6">
        <v>20267</v>
      </c>
      <c r="BE58" s="6">
        <v>18900</v>
      </c>
      <c r="BF58" s="6">
        <v>17340</v>
      </c>
      <c r="BG58" s="6">
        <v>16491</v>
      </c>
      <c r="BH58" s="6">
        <v>15460</v>
      </c>
      <c r="BI58" s="6">
        <v>14813</v>
      </c>
      <c r="BJ58" s="6">
        <v>14517</v>
      </c>
      <c r="BK58" s="6">
        <v>13591</v>
      </c>
    </row>
    <row r="59" spans="1:63" x14ac:dyDescent="0.25">
      <c r="A59" s="14" t="s">
        <v>24</v>
      </c>
      <c r="B59" s="6">
        <v>8906</v>
      </c>
      <c r="C59" s="6">
        <v>8696</v>
      </c>
      <c r="D59" s="6">
        <v>8568</v>
      </c>
      <c r="E59" s="6">
        <v>8368</v>
      </c>
      <c r="F59" s="6">
        <v>8176</v>
      </c>
      <c r="G59" s="6">
        <v>8092</v>
      </c>
      <c r="H59" s="6">
        <v>8007</v>
      </c>
      <c r="I59" s="6">
        <v>7880</v>
      </c>
      <c r="J59" s="6">
        <v>7810</v>
      </c>
      <c r="K59" s="6">
        <v>7726</v>
      </c>
      <c r="L59" s="6">
        <v>7601</v>
      </c>
      <c r="M59" s="6">
        <v>7860</v>
      </c>
      <c r="N59" s="6">
        <v>7732</v>
      </c>
      <c r="O59" s="6">
        <v>7625</v>
      </c>
      <c r="P59" s="6">
        <v>7543</v>
      </c>
      <c r="Q59" s="6">
        <v>7464</v>
      </c>
      <c r="R59" s="6">
        <v>7327</v>
      </c>
      <c r="S59" s="6">
        <v>7258</v>
      </c>
      <c r="T59" s="6">
        <v>7162</v>
      </c>
      <c r="U59" s="6">
        <v>7032</v>
      </c>
      <c r="V59" s="6">
        <v>6975</v>
      </c>
      <c r="W59" s="6">
        <v>6868</v>
      </c>
      <c r="X59" s="6">
        <v>6781</v>
      </c>
      <c r="Y59" s="6">
        <v>6678</v>
      </c>
      <c r="Z59" s="6">
        <v>6551</v>
      </c>
      <c r="AA59" s="6">
        <v>6481</v>
      </c>
      <c r="AB59" s="6">
        <v>6384</v>
      </c>
      <c r="AC59" s="6">
        <v>6216</v>
      </c>
      <c r="AD59" s="6">
        <v>6147</v>
      </c>
      <c r="AE59" s="6">
        <v>6094</v>
      </c>
      <c r="AF59" s="6">
        <v>5983</v>
      </c>
      <c r="AG59" s="6">
        <v>5871</v>
      </c>
      <c r="AH59" s="6">
        <v>5764</v>
      </c>
      <c r="AI59" s="6">
        <v>5607</v>
      </c>
      <c r="AJ59" s="6">
        <v>5462</v>
      </c>
      <c r="AK59" s="6">
        <v>5413</v>
      </c>
      <c r="AL59" s="6">
        <v>5336</v>
      </c>
      <c r="AM59" s="6">
        <v>5313</v>
      </c>
      <c r="AN59" s="6">
        <v>5277</v>
      </c>
      <c r="AO59" s="6">
        <v>5193</v>
      </c>
      <c r="AP59" s="6">
        <v>5181</v>
      </c>
      <c r="AQ59" s="6">
        <v>5153</v>
      </c>
      <c r="AR59" s="6">
        <v>5081</v>
      </c>
      <c r="AS59" s="6">
        <v>5074</v>
      </c>
      <c r="AT59" s="6">
        <v>5017</v>
      </c>
      <c r="AU59" s="6">
        <v>4961</v>
      </c>
      <c r="AV59" s="6">
        <v>4917</v>
      </c>
      <c r="AW59" s="6">
        <v>4874</v>
      </c>
      <c r="AX59" s="6">
        <v>4849</v>
      </c>
      <c r="AY59" s="6">
        <v>4865</v>
      </c>
      <c r="AZ59" s="6">
        <v>4850</v>
      </c>
      <c r="BA59" s="6">
        <v>4789</v>
      </c>
      <c r="BB59" s="6">
        <v>4767</v>
      </c>
      <c r="BC59" s="6">
        <v>4655</v>
      </c>
      <c r="BD59" s="6">
        <v>4506</v>
      </c>
      <c r="BE59" s="6">
        <v>4269</v>
      </c>
      <c r="BF59" s="6">
        <v>4029</v>
      </c>
      <c r="BG59" s="6">
        <v>3860</v>
      </c>
      <c r="BH59" s="6">
        <v>3653</v>
      </c>
      <c r="BI59" s="6">
        <v>3527</v>
      </c>
      <c r="BJ59" s="6">
        <v>3476</v>
      </c>
      <c r="BK59" s="6">
        <v>3276</v>
      </c>
    </row>
    <row r="60" spans="1:63" x14ac:dyDescent="0.25">
      <c r="A60" s="14" t="s">
        <v>26</v>
      </c>
      <c r="B60" s="6">
        <v>221943</v>
      </c>
      <c r="C60" s="6">
        <v>217838</v>
      </c>
      <c r="D60" s="6">
        <v>214382</v>
      </c>
      <c r="E60" s="6">
        <v>211374</v>
      </c>
      <c r="F60" s="6">
        <v>207505</v>
      </c>
      <c r="G60" s="6">
        <v>205050</v>
      </c>
      <c r="H60" s="6">
        <v>202906</v>
      </c>
      <c r="I60" s="6">
        <v>199882</v>
      </c>
      <c r="J60" s="6">
        <v>197379</v>
      </c>
      <c r="K60" s="6">
        <v>194991</v>
      </c>
      <c r="L60" s="6">
        <v>191816</v>
      </c>
      <c r="M60" s="6">
        <v>191023</v>
      </c>
      <c r="N60" s="6">
        <v>189171</v>
      </c>
      <c r="O60" s="6">
        <v>187158</v>
      </c>
      <c r="P60" s="6">
        <v>184506</v>
      </c>
      <c r="Q60" s="6">
        <v>182737</v>
      </c>
      <c r="R60" s="6">
        <v>179460</v>
      </c>
      <c r="S60" s="6">
        <v>177580</v>
      </c>
      <c r="T60" s="6">
        <v>175493</v>
      </c>
      <c r="U60" s="6">
        <v>172394</v>
      </c>
      <c r="V60" s="6">
        <v>170279</v>
      </c>
      <c r="W60" s="6">
        <v>167011</v>
      </c>
      <c r="X60" s="6">
        <v>164592</v>
      </c>
      <c r="Y60" s="6">
        <v>162927</v>
      </c>
      <c r="Z60" s="6">
        <v>161097</v>
      </c>
      <c r="AA60" s="6">
        <v>159487</v>
      </c>
      <c r="AB60" s="6">
        <v>157106</v>
      </c>
      <c r="AC60" s="6">
        <v>154757</v>
      </c>
      <c r="AD60" s="6">
        <v>153441</v>
      </c>
      <c r="AE60" s="6">
        <v>152450</v>
      </c>
      <c r="AF60" s="6">
        <v>149782</v>
      </c>
      <c r="AG60" s="6">
        <v>147848</v>
      </c>
      <c r="AH60" s="6">
        <v>146286</v>
      </c>
      <c r="AI60" s="6">
        <v>143673</v>
      </c>
      <c r="AJ60" s="6">
        <v>142034</v>
      </c>
      <c r="AK60" s="6">
        <v>140812</v>
      </c>
      <c r="AL60" s="6">
        <v>139448</v>
      </c>
      <c r="AM60" s="6">
        <v>137989</v>
      </c>
      <c r="AN60" s="6">
        <v>136579</v>
      </c>
      <c r="AO60" s="6">
        <v>134675</v>
      </c>
      <c r="AP60" s="6">
        <v>133895</v>
      </c>
      <c r="AQ60" s="6">
        <v>133409</v>
      </c>
      <c r="AR60" s="6">
        <v>131453</v>
      </c>
      <c r="AS60" s="6">
        <v>130312</v>
      </c>
      <c r="AT60" s="6">
        <v>128842</v>
      </c>
      <c r="AU60" s="6">
        <v>127546</v>
      </c>
      <c r="AV60" s="6">
        <v>126352</v>
      </c>
      <c r="AW60" s="6">
        <v>124998</v>
      </c>
      <c r="AX60" s="6">
        <v>124438</v>
      </c>
      <c r="AY60" s="6">
        <v>123810</v>
      </c>
      <c r="AZ60" s="6">
        <v>121915</v>
      </c>
      <c r="BA60" s="6">
        <v>120940</v>
      </c>
      <c r="BB60" s="6">
        <v>120020</v>
      </c>
      <c r="BC60" s="6">
        <v>116707</v>
      </c>
      <c r="BD60" s="6">
        <v>112267</v>
      </c>
      <c r="BE60" s="6">
        <v>105221</v>
      </c>
      <c r="BF60" s="6">
        <v>98175</v>
      </c>
      <c r="BG60" s="6">
        <v>93971</v>
      </c>
      <c r="BH60" s="6">
        <v>88819</v>
      </c>
      <c r="BI60" s="6">
        <v>85587</v>
      </c>
      <c r="BJ60" s="6">
        <v>84043</v>
      </c>
      <c r="BK60" s="6">
        <v>78331</v>
      </c>
    </row>
    <row r="61" spans="1:63" x14ac:dyDescent="0.25">
      <c r="A61" s="14" t="s">
        <v>42</v>
      </c>
      <c r="B61" s="6">
        <v>1763101</v>
      </c>
      <c r="C61" s="6">
        <v>1735589</v>
      </c>
      <c r="D61" s="6">
        <v>1708965</v>
      </c>
      <c r="E61" s="6">
        <v>1687774</v>
      </c>
      <c r="F61" s="6">
        <v>1654021</v>
      </c>
      <c r="G61" s="6">
        <v>1637014</v>
      </c>
      <c r="H61" s="6">
        <v>1621656</v>
      </c>
      <c r="I61" s="6">
        <v>1602250</v>
      </c>
      <c r="J61" s="6">
        <v>1584011</v>
      </c>
      <c r="K61" s="6">
        <v>1566487</v>
      </c>
      <c r="L61" s="6">
        <v>1541284</v>
      </c>
      <c r="M61" s="6">
        <v>1524918</v>
      </c>
      <c r="N61" s="6">
        <v>1509683</v>
      </c>
      <c r="O61" s="6">
        <v>1496284</v>
      </c>
      <c r="P61" s="6">
        <v>1477321</v>
      </c>
      <c r="Q61" s="6">
        <v>1461437</v>
      </c>
      <c r="R61" s="6">
        <v>1439873</v>
      </c>
      <c r="S61" s="6">
        <v>1424639</v>
      </c>
      <c r="T61" s="6">
        <v>1408110</v>
      </c>
      <c r="U61" s="6">
        <v>1385421</v>
      </c>
      <c r="V61" s="6">
        <v>1370294</v>
      </c>
      <c r="W61" s="6">
        <v>1344162</v>
      </c>
      <c r="X61" s="6">
        <v>1327902</v>
      </c>
      <c r="Y61" s="6">
        <v>1313395</v>
      </c>
      <c r="Z61" s="6">
        <v>1299839</v>
      </c>
      <c r="AA61" s="6">
        <v>1285920</v>
      </c>
      <c r="AB61" s="6">
        <v>1270492</v>
      </c>
      <c r="AC61" s="6">
        <v>1249562</v>
      </c>
      <c r="AD61" s="6">
        <v>1241329</v>
      </c>
      <c r="AE61" s="6">
        <v>1231936</v>
      </c>
      <c r="AF61" s="6">
        <v>1213515</v>
      </c>
      <c r="AG61" s="6">
        <v>1200584</v>
      </c>
      <c r="AH61" s="6">
        <v>1188722</v>
      </c>
      <c r="AI61" s="6">
        <v>1169784</v>
      </c>
      <c r="AJ61" s="6">
        <v>1157689</v>
      </c>
      <c r="AK61" s="6">
        <v>1147836</v>
      </c>
      <c r="AL61" s="6">
        <v>1136860</v>
      </c>
      <c r="AM61" s="6">
        <v>1127254</v>
      </c>
      <c r="AN61" s="6">
        <v>1117036</v>
      </c>
      <c r="AO61" s="6">
        <v>1102617</v>
      </c>
      <c r="AP61" s="6">
        <v>1095679</v>
      </c>
      <c r="AQ61" s="6">
        <v>1088901</v>
      </c>
      <c r="AR61" s="6">
        <v>1075501</v>
      </c>
      <c r="AS61" s="6">
        <v>1068463</v>
      </c>
      <c r="AT61" s="6">
        <v>1054726</v>
      </c>
      <c r="AU61" s="6">
        <v>1044881</v>
      </c>
      <c r="AV61" s="6">
        <v>1035875</v>
      </c>
      <c r="AW61" s="6">
        <v>1024072</v>
      </c>
      <c r="AX61" s="6">
        <v>1019921</v>
      </c>
      <c r="AY61" s="6">
        <v>1013089</v>
      </c>
      <c r="AZ61" s="6">
        <v>995930</v>
      </c>
      <c r="BA61" s="6">
        <v>990218</v>
      </c>
      <c r="BB61" s="6">
        <v>983359</v>
      </c>
      <c r="BC61" s="6">
        <v>959496</v>
      </c>
      <c r="BD61" s="6">
        <v>927785</v>
      </c>
      <c r="BE61" s="6">
        <v>878150</v>
      </c>
      <c r="BF61" s="6">
        <v>820473</v>
      </c>
      <c r="BG61" s="6">
        <v>784012</v>
      </c>
      <c r="BH61" s="6">
        <v>738459</v>
      </c>
      <c r="BI61" s="6">
        <v>713050</v>
      </c>
      <c r="BJ61" s="6">
        <v>699196</v>
      </c>
      <c r="BK61" s="6">
        <v>655171</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CF587-E0F4-4C40-A8DB-5D24F53DF67F}">
  <sheetPr codeName="Sheet4">
    <tabColor theme="4" tint="0.59999389629810485"/>
  </sheetPr>
  <dimension ref="A1:EA105"/>
  <sheetViews>
    <sheetView workbookViewId="0">
      <pane xSplit="2" ySplit="5" topLeftCell="C120"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1" width="19" style="14" customWidth="1"/>
    <col min="2" max="2" width="10.125" style="14" bestFit="1" customWidth="1"/>
    <col min="3" max="65" width="9" style="14"/>
    <col min="66" max="66" width="9" style="120"/>
    <col min="67" max="67" width="9" style="14"/>
    <col min="68" max="68" width="10.75" style="14" customWidth="1"/>
    <col min="69" max="87" width="9" style="14"/>
    <col min="88" max="130" width="9.25" style="14" customWidth="1"/>
    <col min="131" max="131" width="9" style="15"/>
    <col min="132" max="16384" width="9" style="14"/>
  </cols>
  <sheetData>
    <row r="1" spans="1:131" ht="66.75" x14ac:dyDescent="0.35">
      <c r="A1" s="46" t="s">
        <v>40</v>
      </c>
      <c r="BN1" s="136" t="s">
        <v>316</v>
      </c>
      <c r="BP1" s="144" t="s">
        <v>39</v>
      </c>
      <c r="EA1" s="136" t="s">
        <v>316</v>
      </c>
    </row>
    <row r="2" spans="1:131" x14ac:dyDescent="0.25">
      <c r="A2" s="79" t="s">
        <v>210</v>
      </c>
    </row>
    <row r="4" spans="1:131" x14ac:dyDescent="0.25">
      <c r="A4" s="14" t="s">
        <v>44</v>
      </c>
    </row>
    <row r="5" spans="1:131" x14ac:dyDescent="0.25">
      <c r="C5" s="4">
        <v>43831</v>
      </c>
      <c r="D5" s="4">
        <v>43862</v>
      </c>
      <c r="E5" s="4">
        <v>43891</v>
      </c>
      <c r="F5" s="4">
        <v>43922</v>
      </c>
      <c r="G5" s="4">
        <v>43952</v>
      </c>
      <c r="H5" s="4">
        <v>43983</v>
      </c>
      <c r="I5" s="4">
        <v>44013</v>
      </c>
      <c r="J5" s="4">
        <v>44044</v>
      </c>
      <c r="K5" s="4">
        <v>44075</v>
      </c>
      <c r="L5" s="4">
        <v>44105</v>
      </c>
      <c r="M5" s="4">
        <v>44136</v>
      </c>
      <c r="N5" s="4">
        <v>44166</v>
      </c>
      <c r="O5" s="4">
        <v>44197</v>
      </c>
      <c r="P5" s="4">
        <v>44228</v>
      </c>
      <c r="Q5" s="4">
        <v>44256</v>
      </c>
      <c r="R5" s="159">
        <v>44287</v>
      </c>
      <c r="S5" s="159">
        <v>44317</v>
      </c>
      <c r="T5" s="159">
        <v>44348</v>
      </c>
      <c r="U5" s="159">
        <v>44378</v>
      </c>
      <c r="V5" s="159">
        <v>44409</v>
      </c>
      <c r="W5" s="159">
        <v>44440</v>
      </c>
      <c r="X5" s="159">
        <v>44470</v>
      </c>
      <c r="Y5" s="159">
        <v>44501</v>
      </c>
      <c r="Z5" s="159">
        <v>44531</v>
      </c>
      <c r="AA5" s="159">
        <v>44562</v>
      </c>
      <c r="AB5" s="159">
        <v>44593</v>
      </c>
      <c r="AC5" s="159">
        <v>44621</v>
      </c>
      <c r="AD5" s="159">
        <v>44652</v>
      </c>
      <c r="AE5" s="159">
        <v>44682</v>
      </c>
      <c r="AF5" s="159">
        <v>44713</v>
      </c>
      <c r="AG5" s="159">
        <v>44743</v>
      </c>
      <c r="AH5" s="159">
        <v>44774</v>
      </c>
      <c r="AI5" s="159">
        <v>44805</v>
      </c>
      <c r="AJ5" s="159">
        <v>44835</v>
      </c>
      <c r="AK5" s="159">
        <v>44866</v>
      </c>
      <c r="AL5" s="159">
        <v>44896</v>
      </c>
      <c r="AM5" s="159">
        <v>44927</v>
      </c>
      <c r="AN5" s="159">
        <v>44958</v>
      </c>
      <c r="AO5" s="159">
        <v>44986</v>
      </c>
      <c r="AP5" s="159">
        <v>45017</v>
      </c>
      <c r="AQ5" s="159">
        <v>45047</v>
      </c>
      <c r="AR5" s="159">
        <v>45078</v>
      </c>
      <c r="AS5" s="159">
        <v>45108</v>
      </c>
      <c r="AT5" s="159">
        <v>45139</v>
      </c>
      <c r="AU5" s="159">
        <v>45170</v>
      </c>
      <c r="AV5" s="159">
        <v>45200</v>
      </c>
      <c r="AW5" s="159">
        <v>45231</v>
      </c>
      <c r="AX5" s="159">
        <v>45261</v>
      </c>
      <c r="AY5" s="159">
        <v>45292</v>
      </c>
      <c r="AZ5" s="159">
        <v>45323</v>
      </c>
      <c r="BA5" s="159">
        <v>45352</v>
      </c>
      <c r="BB5" s="159">
        <v>45383</v>
      </c>
      <c r="BC5" s="159">
        <v>45413</v>
      </c>
      <c r="BD5" s="159">
        <v>45444</v>
      </c>
      <c r="BE5" s="159">
        <v>45474</v>
      </c>
      <c r="BF5" s="159">
        <v>45505</v>
      </c>
      <c r="BG5" s="159">
        <v>45536</v>
      </c>
      <c r="BH5" s="159">
        <v>45566</v>
      </c>
      <c r="BI5" s="159">
        <v>45597</v>
      </c>
      <c r="BJ5" s="159">
        <v>45627</v>
      </c>
      <c r="BK5" s="159">
        <v>45658</v>
      </c>
      <c r="BL5" s="159">
        <v>45689</v>
      </c>
      <c r="BM5" s="159">
        <v>45717</v>
      </c>
    </row>
    <row r="6" spans="1:131" x14ac:dyDescent="0.25">
      <c r="A6" s="14" t="s">
        <v>0</v>
      </c>
      <c r="B6" s="14" t="s">
        <v>12</v>
      </c>
      <c r="C6" s="6">
        <v>4991</v>
      </c>
      <c r="D6" s="6">
        <v>5287</v>
      </c>
      <c r="E6" s="6">
        <v>5508</v>
      </c>
      <c r="F6" s="6">
        <v>8286</v>
      </c>
      <c r="G6" s="6">
        <v>10190</v>
      </c>
      <c r="H6" s="6">
        <v>10457</v>
      </c>
      <c r="I6" s="6">
        <v>10509</v>
      </c>
      <c r="J6" s="6">
        <v>10636</v>
      </c>
      <c r="K6" s="6">
        <v>10706</v>
      </c>
      <c r="L6" s="6">
        <v>10727</v>
      </c>
      <c r="M6" s="6">
        <v>10841</v>
      </c>
      <c r="N6" s="6">
        <v>10953</v>
      </c>
      <c r="O6" s="6">
        <v>11048</v>
      </c>
      <c r="P6" s="6">
        <v>11113</v>
      </c>
      <c r="Q6" s="6">
        <v>11054</v>
      </c>
      <c r="R6" s="6">
        <v>10930</v>
      </c>
      <c r="S6" s="6">
        <v>10919</v>
      </c>
      <c r="T6" s="6">
        <v>10793</v>
      </c>
      <c r="U6" s="6">
        <v>10619</v>
      </c>
      <c r="V6" s="6">
        <v>10477</v>
      </c>
      <c r="W6" s="6">
        <v>10298</v>
      </c>
      <c r="X6" s="6">
        <v>10312</v>
      </c>
      <c r="Y6" s="6">
        <v>10221</v>
      </c>
      <c r="Z6" s="6">
        <v>10156</v>
      </c>
      <c r="AA6" s="6">
        <v>10122</v>
      </c>
      <c r="AB6" s="6">
        <v>10089</v>
      </c>
      <c r="AC6" s="6">
        <v>10060</v>
      </c>
      <c r="AD6" s="6">
        <v>10159</v>
      </c>
      <c r="AE6" s="6">
        <v>10137</v>
      </c>
      <c r="AF6" s="6">
        <v>10168</v>
      </c>
      <c r="AG6" s="6">
        <v>10268</v>
      </c>
      <c r="AH6" s="6">
        <v>10327</v>
      </c>
      <c r="AI6" s="6">
        <v>10338</v>
      </c>
      <c r="AJ6" s="6">
        <v>10436</v>
      </c>
      <c r="AK6" s="6">
        <v>10493</v>
      </c>
      <c r="AL6" s="6">
        <v>10519</v>
      </c>
      <c r="AM6" s="6">
        <v>10507</v>
      </c>
      <c r="AN6" s="6">
        <v>10586</v>
      </c>
      <c r="AO6" s="6">
        <v>10630</v>
      </c>
      <c r="AP6" s="6">
        <v>10720</v>
      </c>
      <c r="AQ6" s="6">
        <v>10785</v>
      </c>
      <c r="AR6" s="6">
        <v>10880</v>
      </c>
      <c r="AS6" s="6">
        <v>10946</v>
      </c>
      <c r="AT6" s="6">
        <v>10959</v>
      </c>
      <c r="AU6" s="6">
        <v>11074</v>
      </c>
      <c r="AV6" s="6">
        <v>11281</v>
      </c>
      <c r="AW6" s="6">
        <v>11405</v>
      </c>
      <c r="AX6" s="6">
        <v>11551</v>
      </c>
      <c r="AY6" s="6">
        <v>11716</v>
      </c>
      <c r="AZ6" s="6">
        <v>11981</v>
      </c>
      <c r="BA6" s="6">
        <v>12276</v>
      </c>
      <c r="BB6" s="6">
        <v>12382</v>
      </c>
      <c r="BC6" s="6">
        <v>12411</v>
      </c>
      <c r="BD6" s="6">
        <v>12483</v>
      </c>
      <c r="BE6" s="6">
        <v>12653</v>
      </c>
      <c r="BF6" s="6">
        <v>12807</v>
      </c>
      <c r="BG6" s="6">
        <v>13010</v>
      </c>
      <c r="BH6" s="6">
        <v>13169</v>
      </c>
      <c r="BI6" s="6">
        <v>13360</v>
      </c>
      <c r="BJ6" s="6">
        <v>13433</v>
      </c>
      <c r="BK6" s="6">
        <v>13510</v>
      </c>
      <c r="BL6" s="6">
        <v>13658</v>
      </c>
      <c r="BM6" s="6">
        <v>13930</v>
      </c>
    </row>
    <row r="7" spans="1:131" x14ac:dyDescent="0.25">
      <c r="A7" s="14" t="s">
        <v>1</v>
      </c>
      <c r="B7" s="14" t="s">
        <v>13</v>
      </c>
      <c r="C7" s="6">
        <v>5250</v>
      </c>
      <c r="D7" s="6">
        <v>5562</v>
      </c>
      <c r="E7" s="6">
        <v>5780</v>
      </c>
      <c r="F7" s="6">
        <v>9027</v>
      </c>
      <c r="G7" s="6">
        <v>10928</v>
      </c>
      <c r="H7" s="6">
        <v>11201</v>
      </c>
      <c r="I7" s="6">
        <v>11281</v>
      </c>
      <c r="J7" s="6">
        <v>11224</v>
      </c>
      <c r="K7" s="6">
        <v>11372</v>
      </c>
      <c r="L7" s="6">
        <v>11359</v>
      </c>
      <c r="M7" s="6">
        <v>11451</v>
      </c>
      <c r="N7" s="6">
        <v>11616</v>
      </c>
      <c r="O7" s="6">
        <v>11717</v>
      </c>
      <c r="P7" s="6">
        <v>11824</v>
      </c>
      <c r="Q7" s="6">
        <v>11831</v>
      </c>
      <c r="R7" s="6">
        <v>11707</v>
      </c>
      <c r="S7" s="6">
        <v>11585</v>
      </c>
      <c r="T7" s="6">
        <v>11415</v>
      </c>
      <c r="U7" s="6">
        <v>11289</v>
      </c>
      <c r="V7" s="6">
        <v>11144</v>
      </c>
      <c r="W7" s="6">
        <v>11030</v>
      </c>
      <c r="X7" s="6">
        <v>11059</v>
      </c>
      <c r="Y7" s="6">
        <v>11110</v>
      </c>
      <c r="Z7" s="6">
        <v>11021</v>
      </c>
      <c r="AA7" s="6">
        <v>11069</v>
      </c>
      <c r="AB7" s="6">
        <v>11118</v>
      </c>
      <c r="AC7" s="6">
        <v>11136</v>
      </c>
      <c r="AD7" s="6">
        <v>11152</v>
      </c>
      <c r="AE7" s="6">
        <v>11146</v>
      </c>
      <c r="AF7" s="6">
        <v>11200</v>
      </c>
      <c r="AG7" s="6">
        <v>11259</v>
      </c>
      <c r="AH7" s="6">
        <v>11319</v>
      </c>
      <c r="AI7" s="6">
        <v>11410</v>
      </c>
      <c r="AJ7" s="6">
        <v>11583</v>
      </c>
      <c r="AK7" s="6">
        <v>11630</v>
      </c>
      <c r="AL7" s="6">
        <v>11772</v>
      </c>
      <c r="AM7" s="6">
        <v>11871</v>
      </c>
      <c r="AN7" s="6">
        <v>12003</v>
      </c>
      <c r="AO7" s="6">
        <v>12031</v>
      </c>
      <c r="AP7" s="6">
        <v>12096</v>
      </c>
      <c r="AQ7" s="6">
        <v>12220</v>
      </c>
      <c r="AR7" s="6">
        <v>12315</v>
      </c>
      <c r="AS7" s="6">
        <v>12414</v>
      </c>
      <c r="AT7" s="6">
        <v>12543</v>
      </c>
      <c r="AU7" s="6">
        <v>12742</v>
      </c>
      <c r="AV7" s="6">
        <v>12893</v>
      </c>
      <c r="AW7" s="6">
        <v>13109</v>
      </c>
      <c r="AX7" s="6">
        <v>13269</v>
      </c>
      <c r="AY7" s="6">
        <v>13410</v>
      </c>
      <c r="AZ7" s="6">
        <v>13713</v>
      </c>
      <c r="BA7" s="6">
        <v>14016</v>
      </c>
      <c r="BB7" s="6">
        <v>14052</v>
      </c>
      <c r="BC7" s="6">
        <v>14119</v>
      </c>
      <c r="BD7" s="6">
        <v>14182</v>
      </c>
      <c r="BE7" s="6">
        <v>14301</v>
      </c>
      <c r="BF7" s="6">
        <v>14430</v>
      </c>
      <c r="BG7" s="6">
        <v>14635</v>
      </c>
      <c r="BH7" s="6">
        <v>14824</v>
      </c>
      <c r="BI7" s="6">
        <v>15093</v>
      </c>
      <c r="BJ7" s="6">
        <v>15274</v>
      </c>
      <c r="BK7" s="6">
        <v>15384</v>
      </c>
      <c r="BL7" s="6">
        <v>15745</v>
      </c>
      <c r="BM7" s="6">
        <v>16075</v>
      </c>
    </row>
    <row r="8" spans="1:131" x14ac:dyDescent="0.25">
      <c r="A8" s="14" t="s">
        <v>2</v>
      </c>
      <c r="B8" s="14" t="s">
        <v>14</v>
      </c>
      <c r="C8" s="6">
        <v>3937</v>
      </c>
      <c r="D8" s="6">
        <v>4177</v>
      </c>
      <c r="E8" s="6">
        <v>4283</v>
      </c>
      <c r="F8" s="6">
        <v>6611</v>
      </c>
      <c r="G8" s="6">
        <v>8683</v>
      </c>
      <c r="H8" s="6">
        <v>8875</v>
      </c>
      <c r="I8" s="6">
        <v>8902</v>
      </c>
      <c r="J8" s="6">
        <v>8917</v>
      </c>
      <c r="K8" s="6">
        <v>8953</v>
      </c>
      <c r="L8" s="6">
        <v>8988</v>
      </c>
      <c r="M8" s="6">
        <v>9143</v>
      </c>
      <c r="N8" s="6">
        <v>9309</v>
      </c>
      <c r="O8" s="6">
        <v>9372</v>
      </c>
      <c r="P8" s="6">
        <v>9577</v>
      </c>
      <c r="Q8" s="6">
        <v>9570</v>
      </c>
      <c r="R8" s="6">
        <v>9477</v>
      </c>
      <c r="S8" s="6">
        <v>9418</v>
      </c>
      <c r="T8" s="6">
        <v>9335</v>
      </c>
      <c r="U8" s="6">
        <v>9192</v>
      </c>
      <c r="V8" s="6">
        <v>9148</v>
      </c>
      <c r="W8" s="6">
        <v>9043</v>
      </c>
      <c r="X8" s="6">
        <v>9013</v>
      </c>
      <c r="Y8" s="6">
        <v>8924</v>
      </c>
      <c r="Z8" s="6">
        <v>8801</v>
      </c>
      <c r="AA8" s="6">
        <v>8668</v>
      </c>
      <c r="AB8" s="6">
        <v>8657</v>
      </c>
      <c r="AC8" s="6">
        <v>8582</v>
      </c>
      <c r="AD8" s="6">
        <v>8607</v>
      </c>
      <c r="AE8" s="6">
        <v>8609</v>
      </c>
      <c r="AF8" s="6">
        <v>8633</v>
      </c>
      <c r="AG8" s="6">
        <v>8668</v>
      </c>
      <c r="AH8" s="6">
        <v>8750</v>
      </c>
      <c r="AI8" s="6">
        <v>8766</v>
      </c>
      <c r="AJ8" s="6">
        <v>8887</v>
      </c>
      <c r="AK8" s="6">
        <v>8886</v>
      </c>
      <c r="AL8" s="6">
        <v>9005</v>
      </c>
      <c r="AM8" s="6">
        <v>9013</v>
      </c>
      <c r="AN8" s="6">
        <v>9109</v>
      </c>
      <c r="AO8" s="6">
        <v>9155</v>
      </c>
      <c r="AP8" s="6">
        <v>9232</v>
      </c>
      <c r="AQ8" s="6">
        <v>9256</v>
      </c>
      <c r="AR8" s="6">
        <v>9353</v>
      </c>
      <c r="AS8" s="6">
        <v>9439</v>
      </c>
      <c r="AT8" s="6">
        <v>9450</v>
      </c>
      <c r="AU8" s="6">
        <v>9612</v>
      </c>
      <c r="AV8" s="6">
        <v>9793</v>
      </c>
      <c r="AW8" s="6">
        <v>9886</v>
      </c>
      <c r="AX8" s="6">
        <v>9972</v>
      </c>
      <c r="AY8" s="6">
        <v>10087</v>
      </c>
      <c r="AZ8" s="6">
        <v>10158</v>
      </c>
      <c r="BA8" s="6">
        <v>10274</v>
      </c>
      <c r="BB8" s="6">
        <v>10380</v>
      </c>
      <c r="BC8" s="6">
        <v>10424</v>
      </c>
      <c r="BD8" s="6">
        <v>10517</v>
      </c>
      <c r="BE8" s="6">
        <v>10589</v>
      </c>
      <c r="BF8" s="6">
        <v>10661</v>
      </c>
      <c r="BG8" s="6">
        <v>10840</v>
      </c>
      <c r="BH8" s="6">
        <v>10952</v>
      </c>
      <c r="BI8" s="6">
        <v>11114</v>
      </c>
      <c r="BJ8" s="6">
        <v>11284</v>
      </c>
      <c r="BK8" s="6">
        <v>11311</v>
      </c>
      <c r="BL8" s="6">
        <v>11460</v>
      </c>
      <c r="BM8" s="6">
        <v>11648</v>
      </c>
    </row>
    <row r="9" spans="1:131" x14ac:dyDescent="0.25">
      <c r="A9" s="14" t="s">
        <v>3</v>
      </c>
      <c r="B9" s="14" t="s">
        <v>15</v>
      </c>
      <c r="C9" s="6">
        <v>6505</v>
      </c>
      <c r="D9" s="6">
        <v>6798</v>
      </c>
      <c r="E9" s="6">
        <v>6961</v>
      </c>
      <c r="F9" s="6">
        <v>9559</v>
      </c>
      <c r="G9" s="6">
        <v>10787</v>
      </c>
      <c r="H9" s="6">
        <v>10954</v>
      </c>
      <c r="I9" s="6">
        <v>11023</v>
      </c>
      <c r="J9" s="6">
        <v>11087</v>
      </c>
      <c r="K9" s="6">
        <v>11151</v>
      </c>
      <c r="L9" s="6">
        <v>11130</v>
      </c>
      <c r="M9" s="6">
        <v>11244</v>
      </c>
      <c r="N9" s="6">
        <v>11378</v>
      </c>
      <c r="O9" s="6">
        <v>11394</v>
      </c>
      <c r="P9" s="6">
        <v>11419</v>
      </c>
      <c r="Q9" s="6">
        <v>11392</v>
      </c>
      <c r="R9" s="6">
        <v>11339</v>
      </c>
      <c r="S9" s="6">
        <v>11243</v>
      </c>
      <c r="T9" s="6">
        <v>11195</v>
      </c>
      <c r="U9" s="6">
        <v>11032</v>
      </c>
      <c r="V9" s="6">
        <v>10876</v>
      </c>
      <c r="W9" s="6">
        <v>10798</v>
      </c>
      <c r="X9" s="6">
        <v>10778</v>
      </c>
      <c r="Y9" s="6">
        <v>10706</v>
      </c>
      <c r="Z9" s="6">
        <v>10682</v>
      </c>
      <c r="AA9" s="6">
        <v>10635</v>
      </c>
      <c r="AB9" s="6">
        <v>10675</v>
      </c>
      <c r="AC9" s="6">
        <v>10655</v>
      </c>
      <c r="AD9" s="6">
        <v>10717</v>
      </c>
      <c r="AE9" s="6">
        <v>10719</v>
      </c>
      <c r="AF9" s="6">
        <v>10680</v>
      </c>
      <c r="AG9" s="6">
        <v>10813</v>
      </c>
      <c r="AH9" s="6">
        <v>10888</v>
      </c>
      <c r="AI9" s="6">
        <v>10953</v>
      </c>
      <c r="AJ9" s="6">
        <v>11078</v>
      </c>
      <c r="AK9" s="6">
        <v>11117</v>
      </c>
      <c r="AL9" s="6">
        <v>11175</v>
      </c>
      <c r="AM9" s="6">
        <v>11170</v>
      </c>
      <c r="AN9" s="6">
        <v>11229</v>
      </c>
      <c r="AO9" s="6">
        <v>11267</v>
      </c>
      <c r="AP9" s="6">
        <v>11263</v>
      </c>
      <c r="AQ9" s="6">
        <v>11328</v>
      </c>
      <c r="AR9" s="6">
        <v>11343</v>
      </c>
      <c r="AS9" s="6">
        <v>11460</v>
      </c>
      <c r="AT9" s="6">
        <v>11557</v>
      </c>
      <c r="AU9" s="6">
        <v>11698</v>
      </c>
      <c r="AV9" s="6">
        <v>11943</v>
      </c>
      <c r="AW9" s="6">
        <v>12072</v>
      </c>
      <c r="AX9" s="6">
        <v>12220</v>
      </c>
      <c r="AY9" s="6">
        <v>12287</v>
      </c>
      <c r="AZ9" s="6">
        <v>12519</v>
      </c>
      <c r="BA9" s="6">
        <v>12834</v>
      </c>
      <c r="BB9" s="6">
        <v>12873</v>
      </c>
      <c r="BC9" s="6">
        <v>12859</v>
      </c>
      <c r="BD9" s="6">
        <v>12897</v>
      </c>
      <c r="BE9" s="6">
        <v>12938</v>
      </c>
      <c r="BF9" s="6">
        <v>13111</v>
      </c>
      <c r="BG9" s="6">
        <v>13271</v>
      </c>
      <c r="BH9" s="6">
        <v>13420</v>
      </c>
      <c r="BI9" s="6">
        <v>13519</v>
      </c>
      <c r="BJ9" s="6">
        <v>13597</v>
      </c>
      <c r="BK9" s="6">
        <v>13626</v>
      </c>
      <c r="BL9" s="6">
        <v>13832</v>
      </c>
      <c r="BM9" s="6">
        <v>14109</v>
      </c>
    </row>
    <row r="10" spans="1:131" x14ac:dyDescent="0.25">
      <c r="A10" s="14" t="s">
        <v>7</v>
      </c>
      <c r="B10" s="14" t="s">
        <v>19</v>
      </c>
      <c r="C10" s="6">
        <v>4682</v>
      </c>
      <c r="D10" s="6">
        <v>4950</v>
      </c>
      <c r="E10" s="6">
        <v>5031</v>
      </c>
      <c r="F10" s="6">
        <v>7581</v>
      </c>
      <c r="G10" s="6">
        <v>9070</v>
      </c>
      <c r="H10" s="6">
        <v>9282</v>
      </c>
      <c r="I10" s="6">
        <v>9431</v>
      </c>
      <c r="J10" s="6">
        <v>9515</v>
      </c>
      <c r="K10" s="6">
        <v>9611</v>
      </c>
      <c r="L10" s="6">
        <v>9596</v>
      </c>
      <c r="M10" s="6">
        <v>9810</v>
      </c>
      <c r="N10" s="6">
        <v>10054</v>
      </c>
      <c r="O10" s="6">
        <v>10072</v>
      </c>
      <c r="P10" s="6">
        <v>10176</v>
      </c>
      <c r="Q10" s="6">
        <v>10160</v>
      </c>
      <c r="R10" s="6">
        <v>10101</v>
      </c>
      <c r="S10" s="6">
        <v>10074</v>
      </c>
      <c r="T10" s="6">
        <v>10014</v>
      </c>
      <c r="U10" s="6">
        <v>9808</v>
      </c>
      <c r="V10" s="6">
        <v>9674</v>
      </c>
      <c r="W10" s="6">
        <v>9667</v>
      </c>
      <c r="X10" s="6">
        <v>9593</v>
      </c>
      <c r="Y10" s="6">
        <v>9545</v>
      </c>
      <c r="Z10" s="6">
        <v>9488</v>
      </c>
      <c r="AA10" s="6">
        <v>9385</v>
      </c>
      <c r="AB10" s="6">
        <v>9435</v>
      </c>
      <c r="AC10" s="6">
        <v>9422</v>
      </c>
      <c r="AD10" s="6">
        <v>9365</v>
      </c>
      <c r="AE10" s="6">
        <v>9316</v>
      </c>
      <c r="AF10" s="6">
        <v>9270</v>
      </c>
      <c r="AG10" s="6">
        <v>9337</v>
      </c>
      <c r="AH10" s="6">
        <v>9445</v>
      </c>
      <c r="AI10" s="6">
        <v>9477</v>
      </c>
      <c r="AJ10" s="6">
        <v>9523</v>
      </c>
      <c r="AK10" s="6">
        <v>9602</v>
      </c>
      <c r="AL10" s="6">
        <v>9633</v>
      </c>
      <c r="AM10" s="6">
        <v>9680</v>
      </c>
      <c r="AN10" s="6">
        <v>9754</v>
      </c>
      <c r="AO10" s="6">
        <v>9772</v>
      </c>
      <c r="AP10" s="6">
        <v>9839</v>
      </c>
      <c r="AQ10" s="6">
        <v>9860</v>
      </c>
      <c r="AR10" s="6">
        <v>9931</v>
      </c>
      <c r="AS10" s="6">
        <v>9986</v>
      </c>
      <c r="AT10" s="6">
        <v>10079</v>
      </c>
      <c r="AU10" s="6">
        <v>10209</v>
      </c>
      <c r="AV10" s="6">
        <v>10370</v>
      </c>
      <c r="AW10" s="6">
        <v>10460</v>
      </c>
      <c r="AX10" s="6">
        <v>10647</v>
      </c>
      <c r="AY10" s="6">
        <v>10711</v>
      </c>
      <c r="AZ10" s="6">
        <v>10879</v>
      </c>
      <c r="BA10" s="6">
        <v>11001</v>
      </c>
      <c r="BB10" s="6">
        <v>11088</v>
      </c>
      <c r="BC10" s="6">
        <v>11105</v>
      </c>
      <c r="BD10" s="6">
        <v>11161</v>
      </c>
      <c r="BE10" s="6">
        <v>11244</v>
      </c>
      <c r="BF10" s="6">
        <v>11426</v>
      </c>
      <c r="BG10" s="6">
        <v>11532</v>
      </c>
      <c r="BH10" s="6">
        <v>11665</v>
      </c>
      <c r="BI10" s="6">
        <v>11808</v>
      </c>
      <c r="BJ10" s="6">
        <v>11998</v>
      </c>
      <c r="BK10" s="6">
        <v>11992</v>
      </c>
      <c r="BL10" s="6">
        <v>12255</v>
      </c>
      <c r="BM10" s="6">
        <v>12509</v>
      </c>
    </row>
    <row r="11" spans="1:131" x14ac:dyDescent="0.25">
      <c r="A11" s="14" t="s">
        <v>4</v>
      </c>
      <c r="B11" s="14" t="s">
        <v>16</v>
      </c>
      <c r="C11" s="6">
        <v>4755</v>
      </c>
      <c r="D11" s="6">
        <v>5023</v>
      </c>
      <c r="E11" s="6">
        <v>5203</v>
      </c>
      <c r="F11" s="6">
        <v>7412</v>
      </c>
      <c r="G11" s="6">
        <v>9635</v>
      </c>
      <c r="H11" s="6">
        <v>9982</v>
      </c>
      <c r="I11" s="6">
        <v>10064</v>
      </c>
      <c r="J11" s="6">
        <v>10100</v>
      </c>
      <c r="K11" s="6">
        <v>10179</v>
      </c>
      <c r="L11" s="6">
        <v>10246</v>
      </c>
      <c r="M11" s="6">
        <v>10354</v>
      </c>
      <c r="N11" s="6">
        <v>10441</v>
      </c>
      <c r="O11" s="6">
        <v>10505</v>
      </c>
      <c r="P11" s="6">
        <v>10558</v>
      </c>
      <c r="Q11" s="6">
        <v>10583</v>
      </c>
      <c r="R11" s="6">
        <v>10600</v>
      </c>
      <c r="S11" s="6">
        <v>10586</v>
      </c>
      <c r="T11" s="6">
        <v>10483</v>
      </c>
      <c r="U11" s="6">
        <v>10351</v>
      </c>
      <c r="V11" s="6">
        <v>10347</v>
      </c>
      <c r="W11" s="6">
        <v>10222</v>
      </c>
      <c r="X11" s="6">
        <v>10135</v>
      </c>
      <c r="Y11" s="6">
        <v>9985</v>
      </c>
      <c r="Z11" s="6">
        <v>10011</v>
      </c>
      <c r="AA11" s="6">
        <v>9963</v>
      </c>
      <c r="AB11" s="6">
        <v>9949</v>
      </c>
      <c r="AC11" s="6">
        <v>9940</v>
      </c>
      <c r="AD11" s="6">
        <v>10049</v>
      </c>
      <c r="AE11" s="6">
        <v>10032</v>
      </c>
      <c r="AF11" s="6">
        <v>10125</v>
      </c>
      <c r="AG11" s="6">
        <v>10248</v>
      </c>
      <c r="AH11" s="6">
        <v>10262</v>
      </c>
      <c r="AI11" s="6">
        <v>10299</v>
      </c>
      <c r="AJ11" s="6">
        <v>10393</v>
      </c>
      <c r="AK11" s="6">
        <v>10417</v>
      </c>
      <c r="AL11" s="6">
        <v>10437</v>
      </c>
      <c r="AM11" s="6">
        <v>10534</v>
      </c>
      <c r="AN11" s="6">
        <v>10603</v>
      </c>
      <c r="AO11" s="6">
        <v>10600</v>
      </c>
      <c r="AP11" s="6">
        <v>10656</v>
      </c>
      <c r="AQ11" s="6">
        <v>10708</v>
      </c>
      <c r="AR11" s="6">
        <v>10791</v>
      </c>
      <c r="AS11" s="6">
        <v>10881</v>
      </c>
      <c r="AT11" s="6">
        <v>10932</v>
      </c>
      <c r="AU11" s="6">
        <v>11091</v>
      </c>
      <c r="AV11" s="6">
        <v>11213</v>
      </c>
      <c r="AW11" s="6">
        <v>11394</v>
      </c>
      <c r="AX11" s="6">
        <v>11578</v>
      </c>
      <c r="AY11" s="6">
        <v>11617</v>
      </c>
      <c r="AZ11" s="6">
        <v>11779</v>
      </c>
      <c r="BA11" s="6">
        <v>11956</v>
      </c>
      <c r="BB11" s="6">
        <v>12116</v>
      </c>
      <c r="BC11" s="6">
        <v>12156</v>
      </c>
      <c r="BD11" s="6">
        <v>12260</v>
      </c>
      <c r="BE11" s="6">
        <v>12384</v>
      </c>
      <c r="BF11" s="6">
        <v>12495</v>
      </c>
      <c r="BG11" s="6">
        <v>12701</v>
      </c>
      <c r="BH11" s="6">
        <v>12818</v>
      </c>
      <c r="BI11" s="6">
        <v>12903</v>
      </c>
      <c r="BJ11" s="6">
        <v>13042</v>
      </c>
      <c r="BK11" s="6">
        <v>13063</v>
      </c>
      <c r="BL11" s="6">
        <v>13239</v>
      </c>
      <c r="BM11" s="6">
        <v>13411</v>
      </c>
    </row>
    <row r="12" spans="1:131" x14ac:dyDescent="0.25">
      <c r="A12" s="14" t="s">
        <v>5</v>
      </c>
      <c r="B12" s="14" t="s">
        <v>17</v>
      </c>
      <c r="C12" s="6">
        <v>4891</v>
      </c>
      <c r="D12" s="6">
        <v>5240</v>
      </c>
      <c r="E12" s="6">
        <v>5505</v>
      </c>
      <c r="F12" s="6">
        <v>8585</v>
      </c>
      <c r="G12" s="6">
        <v>11406</v>
      </c>
      <c r="H12" s="6">
        <v>11700</v>
      </c>
      <c r="I12" s="6">
        <v>11691</v>
      </c>
      <c r="J12" s="6">
        <v>11644</v>
      </c>
      <c r="K12" s="6">
        <v>11719</v>
      </c>
      <c r="L12" s="6">
        <v>11728</v>
      </c>
      <c r="M12" s="6">
        <v>11875</v>
      </c>
      <c r="N12" s="6">
        <v>12143</v>
      </c>
      <c r="O12" s="6">
        <v>12353</v>
      </c>
      <c r="P12" s="6">
        <v>12479</v>
      </c>
      <c r="Q12" s="6">
        <v>12526</v>
      </c>
      <c r="R12" s="6">
        <v>12535</v>
      </c>
      <c r="S12" s="6">
        <v>12498</v>
      </c>
      <c r="T12" s="6">
        <v>12349</v>
      </c>
      <c r="U12" s="6">
        <v>12201</v>
      </c>
      <c r="V12" s="6">
        <v>12239</v>
      </c>
      <c r="W12" s="6">
        <v>12132</v>
      </c>
      <c r="X12" s="6">
        <v>12047</v>
      </c>
      <c r="Y12" s="6">
        <v>11998</v>
      </c>
      <c r="Z12" s="6">
        <v>11893</v>
      </c>
      <c r="AA12" s="6">
        <v>11895</v>
      </c>
      <c r="AB12" s="6">
        <v>11998</v>
      </c>
      <c r="AC12" s="6">
        <v>11944</v>
      </c>
      <c r="AD12" s="6">
        <v>11970</v>
      </c>
      <c r="AE12" s="6">
        <v>12025</v>
      </c>
      <c r="AF12" s="6">
        <v>12111</v>
      </c>
      <c r="AG12" s="6">
        <v>12329</v>
      </c>
      <c r="AH12" s="6">
        <v>12435</v>
      </c>
      <c r="AI12" s="6">
        <v>12498</v>
      </c>
      <c r="AJ12" s="6">
        <v>12665</v>
      </c>
      <c r="AK12" s="6">
        <v>12728</v>
      </c>
      <c r="AL12" s="6">
        <v>12730</v>
      </c>
      <c r="AM12" s="6">
        <v>12779</v>
      </c>
      <c r="AN12" s="6">
        <v>12843</v>
      </c>
      <c r="AO12" s="6">
        <v>12871</v>
      </c>
      <c r="AP12" s="6">
        <v>12979</v>
      </c>
      <c r="AQ12" s="6">
        <v>13115</v>
      </c>
      <c r="AR12" s="6">
        <v>13174</v>
      </c>
      <c r="AS12" s="6">
        <v>13192</v>
      </c>
      <c r="AT12" s="6">
        <v>13378</v>
      </c>
      <c r="AU12" s="6">
        <v>13578</v>
      </c>
      <c r="AV12" s="6">
        <v>13892</v>
      </c>
      <c r="AW12" s="6">
        <v>14113</v>
      </c>
      <c r="AX12" s="6">
        <v>14278</v>
      </c>
      <c r="AY12" s="6">
        <v>14364</v>
      </c>
      <c r="AZ12" s="6">
        <v>14644</v>
      </c>
      <c r="BA12" s="6">
        <v>15008</v>
      </c>
      <c r="BB12" s="6">
        <v>15138</v>
      </c>
      <c r="BC12" s="6">
        <v>15218</v>
      </c>
      <c r="BD12" s="6">
        <v>15446</v>
      </c>
      <c r="BE12" s="6">
        <v>15480</v>
      </c>
      <c r="BF12" s="6">
        <v>15566</v>
      </c>
      <c r="BG12" s="6">
        <v>15885</v>
      </c>
      <c r="BH12" s="6">
        <v>16052</v>
      </c>
      <c r="BI12" s="6">
        <v>16245</v>
      </c>
      <c r="BJ12" s="6">
        <v>16504</v>
      </c>
      <c r="BK12" s="6">
        <v>16569</v>
      </c>
      <c r="BL12" s="6">
        <v>16839</v>
      </c>
      <c r="BM12" s="6">
        <v>17170</v>
      </c>
    </row>
    <row r="13" spans="1:131" x14ac:dyDescent="0.25">
      <c r="A13" s="14" t="s">
        <v>6</v>
      </c>
      <c r="B13" s="14" t="s">
        <v>18</v>
      </c>
      <c r="C13" s="6">
        <v>2424</v>
      </c>
      <c r="D13" s="6">
        <v>2576</v>
      </c>
      <c r="E13" s="6">
        <v>2683</v>
      </c>
      <c r="F13" s="6">
        <v>4394</v>
      </c>
      <c r="G13" s="6">
        <v>6016</v>
      </c>
      <c r="H13" s="6">
        <v>6132</v>
      </c>
      <c r="I13" s="6">
        <v>6155</v>
      </c>
      <c r="J13" s="6">
        <v>6115</v>
      </c>
      <c r="K13" s="6">
        <v>6150</v>
      </c>
      <c r="L13" s="6">
        <v>6176</v>
      </c>
      <c r="M13" s="6">
        <v>6277</v>
      </c>
      <c r="N13" s="6">
        <v>6376</v>
      </c>
      <c r="O13" s="6">
        <v>6390</v>
      </c>
      <c r="P13" s="6">
        <v>6506</v>
      </c>
      <c r="Q13" s="6">
        <v>6574</v>
      </c>
      <c r="R13" s="6">
        <v>6540</v>
      </c>
      <c r="S13" s="6">
        <v>6452</v>
      </c>
      <c r="T13" s="6">
        <v>6302</v>
      </c>
      <c r="U13" s="6">
        <v>6213</v>
      </c>
      <c r="V13" s="6">
        <v>6148</v>
      </c>
      <c r="W13" s="6">
        <v>6023</v>
      </c>
      <c r="X13" s="6">
        <v>5933</v>
      </c>
      <c r="Y13" s="6">
        <v>5861</v>
      </c>
      <c r="Z13" s="6">
        <v>5765</v>
      </c>
      <c r="AA13" s="6">
        <v>5661</v>
      </c>
      <c r="AB13" s="6">
        <v>5641</v>
      </c>
      <c r="AC13" s="6">
        <v>5603</v>
      </c>
      <c r="AD13" s="6">
        <v>5573</v>
      </c>
      <c r="AE13" s="6">
        <v>5570</v>
      </c>
      <c r="AF13" s="6">
        <v>5621</v>
      </c>
      <c r="AG13" s="6">
        <v>5706</v>
      </c>
      <c r="AH13" s="6">
        <v>5743</v>
      </c>
      <c r="AI13" s="6">
        <v>5758</v>
      </c>
      <c r="AJ13" s="6">
        <v>5842</v>
      </c>
      <c r="AK13" s="6">
        <v>5892</v>
      </c>
      <c r="AL13" s="6">
        <v>5960</v>
      </c>
      <c r="AM13" s="6">
        <v>5970</v>
      </c>
      <c r="AN13" s="6">
        <v>6001</v>
      </c>
      <c r="AO13" s="6">
        <v>5985</v>
      </c>
      <c r="AP13" s="6">
        <v>6013</v>
      </c>
      <c r="AQ13" s="6">
        <v>6061</v>
      </c>
      <c r="AR13" s="6">
        <v>6069</v>
      </c>
      <c r="AS13" s="6">
        <v>6157</v>
      </c>
      <c r="AT13" s="6">
        <v>6230</v>
      </c>
      <c r="AU13" s="6">
        <v>6337</v>
      </c>
      <c r="AV13" s="6">
        <v>6501</v>
      </c>
      <c r="AW13" s="6">
        <v>6552</v>
      </c>
      <c r="AX13" s="6">
        <v>6669</v>
      </c>
      <c r="AY13" s="6">
        <v>6729</v>
      </c>
      <c r="AZ13" s="6">
        <v>6803</v>
      </c>
      <c r="BA13" s="6">
        <v>6939</v>
      </c>
      <c r="BB13" s="6">
        <v>6968</v>
      </c>
      <c r="BC13" s="6">
        <v>6978</v>
      </c>
      <c r="BD13" s="6">
        <v>7033</v>
      </c>
      <c r="BE13" s="6">
        <v>7076</v>
      </c>
      <c r="BF13" s="6">
        <v>7146</v>
      </c>
      <c r="BG13" s="6">
        <v>7306</v>
      </c>
      <c r="BH13" s="6">
        <v>7407</v>
      </c>
      <c r="BI13" s="6">
        <v>7544</v>
      </c>
      <c r="BJ13" s="6">
        <v>7629</v>
      </c>
      <c r="BK13" s="6">
        <v>7679</v>
      </c>
      <c r="BL13" s="6">
        <v>7785</v>
      </c>
      <c r="BM13" s="6">
        <v>7947</v>
      </c>
    </row>
    <row r="14" spans="1:131" x14ac:dyDescent="0.25">
      <c r="A14" s="14" t="s">
        <v>8</v>
      </c>
      <c r="B14" s="14" t="s">
        <v>20</v>
      </c>
      <c r="C14" s="6">
        <v>7685</v>
      </c>
      <c r="D14" s="6">
        <v>8008</v>
      </c>
      <c r="E14" s="6">
        <v>8215</v>
      </c>
      <c r="F14" s="6">
        <v>11648</v>
      </c>
      <c r="G14" s="6">
        <v>13627</v>
      </c>
      <c r="H14" s="6">
        <v>13849</v>
      </c>
      <c r="I14" s="6">
        <v>13900</v>
      </c>
      <c r="J14" s="6">
        <v>13877</v>
      </c>
      <c r="K14" s="6">
        <v>13998</v>
      </c>
      <c r="L14" s="6">
        <v>14016</v>
      </c>
      <c r="M14" s="6">
        <v>14202</v>
      </c>
      <c r="N14" s="6">
        <v>14264</v>
      </c>
      <c r="O14" s="6">
        <v>14336</v>
      </c>
      <c r="P14" s="6">
        <v>14551</v>
      </c>
      <c r="Q14" s="6">
        <v>14602</v>
      </c>
      <c r="R14" s="6">
        <v>14563</v>
      </c>
      <c r="S14" s="6">
        <v>14560</v>
      </c>
      <c r="T14" s="6">
        <v>14527</v>
      </c>
      <c r="U14" s="6">
        <v>14409</v>
      </c>
      <c r="V14" s="6">
        <v>14392</v>
      </c>
      <c r="W14" s="6">
        <v>14269</v>
      </c>
      <c r="X14" s="6">
        <v>14285</v>
      </c>
      <c r="Y14" s="6">
        <v>14198</v>
      </c>
      <c r="Z14" s="6">
        <v>14033</v>
      </c>
      <c r="AA14" s="6">
        <v>13986</v>
      </c>
      <c r="AB14" s="6">
        <v>14034</v>
      </c>
      <c r="AC14" s="6">
        <v>13986</v>
      </c>
      <c r="AD14" s="6">
        <v>13987</v>
      </c>
      <c r="AE14" s="6">
        <v>13968</v>
      </c>
      <c r="AF14" s="6">
        <v>13997</v>
      </c>
      <c r="AG14" s="6">
        <v>14110</v>
      </c>
      <c r="AH14" s="6">
        <v>14231</v>
      </c>
      <c r="AI14" s="6">
        <v>14304</v>
      </c>
      <c r="AJ14" s="6">
        <v>14515</v>
      </c>
      <c r="AK14" s="6">
        <v>14594</v>
      </c>
      <c r="AL14" s="6">
        <v>14652</v>
      </c>
      <c r="AM14" s="6">
        <v>14722</v>
      </c>
      <c r="AN14" s="6">
        <v>14888</v>
      </c>
      <c r="AO14" s="6">
        <v>14926</v>
      </c>
      <c r="AP14" s="6">
        <v>14988</v>
      </c>
      <c r="AQ14" s="6">
        <v>15055</v>
      </c>
      <c r="AR14" s="6">
        <v>15083</v>
      </c>
      <c r="AS14" s="6">
        <v>15182</v>
      </c>
      <c r="AT14" s="6">
        <v>15263</v>
      </c>
      <c r="AU14" s="6">
        <v>15506</v>
      </c>
      <c r="AV14" s="6">
        <v>15876</v>
      </c>
      <c r="AW14" s="6">
        <v>16204</v>
      </c>
      <c r="AX14" s="6">
        <v>16441</v>
      </c>
      <c r="AY14" s="6">
        <v>16601</v>
      </c>
      <c r="AZ14" s="6">
        <v>16796</v>
      </c>
      <c r="BA14" s="6">
        <v>17121</v>
      </c>
      <c r="BB14" s="6">
        <v>17194</v>
      </c>
      <c r="BC14" s="6">
        <v>17308</v>
      </c>
      <c r="BD14" s="6">
        <v>17371</v>
      </c>
      <c r="BE14" s="6">
        <v>17499</v>
      </c>
      <c r="BF14" s="6">
        <v>17672</v>
      </c>
      <c r="BG14" s="6">
        <v>17975</v>
      </c>
      <c r="BH14" s="6">
        <v>18173</v>
      </c>
      <c r="BI14" s="6">
        <v>18466</v>
      </c>
      <c r="BJ14" s="6">
        <v>18593</v>
      </c>
      <c r="BK14" s="6">
        <v>18650</v>
      </c>
      <c r="BL14" s="6">
        <v>19048</v>
      </c>
      <c r="BM14" s="6">
        <v>19348</v>
      </c>
    </row>
    <row r="15" spans="1:131" x14ac:dyDescent="0.25">
      <c r="A15" s="14" t="s">
        <v>9</v>
      </c>
      <c r="B15" s="14" t="s">
        <v>21</v>
      </c>
      <c r="C15" s="6">
        <v>10846</v>
      </c>
      <c r="D15" s="6">
        <v>11280</v>
      </c>
      <c r="E15" s="6">
        <v>11526</v>
      </c>
      <c r="F15" s="6">
        <v>15467</v>
      </c>
      <c r="G15" s="6">
        <v>17806</v>
      </c>
      <c r="H15" s="6">
        <v>18073</v>
      </c>
      <c r="I15" s="6">
        <v>18263</v>
      </c>
      <c r="J15" s="6">
        <v>18297</v>
      </c>
      <c r="K15" s="6">
        <v>18412</v>
      </c>
      <c r="L15" s="6">
        <v>18352</v>
      </c>
      <c r="M15" s="6">
        <v>18619</v>
      </c>
      <c r="N15" s="6">
        <v>18872</v>
      </c>
      <c r="O15" s="6">
        <v>18902</v>
      </c>
      <c r="P15" s="6">
        <v>18972</v>
      </c>
      <c r="Q15" s="6">
        <v>18950</v>
      </c>
      <c r="R15" s="6">
        <v>18938</v>
      </c>
      <c r="S15" s="6">
        <v>18841</v>
      </c>
      <c r="T15" s="6">
        <v>18638</v>
      </c>
      <c r="U15" s="6">
        <v>18344</v>
      </c>
      <c r="V15" s="6">
        <v>18206</v>
      </c>
      <c r="W15" s="6">
        <v>18120</v>
      </c>
      <c r="X15" s="6">
        <v>17939</v>
      </c>
      <c r="Y15" s="6">
        <v>17854</v>
      </c>
      <c r="Z15" s="6">
        <v>17638</v>
      </c>
      <c r="AA15" s="6">
        <v>17620</v>
      </c>
      <c r="AB15" s="6">
        <v>17639</v>
      </c>
      <c r="AC15" s="6">
        <v>17498</v>
      </c>
      <c r="AD15" s="6">
        <v>17521</v>
      </c>
      <c r="AE15" s="6">
        <v>17483</v>
      </c>
      <c r="AF15" s="6">
        <v>17500</v>
      </c>
      <c r="AG15" s="6">
        <v>17604</v>
      </c>
      <c r="AH15" s="6">
        <v>17690</v>
      </c>
      <c r="AI15" s="6">
        <v>17822</v>
      </c>
      <c r="AJ15" s="6">
        <v>17988</v>
      </c>
      <c r="AK15" s="6">
        <v>18041</v>
      </c>
      <c r="AL15" s="6">
        <v>18082</v>
      </c>
      <c r="AM15" s="6">
        <v>18160</v>
      </c>
      <c r="AN15" s="6">
        <v>18323</v>
      </c>
      <c r="AO15" s="6">
        <v>18238</v>
      </c>
      <c r="AP15" s="6">
        <v>18313</v>
      </c>
      <c r="AQ15" s="6">
        <v>18310</v>
      </c>
      <c r="AR15" s="6">
        <v>18398</v>
      </c>
      <c r="AS15" s="6">
        <v>18418</v>
      </c>
      <c r="AT15" s="6">
        <v>18463</v>
      </c>
      <c r="AU15" s="6">
        <v>18509</v>
      </c>
      <c r="AV15" s="6">
        <v>18728</v>
      </c>
      <c r="AW15" s="6">
        <v>18867</v>
      </c>
      <c r="AX15" s="6">
        <v>19095</v>
      </c>
      <c r="AY15" s="6">
        <v>19260</v>
      </c>
      <c r="AZ15" s="6">
        <v>19589</v>
      </c>
      <c r="BA15" s="6">
        <v>19908</v>
      </c>
      <c r="BB15" s="6">
        <v>19984</v>
      </c>
      <c r="BC15" s="6">
        <v>20043</v>
      </c>
      <c r="BD15" s="6">
        <v>20166</v>
      </c>
      <c r="BE15" s="6">
        <v>20301</v>
      </c>
      <c r="BF15" s="6">
        <v>20406</v>
      </c>
      <c r="BG15" s="6">
        <v>20701</v>
      </c>
      <c r="BH15" s="6">
        <v>20949</v>
      </c>
      <c r="BI15" s="6">
        <v>21240</v>
      </c>
      <c r="BJ15" s="6">
        <v>21450</v>
      </c>
      <c r="BK15" s="6">
        <v>21512</v>
      </c>
      <c r="BL15" s="6">
        <v>21813</v>
      </c>
      <c r="BM15" s="6">
        <v>22161</v>
      </c>
    </row>
    <row r="16" spans="1:131" x14ac:dyDescent="0.25">
      <c r="A16" s="14" t="s">
        <v>46</v>
      </c>
      <c r="B16" s="14" t="s">
        <v>22</v>
      </c>
      <c r="C16" s="6">
        <v>2900</v>
      </c>
      <c r="D16" s="6">
        <v>3036</v>
      </c>
      <c r="E16" s="6">
        <v>3222</v>
      </c>
      <c r="F16" s="6">
        <v>5136</v>
      </c>
      <c r="G16" s="6">
        <v>7069</v>
      </c>
      <c r="H16" s="6">
        <v>7163</v>
      </c>
      <c r="I16" s="6">
        <v>7216</v>
      </c>
      <c r="J16" s="6">
        <v>7210</v>
      </c>
      <c r="K16" s="6">
        <v>7289</v>
      </c>
      <c r="L16" s="6">
        <v>7308</v>
      </c>
      <c r="M16" s="6">
        <v>7353</v>
      </c>
      <c r="N16" s="6">
        <v>7438</v>
      </c>
      <c r="O16" s="6">
        <v>7530</v>
      </c>
      <c r="P16" s="6">
        <v>7602</v>
      </c>
      <c r="Q16" s="6">
        <v>7641</v>
      </c>
      <c r="R16" s="6">
        <v>7603</v>
      </c>
      <c r="S16" s="6">
        <v>7529</v>
      </c>
      <c r="T16" s="6">
        <v>7426</v>
      </c>
      <c r="U16" s="6">
        <v>7303</v>
      </c>
      <c r="V16" s="6">
        <v>7238</v>
      </c>
      <c r="W16" s="6">
        <v>7171</v>
      </c>
      <c r="X16" s="6">
        <v>7128</v>
      </c>
      <c r="Y16" s="6">
        <v>7054</v>
      </c>
      <c r="Z16" s="6">
        <v>6981</v>
      </c>
      <c r="AA16" s="6">
        <v>6904</v>
      </c>
      <c r="AB16" s="6">
        <v>6978</v>
      </c>
      <c r="AC16" s="6">
        <v>6944</v>
      </c>
      <c r="AD16" s="6">
        <v>7012</v>
      </c>
      <c r="AE16" s="6">
        <v>7026</v>
      </c>
      <c r="AF16" s="6">
        <v>7056</v>
      </c>
      <c r="AG16" s="6">
        <v>7109</v>
      </c>
      <c r="AH16" s="6">
        <v>7132</v>
      </c>
      <c r="AI16" s="6">
        <v>7159</v>
      </c>
      <c r="AJ16" s="6">
        <v>7289</v>
      </c>
      <c r="AK16" s="6">
        <v>7371</v>
      </c>
      <c r="AL16" s="6">
        <v>7441</v>
      </c>
      <c r="AM16" s="6">
        <v>7450</v>
      </c>
      <c r="AN16" s="6">
        <v>7481</v>
      </c>
      <c r="AO16" s="6">
        <v>7550</v>
      </c>
      <c r="AP16" s="6">
        <v>7629</v>
      </c>
      <c r="AQ16" s="6">
        <v>7677</v>
      </c>
      <c r="AR16" s="6">
        <v>7716</v>
      </c>
      <c r="AS16" s="6">
        <v>7820</v>
      </c>
      <c r="AT16" s="6">
        <v>7928</v>
      </c>
      <c r="AU16" s="6">
        <v>8059</v>
      </c>
      <c r="AV16" s="6">
        <v>8184</v>
      </c>
      <c r="AW16" s="6">
        <v>8292</v>
      </c>
      <c r="AX16" s="6">
        <v>8408</v>
      </c>
      <c r="AY16" s="6">
        <v>8481</v>
      </c>
      <c r="AZ16" s="6">
        <v>8630</v>
      </c>
      <c r="BA16" s="6">
        <v>8815</v>
      </c>
      <c r="BB16" s="6">
        <v>8921</v>
      </c>
      <c r="BC16" s="6">
        <v>8974</v>
      </c>
      <c r="BD16" s="6">
        <v>8950</v>
      </c>
      <c r="BE16" s="6">
        <v>8973</v>
      </c>
      <c r="BF16" s="6">
        <v>9088</v>
      </c>
      <c r="BG16" s="6">
        <v>9254</v>
      </c>
      <c r="BH16" s="6">
        <v>9430</v>
      </c>
      <c r="BI16" s="6">
        <v>9553</v>
      </c>
      <c r="BJ16" s="6">
        <v>9689</v>
      </c>
      <c r="BK16" s="6">
        <v>9752</v>
      </c>
      <c r="BL16" s="6">
        <v>9913</v>
      </c>
      <c r="BM16" s="6">
        <v>10079</v>
      </c>
    </row>
    <row r="17" spans="1:130" x14ac:dyDescent="0.25">
      <c r="A17" s="14" t="s">
        <v>11</v>
      </c>
      <c r="B17" s="14" t="s">
        <v>23</v>
      </c>
      <c r="C17" s="6">
        <v>2509</v>
      </c>
      <c r="D17" s="6">
        <v>2680</v>
      </c>
      <c r="E17" s="6">
        <v>2832</v>
      </c>
      <c r="F17" s="6">
        <v>4552</v>
      </c>
      <c r="G17" s="6">
        <v>6498</v>
      </c>
      <c r="H17" s="6">
        <v>6667</v>
      </c>
      <c r="I17" s="6">
        <v>6780</v>
      </c>
      <c r="J17" s="6">
        <v>6810</v>
      </c>
      <c r="K17" s="6">
        <v>6865</v>
      </c>
      <c r="L17" s="6">
        <v>6877</v>
      </c>
      <c r="M17" s="6">
        <v>6879</v>
      </c>
      <c r="N17" s="6">
        <v>6991</v>
      </c>
      <c r="O17" s="6">
        <v>7092</v>
      </c>
      <c r="P17" s="6">
        <v>7202</v>
      </c>
      <c r="Q17" s="6">
        <v>7242</v>
      </c>
      <c r="R17" s="6">
        <v>7182</v>
      </c>
      <c r="S17" s="6">
        <v>7080</v>
      </c>
      <c r="T17" s="6">
        <v>6959</v>
      </c>
      <c r="U17" s="6">
        <v>6855</v>
      </c>
      <c r="V17" s="6">
        <v>6785</v>
      </c>
      <c r="W17" s="6">
        <v>6683</v>
      </c>
      <c r="X17" s="6">
        <v>6640</v>
      </c>
      <c r="Y17" s="6">
        <v>6599</v>
      </c>
      <c r="Z17" s="6">
        <v>6533</v>
      </c>
      <c r="AA17" s="6">
        <v>6464</v>
      </c>
      <c r="AB17" s="6">
        <v>6478</v>
      </c>
      <c r="AC17" s="6">
        <v>6446</v>
      </c>
      <c r="AD17" s="6">
        <v>6437</v>
      </c>
      <c r="AE17" s="6">
        <v>6405</v>
      </c>
      <c r="AF17" s="6">
        <v>6459</v>
      </c>
      <c r="AG17" s="6">
        <v>6552</v>
      </c>
      <c r="AH17" s="6">
        <v>6587</v>
      </c>
      <c r="AI17" s="6">
        <v>6598</v>
      </c>
      <c r="AJ17" s="6">
        <v>6635</v>
      </c>
      <c r="AK17" s="6">
        <v>6678</v>
      </c>
      <c r="AL17" s="6">
        <v>6662</v>
      </c>
      <c r="AM17" s="6">
        <v>6664</v>
      </c>
      <c r="AN17" s="6">
        <v>6693</v>
      </c>
      <c r="AO17" s="6">
        <v>6692</v>
      </c>
      <c r="AP17" s="6">
        <v>6778</v>
      </c>
      <c r="AQ17" s="6">
        <v>6845</v>
      </c>
      <c r="AR17" s="6">
        <v>6903</v>
      </c>
      <c r="AS17" s="6">
        <v>6915</v>
      </c>
      <c r="AT17" s="6">
        <v>7023</v>
      </c>
      <c r="AU17" s="6">
        <v>7141</v>
      </c>
      <c r="AV17" s="6">
        <v>7264</v>
      </c>
      <c r="AW17" s="6">
        <v>7306</v>
      </c>
      <c r="AX17" s="6">
        <v>7435</v>
      </c>
      <c r="AY17" s="6">
        <v>7503</v>
      </c>
      <c r="AZ17" s="6">
        <v>7546</v>
      </c>
      <c r="BA17" s="6">
        <v>7656</v>
      </c>
      <c r="BB17" s="6">
        <v>7719</v>
      </c>
      <c r="BC17" s="6">
        <v>7750</v>
      </c>
      <c r="BD17" s="6">
        <v>7799</v>
      </c>
      <c r="BE17" s="6">
        <v>7839</v>
      </c>
      <c r="BF17" s="6">
        <v>7915</v>
      </c>
      <c r="BG17" s="6">
        <v>8159</v>
      </c>
      <c r="BH17" s="6">
        <v>8190</v>
      </c>
      <c r="BI17" s="6">
        <v>8302</v>
      </c>
      <c r="BJ17" s="6">
        <v>8381</v>
      </c>
      <c r="BK17" s="6">
        <v>8424</v>
      </c>
      <c r="BL17" s="6">
        <v>8570</v>
      </c>
      <c r="BM17" s="6">
        <v>8723</v>
      </c>
    </row>
    <row r="18" spans="1:130" x14ac:dyDescent="0.25">
      <c r="A18" s="14" t="s">
        <v>41</v>
      </c>
      <c r="C18" s="6">
        <v>61375</v>
      </c>
      <c r="D18" s="6">
        <v>64617</v>
      </c>
      <c r="E18" s="6">
        <v>66749</v>
      </c>
      <c r="F18" s="6">
        <v>98255</v>
      </c>
      <c r="G18" s="6">
        <v>121719</v>
      </c>
      <c r="H18" s="6">
        <v>124335</v>
      </c>
      <c r="I18" s="6">
        <v>125219</v>
      </c>
      <c r="J18" s="6">
        <v>125443</v>
      </c>
      <c r="K18" s="6">
        <v>126397</v>
      </c>
      <c r="L18" s="6">
        <v>126505</v>
      </c>
      <c r="M18" s="6">
        <v>128044</v>
      </c>
      <c r="N18" s="6">
        <v>129840</v>
      </c>
      <c r="O18" s="6">
        <v>130702</v>
      </c>
      <c r="P18" s="6">
        <v>131974</v>
      </c>
      <c r="Q18" s="6">
        <v>132131</v>
      </c>
      <c r="R18" s="6">
        <v>131528</v>
      </c>
      <c r="S18" s="6">
        <v>130793</v>
      </c>
      <c r="T18" s="6">
        <v>129440</v>
      </c>
      <c r="U18" s="6">
        <v>127618</v>
      </c>
      <c r="V18" s="6">
        <v>126668</v>
      </c>
      <c r="W18" s="6">
        <v>125457</v>
      </c>
      <c r="X18" s="6">
        <v>124865</v>
      </c>
      <c r="Y18" s="6">
        <v>124071</v>
      </c>
      <c r="Z18" s="6">
        <v>122990</v>
      </c>
      <c r="AA18" s="6">
        <v>122369</v>
      </c>
      <c r="AB18" s="6">
        <v>122701</v>
      </c>
      <c r="AC18" s="6">
        <v>122225</v>
      </c>
      <c r="AD18" s="6">
        <v>122554</v>
      </c>
      <c r="AE18" s="6">
        <v>122431</v>
      </c>
      <c r="AF18" s="6">
        <v>122821</v>
      </c>
      <c r="AG18" s="6">
        <v>124002</v>
      </c>
      <c r="AH18" s="6">
        <v>124809</v>
      </c>
      <c r="AI18" s="6">
        <v>125379</v>
      </c>
      <c r="AJ18" s="6">
        <v>126830</v>
      </c>
      <c r="AK18" s="6">
        <v>127444</v>
      </c>
      <c r="AL18" s="6">
        <v>128071</v>
      </c>
      <c r="AM18" s="6">
        <v>128516</v>
      </c>
      <c r="AN18" s="6">
        <v>129510</v>
      </c>
      <c r="AO18" s="6">
        <v>129709</v>
      </c>
      <c r="AP18" s="6">
        <v>130512</v>
      </c>
      <c r="AQ18" s="6">
        <v>131211</v>
      </c>
      <c r="AR18" s="6">
        <v>131958</v>
      </c>
      <c r="AS18" s="6">
        <v>132811</v>
      </c>
      <c r="AT18" s="6">
        <v>133797</v>
      </c>
      <c r="AU18" s="6">
        <v>135562</v>
      </c>
      <c r="AV18" s="6">
        <v>137944</v>
      </c>
      <c r="AW18" s="6">
        <v>139662</v>
      </c>
      <c r="AX18" s="6">
        <v>141565</v>
      </c>
      <c r="AY18" s="6">
        <v>142768</v>
      </c>
      <c r="AZ18" s="6">
        <v>145041</v>
      </c>
      <c r="BA18" s="6">
        <v>147790</v>
      </c>
      <c r="BB18" s="6">
        <v>148816</v>
      </c>
      <c r="BC18" s="6">
        <v>149349</v>
      </c>
      <c r="BD18" s="6">
        <v>150263</v>
      </c>
      <c r="BE18" s="6">
        <v>151278</v>
      </c>
      <c r="BF18" s="6">
        <v>152725</v>
      </c>
      <c r="BG18" s="6">
        <v>155275</v>
      </c>
      <c r="BH18" s="6">
        <v>157053</v>
      </c>
      <c r="BI18" s="6">
        <v>159144</v>
      </c>
      <c r="BJ18" s="6">
        <v>160877</v>
      </c>
      <c r="BK18" s="6">
        <v>161475</v>
      </c>
      <c r="BL18" s="6">
        <v>164158</v>
      </c>
      <c r="BM18" s="6">
        <v>167107</v>
      </c>
      <c r="BP18" s="6">
        <f>P18-E18</f>
        <v>65225</v>
      </c>
      <c r="BQ18" s="142">
        <f>BP18/E18</f>
        <v>0.97716819727636373</v>
      </c>
    </row>
    <row r="19" spans="1:130" x14ac:dyDescent="0.25">
      <c r="A19" s="14" t="s">
        <v>24</v>
      </c>
      <c r="B19" s="14" t="s">
        <v>25</v>
      </c>
      <c r="C19" s="6">
        <v>12417</v>
      </c>
      <c r="D19" s="6">
        <v>13049</v>
      </c>
      <c r="E19" s="6">
        <v>13575</v>
      </c>
      <c r="F19" s="6">
        <v>19114</v>
      </c>
      <c r="G19" s="6">
        <v>24577</v>
      </c>
      <c r="H19" s="6">
        <v>25084</v>
      </c>
      <c r="I19" s="6">
        <v>25290</v>
      </c>
      <c r="J19" s="6">
        <v>25242</v>
      </c>
      <c r="K19" s="6">
        <v>25306</v>
      </c>
      <c r="L19" s="6">
        <v>25455</v>
      </c>
      <c r="M19" s="6">
        <v>25932</v>
      </c>
      <c r="N19" s="6">
        <v>26335</v>
      </c>
      <c r="O19" s="6">
        <v>26466</v>
      </c>
      <c r="P19" s="6">
        <v>26731</v>
      </c>
      <c r="Q19" s="6">
        <v>26951</v>
      </c>
      <c r="R19" s="6">
        <v>26936</v>
      </c>
      <c r="S19" s="6">
        <v>26963</v>
      </c>
      <c r="T19" s="6">
        <v>26831</v>
      </c>
      <c r="U19" s="6">
        <v>26413</v>
      </c>
      <c r="V19" s="6">
        <v>26246</v>
      </c>
      <c r="W19" s="6">
        <v>25924</v>
      </c>
      <c r="X19" s="6">
        <v>25893</v>
      </c>
      <c r="Y19" s="6">
        <v>25838</v>
      </c>
      <c r="Z19" s="6">
        <v>25791</v>
      </c>
      <c r="AA19" s="6">
        <v>25605</v>
      </c>
      <c r="AB19" s="6">
        <v>25447</v>
      </c>
      <c r="AC19" s="6">
        <v>25357</v>
      </c>
      <c r="AD19" s="6">
        <v>25503</v>
      </c>
      <c r="AE19" s="6">
        <v>25344</v>
      </c>
      <c r="AF19" s="6">
        <v>25461</v>
      </c>
      <c r="AG19" s="6">
        <v>25644</v>
      </c>
      <c r="AH19" s="6">
        <v>25907</v>
      </c>
      <c r="AI19" s="6">
        <v>26229</v>
      </c>
      <c r="AJ19" s="6">
        <v>26593</v>
      </c>
      <c r="AK19" s="6">
        <v>26890</v>
      </c>
      <c r="AL19" s="6">
        <v>26987</v>
      </c>
      <c r="AM19" s="6">
        <v>27210</v>
      </c>
      <c r="AN19" s="6">
        <v>27417</v>
      </c>
      <c r="AO19" s="6">
        <v>27596</v>
      </c>
      <c r="AP19" s="6">
        <v>27863</v>
      </c>
      <c r="AQ19" s="6">
        <v>28108</v>
      </c>
      <c r="AR19" s="6">
        <v>28294</v>
      </c>
      <c r="AS19" s="6">
        <v>28543</v>
      </c>
      <c r="AT19" s="6">
        <v>28657</v>
      </c>
      <c r="AU19" s="6">
        <v>28953</v>
      </c>
      <c r="AV19" s="6">
        <v>29234</v>
      </c>
      <c r="AW19" s="6">
        <v>29522</v>
      </c>
      <c r="AX19" s="6">
        <v>29874</v>
      </c>
      <c r="AY19" s="6">
        <v>30141</v>
      </c>
      <c r="AZ19" s="6">
        <v>30450</v>
      </c>
      <c r="BA19" s="6">
        <v>30960</v>
      </c>
      <c r="BB19" s="6">
        <v>31117</v>
      </c>
      <c r="BC19" s="6">
        <v>31335</v>
      </c>
      <c r="BD19" s="6">
        <v>31484</v>
      </c>
      <c r="BE19" s="6">
        <v>31672</v>
      </c>
      <c r="BF19" s="6">
        <v>31907</v>
      </c>
      <c r="BG19" s="6">
        <v>32284</v>
      </c>
      <c r="BH19" s="6">
        <v>32727</v>
      </c>
      <c r="BI19" s="6">
        <v>33219</v>
      </c>
      <c r="BJ19" s="6">
        <v>33616</v>
      </c>
      <c r="BK19" s="6">
        <v>33682</v>
      </c>
      <c r="BL19" s="6">
        <v>34176</v>
      </c>
      <c r="BM19" s="6">
        <v>34840</v>
      </c>
      <c r="BP19" s="6">
        <f>P19-E19</f>
        <v>13156</v>
      </c>
      <c r="BQ19" s="142">
        <f t="shared" ref="BQ19:BQ21" si="0">BP19/E19</f>
        <v>0.969134438305709</v>
      </c>
    </row>
    <row r="20" spans="1:130" x14ac:dyDescent="0.25">
      <c r="A20" s="14" t="s">
        <v>26</v>
      </c>
      <c r="C20" s="6">
        <v>287861</v>
      </c>
      <c r="D20" s="6">
        <v>302982</v>
      </c>
      <c r="E20" s="6">
        <v>314043</v>
      </c>
      <c r="F20" s="6">
        <v>459821</v>
      </c>
      <c r="G20" s="6">
        <v>611917</v>
      </c>
      <c r="H20" s="6">
        <v>629234</v>
      </c>
      <c r="I20" s="6">
        <v>636151</v>
      </c>
      <c r="J20" s="6">
        <v>640604</v>
      </c>
      <c r="K20" s="6">
        <v>647048</v>
      </c>
      <c r="L20" s="6">
        <v>649245</v>
      </c>
      <c r="M20" s="6">
        <v>662413</v>
      </c>
      <c r="N20" s="6">
        <v>673508</v>
      </c>
      <c r="O20" s="6">
        <v>677342</v>
      </c>
      <c r="P20" s="6">
        <v>682574</v>
      </c>
      <c r="Q20" s="6">
        <v>685385</v>
      </c>
      <c r="R20" s="6">
        <v>682847</v>
      </c>
      <c r="S20" s="6">
        <v>677609</v>
      </c>
      <c r="T20" s="6">
        <v>670085</v>
      </c>
      <c r="U20" s="6">
        <v>661870</v>
      </c>
      <c r="V20" s="6">
        <v>656005</v>
      </c>
      <c r="W20" s="6">
        <v>647486</v>
      </c>
      <c r="X20" s="6">
        <v>641270</v>
      </c>
      <c r="Y20" s="6">
        <v>635410</v>
      </c>
      <c r="Z20" s="6">
        <v>628833</v>
      </c>
      <c r="AA20" s="6">
        <v>623686</v>
      </c>
      <c r="AB20" s="6">
        <v>621314</v>
      </c>
      <c r="AC20" s="6">
        <v>617418</v>
      </c>
      <c r="AD20" s="6">
        <v>618099</v>
      </c>
      <c r="AE20" s="6">
        <v>616667</v>
      </c>
      <c r="AF20" s="6">
        <v>619196</v>
      </c>
      <c r="AG20" s="6">
        <v>627309</v>
      </c>
      <c r="AH20" s="6">
        <v>632366</v>
      </c>
      <c r="AI20" s="6">
        <v>636158</v>
      </c>
      <c r="AJ20" s="6">
        <v>641587</v>
      </c>
      <c r="AK20" s="6">
        <v>644439</v>
      </c>
      <c r="AL20" s="6">
        <v>647003</v>
      </c>
      <c r="AM20" s="6">
        <v>649033</v>
      </c>
      <c r="AN20" s="6">
        <v>653201</v>
      </c>
      <c r="AO20" s="6">
        <v>654683</v>
      </c>
      <c r="AP20" s="6">
        <v>659147</v>
      </c>
      <c r="AQ20" s="6">
        <v>663512</v>
      </c>
      <c r="AR20" s="6">
        <v>667300</v>
      </c>
      <c r="AS20" s="6">
        <v>671473</v>
      </c>
      <c r="AT20" s="6">
        <v>675029</v>
      </c>
      <c r="AU20" s="6">
        <v>680257</v>
      </c>
      <c r="AV20" s="6">
        <v>687345</v>
      </c>
      <c r="AW20" s="6">
        <v>693248</v>
      </c>
      <c r="AX20" s="6">
        <v>702702</v>
      </c>
      <c r="AY20" s="6">
        <v>708102</v>
      </c>
      <c r="AZ20" s="6">
        <v>716862</v>
      </c>
      <c r="BA20" s="6">
        <v>731170</v>
      </c>
      <c r="BB20" s="6">
        <v>738754</v>
      </c>
      <c r="BC20" s="6">
        <v>746348</v>
      </c>
      <c r="BD20" s="6">
        <v>754904</v>
      </c>
      <c r="BE20" s="6">
        <v>761150</v>
      </c>
      <c r="BF20" s="6">
        <v>768634</v>
      </c>
      <c r="BG20" s="6">
        <v>780326</v>
      </c>
      <c r="BH20" s="6">
        <v>789363</v>
      </c>
      <c r="BI20" s="6">
        <v>800550</v>
      </c>
      <c r="BJ20" s="6">
        <v>808740</v>
      </c>
      <c r="BK20" s="6">
        <v>812250</v>
      </c>
      <c r="BL20" s="6">
        <v>825951</v>
      </c>
      <c r="BM20" s="6">
        <v>841413</v>
      </c>
      <c r="BP20" s="6">
        <f t="shared" ref="BP20:BP21" si="1">P20-E20</f>
        <v>368531</v>
      </c>
      <c r="BQ20" s="142">
        <f t="shared" si="0"/>
        <v>1.1735049021949224</v>
      </c>
    </row>
    <row r="21" spans="1:130" x14ac:dyDescent="0.25">
      <c r="A21" s="14" t="s">
        <v>27</v>
      </c>
      <c r="B21" s="14" t="s">
        <v>42</v>
      </c>
      <c r="C21" s="6">
        <v>2385318</v>
      </c>
      <c r="D21" s="6">
        <v>2507660</v>
      </c>
      <c r="E21" s="6">
        <v>2591995</v>
      </c>
      <c r="F21" s="6">
        <v>3614500</v>
      </c>
      <c r="G21" s="6">
        <v>4562510</v>
      </c>
      <c r="H21" s="6">
        <v>4709938</v>
      </c>
      <c r="I21" s="6">
        <v>4776150</v>
      </c>
      <c r="J21" s="6">
        <v>4828962</v>
      </c>
      <c r="K21" s="6">
        <v>4894233</v>
      </c>
      <c r="L21" s="6">
        <v>4929662</v>
      </c>
      <c r="M21" s="6">
        <v>5036853</v>
      </c>
      <c r="N21" s="6">
        <v>5118323</v>
      </c>
      <c r="O21" s="6">
        <v>5135946</v>
      </c>
      <c r="P21" s="6">
        <v>5177060</v>
      </c>
      <c r="Q21" s="6">
        <v>5198433</v>
      </c>
      <c r="R21" s="6">
        <v>5186098</v>
      </c>
      <c r="S21" s="6">
        <v>5170582</v>
      </c>
      <c r="T21" s="6">
        <v>5126594</v>
      </c>
      <c r="U21" s="6">
        <v>5084924</v>
      </c>
      <c r="V21" s="6">
        <v>5053284</v>
      </c>
      <c r="W21" s="6">
        <v>4996295</v>
      </c>
      <c r="X21" s="6">
        <v>4960514</v>
      </c>
      <c r="Y21" s="6">
        <v>4924004</v>
      </c>
      <c r="Z21" s="6">
        <v>4880178</v>
      </c>
      <c r="AA21" s="6">
        <v>4840024</v>
      </c>
      <c r="AB21" s="6">
        <v>4836687</v>
      </c>
      <c r="AC21" s="6">
        <v>4811873</v>
      </c>
      <c r="AD21" s="6">
        <v>4823342</v>
      </c>
      <c r="AE21" s="6">
        <v>4815992</v>
      </c>
      <c r="AF21" s="6">
        <v>4830578</v>
      </c>
      <c r="AG21" s="6">
        <v>4881332</v>
      </c>
      <c r="AH21" s="6">
        <v>4915657</v>
      </c>
      <c r="AI21" s="6">
        <v>4935665</v>
      </c>
      <c r="AJ21" s="6">
        <v>4975737</v>
      </c>
      <c r="AK21" s="6">
        <v>4996931</v>
      </c>
      <c r="AL21" s="6">
        <v>5016277</v>
      </c>
      <c r="AM21" s="6">
        <v>5033877</v>
      </c>
      <c r="AN21" s="6">
        <v>5065827</v>
      </c>
      <c r="AO21" s="6">
        <v>5081129</v>
      </c>
      <c r="AP21" s="6">
        <v>5119924</v>
      </c>
      <c r="AQ21" s="6">
        <v>5150006</v>
      </c>
      <c r="AR21" s="6">
        <v>5180129</v>
      </c>
      <c r="AS21" s="6">
        <v>5219784</v>
      </c>
      <c r="AT21" s="6">
        <v>5248637</v>
      </c>
      <c r="AU21" s="6">
        <v>5296752</v>
      </c>
      <c r="AV21" s="6">
        <v>5355468</v>
      </c>
      <c r="AW21" s="6">
        <v>5407387</v>
      </c>
      <c r="AX21" s="6">
        <v>5486014</v>
      </c>
      <c r="AY21" s="6">
        <v>5527093</v>
      </c>
      <c r="AZ21" s="6">
        <v>5610746</v>
      </c>
      <c r="BA21" s="6">
        <v>5730481</v>
      </c>
      <c r="BB21" s="6">
        <v>5798601</v>
      </c>
      <c r="BC21" s="6">
        <v>5869093</v>
      </c>
      <c r="BD21" s="6">
        <v>5947349</v>
      </c>
      <c r="BE21" s="6">
        <v>5994760</v>
      </c>
      <c r="BF21" s="6">
        <v>6050560</v>
      </c>
      <c r="BG21" s="6">
        <v>6149035</v>
      </c>
      <c r="BH21" s="6">
        <v>6224963</v>
      </c>
      <c r="BI21" s="6">
        <v>6322369</v>
      </c>
      <c r="BJ21" s="6">
        <v>6391285</v>
      </c>
      <c r="BK21" s="6">
        <v>6421302</v>
      </c>
      <c r="BL21" s="6">
        <v>6527011</v>
      </c>
      <c r="BM21" s="6">
        <v>6646458</v>
      </c>
      <c r="BP21" s="6">
        <f t="shared" si="1"/>
        <v>2585065</v>
      </c>
      <c r="BQ21" s="142">
        <f t="shared" si="0"/>
        <v>0.99732638373145011</v>
      </c>
    </row>
    <row r="24" spans="1:130" x14ac:dyDescent="0.25">
      <c r="A24" s="14" t="s">
        <v>45</v>
      </c>
    </row>
    <row r="25" spans="1:130" x14ac:dyDescent="0.25">
      <c r="C25" s="4">
        <v>43831</v>
      </c>
      <c r="D25" s="4">
        <v>43862</v>
      </c>
      <c r="E25" s="4">
        <v>43891</v>
      </c>
      <c r="F25" s="4">
        <v>43922</v>
      </c>
      <c r="G25" s="4">
        <v>43952</v>
      </c>
      <c r="H25" s="4">
        <v>43983</v>
      </c>
      <c r="I25" s="4">
        <v>44013</v>
      </c>
      <c r="J25" s="4">
        <v>44044</v>
      </c>
      <c r="K25" s="4">
        <v>44075</v>
      </c>
      <c r="L25" s="4">
        <v>44105</v>
      </c>
      <c r="M25" s="4">
        <v>44136</v>
      </c>
      <c r="N25" s="4">
        <v>44166</v>
      </c>
      <c r="O25" s="4">
        <v>44197</v>
      </c>
      <c r="P25" s="4">
        <v>44228</v>
      </c>
      <c r="Q25" s="4">
        <v>44256</v>
      </c>
      <c r="R25" s="159">
        <v>44287</v>
      </c>
      <c r="S25" s="159">
        <v>44317</v>
      </c>
      <c r="T25" s="159">
        <v>44348</v>
      </c>
      <c r="U25" s="159">
        <v>44378</v>
      </c>
      <c r="V25" s="159">
        <v>44409</v>
      </c>
      <c r="W25" s="159">
        <v>44440</v>
      </c>
      <c r="X25" s="159">
        <v>44470</v>
      </c>
      <c r="Y25" s="159">
        <v>44501</v>
      </c>
      <c r="Z25" s="159">
        <v>44531</v>
      </c>
      <c r="AA25" s="159">
        <v>44562</v>
      </c>
      <c r="AB25" s="159">
        <v>44593</v>
      </c>
      <c r="AC25" s="159">
        <v>44621</v>
      </c>
      <c r="AD25" s="159">
        <v>44652</v>
      </c>
      <c r="AE25" s="159">
        <v>44682</v>
      </c>
      <c r="AF25" s="159">
        <v>44713</v>
      </c>
      <c r="AG25" s="159">
        <v>44743</v>
      </c>
      <c r="AH25" s="159">
        <v>44774</v>
      </c>
      <c r="AI25" s="159">
        <v>44805</v>
      </c>
      <c r="AJ25" s="159">
        <v>44835</v>
      </c>
      <c r="AK25" s="159">
        <v>44866</v>
      </c>
      <c r="AL25" s="159">
        <v>44896</v>
      </c>
      <c r="AM25" s="159">
        <v>44927</v>
      </c>
      <c r="AN25" s="159">
        <v>44958</v>
      </c>
      <c r="AO25" s="159">
        <v>44986</v>
      </c>
      <c r="AP25" s="159">
        <v>45017</v>
      </c>
      <c r="AQ25" s="159">
        <v>45047</v>
      </c>
      <c r="AR25" s="159">
        <v>45078</v>
      </c>
      <c r="AS25" s="159">
        <v>45108</v>
      </c>
      <c r="AT25" s="159">
        <v>45139</v>
      </c>
      <c r="AU25" s="159">
        <v>45170</v>
      </c>
      <c r="AV25" s="159">
        <v>45200</v>
      </c>
      <c r="AW25" s="159">
        <v>45231</v>
      </c>
      <c r="AX25" s="159">
        <v>45261</v>
      </c>
      <c r="AY25" s="159">
        <v>45292</v>
      </c>
      <c r="AZ25" s="159">
        <v>45323</v>
      </c>
      <c r="BA25" s="159">
        <v>45352</v>
      </c>
      <c r="BB25" s="159">
        <v>45383</v>
      </c>
      <c r="BC25" s="159">
        <v>45413</v>
      </c>
      <c r="BD25" s="159">
        <v>45444</v>
      </c>
      <c r="BE25" s="159">
        <v>45474</v>
      </c>
      <c r="BF25" s="159">
        <v>45505</v>
      </c>
      <c r="BG25" s="159">
        <v>45536</v>
      </c>
      <c r="BH25" s="159">
        <v>45566</v>
      </c>
      <c r="BI25" s="159">
        <v>45597</v>
      </c>
      <c r="BJ25" s="159">
        <v>45627</v>
      </c>
      <c r="BK25" s="159">
        <v>45658</v>
      </c>
      <c r="BL25" s="159">
        <v>45689</v>
      </c>
      <c r="BM25" s="159">
        <v>45717</v>
      </c>
      <c r="BP25" s="4">
        <v>43831</v>
      </c>
      <c r="BQ25" s="4">
        <v>43862</v>
      </c>
      <c r="BR25" s="4">
        <v>43891</v>
      </c>
      <c r="BS25" s="4">
        <v>43922</v>
      </c>
      <c r="BT25" s="4">
        <v>43952</v>
      </c>
      <c r="BU25" s="4">
        <v>43983</v>
      </c>
      <c r="BV25" s="4">
        <v>44013</v>
      </c>
      <c r="BW25" s="4">
        <v>44044</v>
      </c>
      <c r="BX25" s="4">
        <v>44075</v>
      </c>
      <c r="BY25" s="4">
        <v>44105</v>
      </c>
      <c r="BZ25" s="4">
        <v>44136</v>
      </c>
      <c r="CA25" s="4">
        <v>44166</v>
      </c>
      <c r="CB25" s="4">
        <v>44197</v>
      </c>
      <c r="CC25" s="4">
        <v>44228</v>
      </c>
      <c r="CD25" s="4">
        <v>44256</v>
      </c>
      <c r="CE25" s="4">
        <v>44287</v>
      </c>
      <c r="CF25" s="4">
        <v>44317</v>
      </c>
      <c r="CG25" s="4">
        <v>44348</v>
      </c>
      <c r="CH25" s="4">
        <v>44378</v>
      </c>
      <c r="CI25" s="4">
        <v>44409</v>
      </c>
      <c r="CJ25" s="4">
        <v>44440</v>
      </c>
      <c r="CK25" s="4">
        <v>44470</v>
      </c>
      <c r="CL25" s="4">
        <v>44501</v>
      </c>
      <c r="CM25" s="4">
        <v>44531</v>
      </c>
      <c r="CN25" s="4">
        <v>44562</v>
      </c>
      <c r="CO25" s="4">
        <v>44593</v>
      </c>
      <c r="CP25" s="4">
        <v>44621</v>
      </c>
      <c r="CQ25" s="4">
        <v>44652</v>
      </c>
      <c r="CR25" s="4">
        <v>44682</v>
      </c>
      <c r="CS25" s="4">
        <v>44713</v>
      </c>
      <c r="CT25" s="4">
        <v>44743</v>
      </c>
      <c r="CU25" s="4">
        <v>44774</v>
      </c>
      <c r="CV25" s="4">
        <v>44805</v>
      </c>
      <c r="CW25" s="4">
        <v>44835</v>
      </c>
      <c r="CX25" s="4">
        <v>44866</v>
      </c>
      <c r="CY25" s="4">
        <v>44896</v>
      </c>
      <c r="CZ25" s="4">
        <v>44927</v>
      </c>
      <c r="DA25" s="4">
        <v>44958</v>
      </c>
      <c r="DB25" s="4">
        <v>44986</v>
      </c>
      <c r="DC25" s="4">
        <v>45017</v>
      </c>
      <c r="DD25" s="4">
        <v>45047</v>
      </c>
      <c r="DE25" s="4">
        <v>45078</v>
      </c>
      <c r="DF25" s="4">
        <v>45108</v>
      </c>
      <c r="DG25" s="4">
        <v>45139</v>
      </c>
      <c r="DH25" s="4">
        <v>45170</v>
      </c>
      <c r="DI25" s="4">
        <v>45200</v>
      </c>
      <c r="DJ25" s="4">
        <v>45231</v>
      </c>
      <c r="DK25" s="4">
        <v>45261</v>
      </c>
      <c r="DL25" s="4">
        <v>45292</v>
      </c>
      <c r="DM25" s="4">
        <v>45323</v>
      </c>
      <c r="DN25" s="4">
        <v>45352</v>
      </c>
      <c r="DO25" s="4">
        <v>45383</v>
      </c>
      <c r="DP25" s="4">
        <v>45413</v>
      </c>
      <c r="DQ25" s="4">
        <v>45444</v>
      </c>
      <c r="DR25" s="4">
        <v>45474</v>
      </c>
      <c r="DS25" s="4">
        <v>45505</v>
      </c>
      <c r="DT25" s="4">
        <v>45536</v>
      </c>
      <c r="DU25" s="4">
        <v>45566</v>
      </c>
      <c r="DV25" s="4">
        <v>45597</v>
      </c>
      <c r="DW25" s="4">
        <v>45627</v>
      </c>
      <c r="DX25" s="4">
        <v>45658</v>
      </c>
      <c r="DY25" s="4">
        <v>45689</v>
      </c>
      <c r="DZ25" s="4">
        <v>45717</v>
      </c>
    </row>
    <row r="26" spans="1:130" x14ac:dyDescent="0.25">
      <c r="A26" s="14" t="s">
        <v>0</v>
      </c>
      <c r="B26" s="14" t="s">
        <v>12</v>
      </c>
      <c r="C26" s="17">
        <f t="shared" ref="C26:Q26" si="2">C6/C90</f>
        <v>6.2863692470463764E-2</v>
      </c>
      <c r="D26" s="17">
        <f t="shared" si="2"/>
        <v>6.6591933899287095E-2</v>
      </c>
      <c r="E26" s="17">
        <f t="shared" si="2"/>
        <v>6.9375519560672089E-2</v>
      </c>
      <c r="F26" s="17">
        <f t="shared" si="2"/>
        <v>0.1043655691865884</v>
      </c>
      <c r="G26" s="17">
        <f t="shared" si="2"/>
        <v>0.12834723026928987</v>
      </c>
      <c r="H26" s="17">
        <f t="shared" si="2"/>
        <v>0.13077952450630947</v>
      </c>
      <c r="I26" s="17">
        <f t="shared" si="2"/>
        <v>0.1314298578021236</v>
      </c>
      <c r="J26" s="17">
        <f t="shared" si="2"/>
        <v>0.1330181718130542</v>
      </c>
      <c r="K26" s="17">
        <f t="shared" si="2"/>
        <v>0.13389362048049624</v>
      </c>
      <c r="L26" s="17">
        <f t="shared" si="2"/>
        <v>0.13415625508072887</v>
      </c>
      <c r="M26" s="17">
        <f t="shared" si="2"/>
        <v>0.13558198576770594</v>
      </c>
      <c r="N26" s="17">
        <f t="shared" si="2"/>
        <v>0.13698270363561324</v>
      </c>
      <c r="O26" s="17">
        <f t="shared" si="2"/>
        <v>0.13817081254142749</v>
      </c>
      <c r="P26" s="17">
        <f t="shared" si="2"/>
        <v>0.13898372916119511</v>
      </c>
      <c r="Q26" s="17">
        <f t="shared" si="2"/>
        <v>0.13824585099863679</v>
      </c>
      <c r="R26" s="17">
        <f t="shared" ref="R26:T26" si="3">R6/R90</f>
        <v>0.13669505621631087</v>
      </c>
      <c r="S26" s="17">
        <f t="shared" si="3"/>
        <v>0.13655748571142712</v>
      </c>
      <c r="T26" s="17">
        <f t="shared" si="3"/>
        <v>0.13312036705847527</v>
      </c>
      <c r="U26" s="17">
        <f t="shared" ref="U26:V26" si="4">U6/U90</f>
        <v>0.1309742590377049</v>
      </c>
      <c r="V26" s="17">
        <f t="shared" si="4"/>
        <v>0.12922283754948999</v>
      </c>
      <c r="W26" s="17">
        <f t="shared" ref="W26:X26" si="5">W6/W90</f>
        <v>0.12701505975800781</v>
      </c>
      <c r="X26" s="17">
        <f t="shared" si="5"/>
        <v>0.12718773511600084</v>
      </c>
      <c r="Y26" s="17">
        <f t="shared" ref="Y26:Z26" si="6">Y6/Y90</f>
        <v>0.12606534528904623</v>
      </c>
      <c r="Z26" s="17">
        <f t="shared" si="6"/>
        <v>0.12526363826979292</v>
      </c>
      <c r="AA26" s="17">
        <f t="shared" ref="AA26:AB26" si="7">AA6/AA90</f>
        <v>0.12484428382895273</v>
      </c>
      <c r="AB26" s="17">
        <f t="shared" si="7"/>
        <v>0.1244372633422549</v>
      </c>
      <c r="AC26" s="17">
        <f t="shared" ref="AC26:AD26" si="8">AC6/AC90</f>
        <v>0.1240795786721265</v>
      </c>
      <c r="AD26" s="17">
        <f t="shared" si="8"/>
        <v>0.12530064013221998</v>
      </c>
      <c r="AE26" s="17">
        <f t="shared" ref="AE26:AI26" si="9">AE6/AE90</f>
        <v>0.1250292931410881</v>
      </c>
      <c r="AF26" s="17">
        <f t="shared" si="9"/>
        <v>0.12357802625182304</v>
      </c>
      <c r="AG26" s="17">
        <f t="shared" si="9"/>
        <v>0.12479338842975207</v>
      </c>
      <c r="AH26" s="17">
        <f t="shared" si="9"/>
        <v>0.12551045211473019</v>
      </c>
      <c r="AI26" s="17">
        <f t="shared" si="9"/>
        <v>0.12564414195430237</v>
      </c>
      <c r="AJ26" s="17">
        <f t="shared" ref="AJ26:AK26" si="10">AJ6/AJ90</f>
        <v>0.12683519688867281</v>
      </c>
      <c r="AK26" s="17">
        <f t="shared" si="10"/>
        <v>0.12752795333009237</v>
      </c>
      <c r="AL26" s="17">
        <f t="shared" ref="AL26:AM26" si="11">AL6/AL90</f>
        <v>0.12784394749635392</v>
      </c>
      <c r="AM26" s="17">
        <f t="shared" si="11"/>
        <v>0.12769810403500242</v>
      </c>
      <c r="AN26" s="17">
        <f t="shared" ref="AN26:AO26" si="12">AN6/AN90</f>
        <v>0.12865824015556637</v>
      </c>
      <c r="AO26" s="17">
        <f t="shared" si="12"/>
        <v>0.12919299951385513</v>
      </c>
      <c r="AP26" s="17">
        <f t="shared" ref="AP26:AQ26" si="13">AP6/AP90</f>
        <v>0.13028682547399126</v>
      </c>
      <c r="AQ26" s="17">
        <f t="shared" si="13"/>
        <v>0.13107681088964512</v>
      </c>
      <c r="AR26" s="17">
        <f t="shared" ref="AR26:AV26" si="14">AR6/AR90</f>
        <v>0.12963801444129353</v>
      </c>
      <c r="AS26" s="17">
        <f t="shared" si="14"/>
        <v>0.13042442151419106</v>
      </c>
      <c r="AT26" s="17">
        <f t="shared" si="14"/>
        <v>0.13057931987703453</v>
      </c>
      <c r="AU26" s="17">
        <f t="shared" si="14"/>
        <v>0.1319495746252651</v>
      </c>
      <c r="AV26" s="17">
        <f t="shared" si="14"/>
        <v>0.13441603317208017</v>
      </c>
      <c r="AW26" s="17">
        <f t="shared" ref="AW26:AZ26" si="15">AW6/AW90</f>
        <v>0.13589352524843315</v>
      </c>
      <c r="AX26" s="17">
        <f t="shared" si="15"/>
        <v>0.13763315301575196</v>
      </c>
      <c r="AY26" s="17">
        <f t="shared" si="15"/>
        <v>0.13959917069799585</v>
      </c>
      <c r="AZ26" s="17">
        <f t="shared" si="15"/>
        <v>0.14275671424826633</v>
      </c>
      <c r="BA26" s="17">
        <f t="shared" ref="BA26:BB26" si="16">BA6/BA90</f>
        <v>0.14627171555894478</v>
      </c>
      <c r="BB26" s="17">
        <f t="shared" si="16"/>
        <v>0.14753473297905298</v>
      </c>
      <c r="BC26" s="17">
        <f t="shared" ref="BC26:BF26" si="17">BC6/BC90</f>
        <v>0.1478802754807807</v>
      </c>
      <c r="BD26" s="17">
        <f t="shared" si="17"/>
        <v>0.14873817410575985</v>
      </c>
      <c r="BE26" s="17">
        <f t="shared" si="17"/>
        <v>0.15076376808140504</v>
      </c>
      <c r="BF26" s="17">
        <f t="shared" si="17"/>
        <v>0.15259871791816601</v>
      </c>
      <c r="BG26" s="17">
        <f t="shared" ref="BG26:BI26" si="18">BG6/BG90</f>
        <v>0.15501751543025999</v>
      </c>
      <c r="BH26" s="17">
        <f t="shared" si="18"/>
        <v>0.15691204156042227</v>
      </c>
      <c r="BI26" s="17">
        <f t="shared" si="18"/>
        <v>0.15918785596835308</v>
      </c>
      <c r="BJ26" s="17">
        <f t="shared" ref="BJ26:BK26" si="19">BJ6/BJ90</f>
        <v>0.16005766985201247</v>
      </c>
      <c r="BK26" s="17">
        <f t="shared" si="19"/>
        <v>0.16097514477039296</v>
      </c>
      <c r="BL26" s="17">
        <f t="shared" ref="BL26:BM26" si="20">BL6/BL90</f>
        <v>0.16273860305507232</v>
      </c>
      <c r="BM26" s="17">
        <f t="shared" si="20"/>
        <v>0.16597955341610465</v>
      </c>
      <c r="BO26" s="17" t="str" cm="1">
        <f t="array" ref="BO26">INDEX(A26:A41,Control!$B$2)</f>
        <v>Ashford</v>
      </c>
      <c r="BP26" s="17" cm="1">
        <f t="array" ref="BP26">INDEX(C26:C41,Control!$B$2)</f>
        <v>6.2863692470463764E-2</v>
      </c>
      <c r="BQ26" s="17" cm="1">
        <f t="array" ref="BQ26">INDEX(D26:D41,Control!$B$2)</f>
        <v>6.6591933899287095E-2</v>
      </c>
      <c r="BR26" s="17" cm="1">
        <f t="array" ref="BR26">INDEX(E26:E41,Control!$B$2)</f>
        <v>6.9375519560672089E-2</v>
      </c>
      <c r="BS26" s="17" cm="1">
        <f t="array" ref="BS26">INDEX(F26:F41,Control!$B$2)</f>
        <v>0.1043655691865884</v>
      </c>
      <c r="BT26" s="17" cm="1">
        <f t="array" ref="BT26">INDEX(G26:G41,Control!$B$2)</f>
        <v>0.12834723026928987</v>
      </c>
      <c r="BU26" s="17" cm="1">
        <f t="array" ref="BU26">INDEX(H26:H41,Control!$B$2)</f>
        <v>0.13077952450630947</v>
      </c>
      <c r="BV26" s="17" cm="1">
        <f t="array" ref="BV26">INDEX(I26:I41,Control!$B$2)</f>
        <v>0.1314298578021236</v>
      </c>
      <c r="BW26" s="17" cm="1">
        <f t="array" ref="BW26">INDEX(J26:J41,Control!$B$2)</f>
        <v>0.1330181718130542</v>
      </c>
      <c r="BX26" s="17" cm="1">
        <f t="array" ref="BX26">INDEX(K26:K41,Control!$B$2)</f>
        <v>0.13389362048049624</v>
      </c>
      <c r="BY26" s="17" cm="1">
        <f t="array" ref="BY26">INDEX(L26:L41,Control!$B$2)</f>
        <v>0.13415625508072887</v>
      </c>
      <c r="BZ26" s="17" cm="1">
        <f t="array" ref="BZ26">INDEX(M26:M41,Control!$B$2)</f>
        <v>0.13558198576770594</v>
      </c>
      <c r="CA26" s="17" cm="1">
        <f t="array" ref="CA26">INDEX(N26:N41,Control!$B$2)</f>
        <v>0.13698270363561324</v>
      </c>
      <c r="CB26" s="17" cm="1">
        <f t="array" ref="CB26">INDEX(O26:O41,Control!$B$2)</f>
        <v>0.13817081254142749</v>
      </c>
      <c r="CC26" s="17" cm="1">
        <f t="array" ref="CC26">INDEX(P26:P41,Control!$B$2)</f>
        <v>0.13898372916119511</v>
      </c>
      <c r="CD26" s="17" cm="1">
        <f t="array" ref="CD26">INDEX(Q26:Q41,Control!$B$2)</f>
        <v>0.13824585099863679</v>
      </c>
      <c r="CE26" s="17" cm="1">
        <f t="array" ref="CE26">INDEX(R26:R41,Control!$B$2)</f>
        <v>0.13669505621631087</v>
      </c>
      <c r="CF26" s="17" cm="1">
        <f t="array" ref="CF26">INDEX(S26:S41,Control!$B$2)</f>
        <v>0.13655748571142712</v>
      </c>
      <c r="CG26" s="17" cm="1">
        <f t="array" ref="CG26">INDEX(T26:T41,Control!$B$2)</f>
        <v>0.13312036705847527</v>
      </c>
      <c r="CH26" s="17" cm="1">
        <f t="array" ref="CH26">INDEX(U26:U41,Control!$B$2)</f>
        <v>0.1309742590377049</v>
      </c>
      <c r="CI26" s="17" cm="1">
        <f t="array" ref="CI26">INDEX(V26:V41,Control!$B$2)</f>
        <v>0.12922283754948999</v>
      </c>
      <c r="CJ26" s="17" cm="1">
        <f t="array" ref="CJ26">INDEX(W26:W41,Control!$B$2)</f>
        <v>0.12701505975800781</v>
      </c>
      <c r="CK26" s="17" cm="1">
        <f t="array" ref="CK26">INDEX(X26:X41,Control!$B$2)</f>
        <v>0.12718773511600084</v>
      </c>
      <c r="CL26" s="17" cm="1">
        <f t="array" ref="CL26">INDEX(Y26:Y41,Control!$B$2)</f>
        <v>0.12606534528904623</v>
      </c>
      <c r="CM26" s="17" cm="1">
        <f t="array" ref="CM26">INDEX(Z26:Z41,Control!$B$2)</f>
        <v>0.12526363826979292</v>
      </c>
      <c r="CN26" s="17" cm="1">
        <f t="array" ref="CN26">INDEX(AA26:AA41,Control!$B$2)</f>
        <v>0.12484428382895273</v>
      </c>
      <c r="CO26" s="17" cm="1">
        <f t="array" ref="CO26">INDEX(AB26:AB41,Control!$B$2)</f>
        <v>0.1244372633422549</v>
      </c>
      <c r="CP26" s="17" cm="1">
        <f t="array" ref="CP26">INDEX(AC26:AC41,Control!$B$2)</f>
        <v>0.1240795786721265</v>
      </c>
      <c r="CQ26" s="17" cm="1">
        <f t="array" ref="CQ26">INDEX(AD26:AD41,Control!$B$2)</f>
        <v>0.12530064013221998</v>
      </c>
      <c r="CR26" s="17" cm="1">
        <f t="array" ref="CR26">INDEX(AE26:AE41,Control!$B$2)</f>
        <v>0.1250292931410881</v>
      </c>
      <c r="CS26" s="17" cm="1">
        <f t="array" ref="CS26">INDEX(AF26:AF41,Control!$B$2)</f>
        <v>0.12357802625182304</v>
      </c>
      <c r="CT26" s="17" cm="1">
        <f t="array" ref="CT26">INDEX(AG26:AG41,Control!$B$2)</f>
        <v>0.12479338842975207</v>
      </c>
      <c r="CU26" s="17" cm="1">
        <f t="array" ref="CU26">INDEX(AH26:AH41,Control!$B$2)</f>
        <v>0.12551045211473019</v>
      </c>
      <c r="CV26" s="17" cm="1">
        <f t="array" ref="CV26">INDEX(AI26:AI41,Control!$B$2)</f>
        <v>0.12564414195430237</v>
      </c>
      <c r="CW26" s="17" cm="1">
        <f t="array" ref="CW26">INDEX(AJ26:AJ41,Control!$B$2)</f>
        <v>0.12683519688867281</v>
      </c>
      <c r="CX26" s="17" cm="1">
        <f t="array" ref="CX26">INDEX(AK26:AK41,Control!$B$2)</f>
        <v>0.12752795333009237</v>
      </c>
      <c r="CY26" s="17" cm="1">
        <f t="array" ref="CY26">INDEX(AL26:AL41,Control!$B$2)</f>
        <v>0.12784394749635392</v>
      </c>
      <c r="CZ26" s="17" cm="1">
        <f t="array" ref="CZ26">INDEX(AM26:AM41,Control!$B$2)</f>
        <v>0.12769810403500242</v>
      </c>
      <c r="DA26" s="17" cm="1">
        <f t="array" ref="DA26">INDEX(AN26:AN41,Control!$B$2)</f>
        <v>0.12865824015556637</v>
      </c>
      <c r="DB26" s="17" cm="1">
        <f t="array" ref="DB26">INDEX(AO26:AO41,Control!$B$2)</f>
        <v>0.12919299951385513</v>
      </c>
      <c r="DC26" s="17" cm="1">
        <f t="array" ref="DC26">INDEX(AP26:AP41,Control!$B$2)</f>
        <v>0.13028682547399126</v>
      </c>
      <c r="DD26" s="17" cm="1">
        <f t="array" ref="DD26">INDEX(AQ26:AQ41,Control!$B$2)</f>
        <v>0.13107681088964512</v>
      </c>
      <c r="DE26" s="17" cm="1">
        <f t="array" ref="DE26">INDEX(AR26:AR41,Control!$B$2)</f>
        <v>0.12963801444129353</v>
      </c>
      <c r="DF26" s="17" cm="1">
        <f t="array" ref="DF26">INDEX(AS26:AS41,Control!$B$2)</f>
        <v>0.13042442151419106</v>
      </c>
      <c r="DG26" s="17" cm="1">
        <f t="array" ref="DG26">INDEX(AT26:AT41,Control!$B$2)</f>
        <v>0.13057931987703453</v>
      </c>
      <c r="DH26" s="17" cm="1">
        <f t="array" ref="DH26">INDEX(AU26:AU41,Control!$B$2)</f>
        <v>0.1319495746252651</v>
      </c>
      <c r="DI26" s="17" cm="1">
        <f t="array" ref="DI26">INDEX(AV26:AV41,Control!$B$2)</f>
        <v>0.13441603317208017</v>
      </c>
      <c r="DJ26" s="17" cm="1">
        <f t="array" ref="DJ26">INDEX(AW26:AW41,Control!$B$2)</f>
        <v>0.13589352524843315</v>
      </c>
      <c r="DK26" s="17" cm="1">
        <f t="array" ref="DK26">INDEX(AX26:AX41,Control!$B$2)</f>
        <v>0.13763315301575196</v>
      </c>
      <c r="DL26" s="17" cm="1">
        <f t="array" ref="DL26">INDEX(AY26:AY41,Control!$B$2)</f>
        <v>0.13959917069799585</v>
      </c>
      <c r="DM26" s="17" cm="1">
        <f t="array" ref="DM26">INDEX(AZ26:AZ41,Control!$B$2)</f>
        <v>0.14275671424826633</v>
      </c>
      <c r="DN26" s="17" cm="1">
        <f t="array" ref="DN26">INDEX(BA26:BA41,Control!$B$2)</f>
        <v>0.14627171555894478</v>
      </c>
      <c r="DO26" s="17" cm="1">
        <f t="array" ref="DO26">INDEX(BB26:BB41,Control!$B$2)</f>
        <v>0.14753473297905298</v>
      </c>
      <c r="DP26" s="17" cm="1">
        <f t="array" ref="DP26">INDEX(BC26:BC41,Control!$B$2)</f>
        <v>0.1478802754807807</v>
      </c>
      <c r="DQ26" s="17" cm="1">
        <f t="array" ref="DQ26">INDEX(BD26:BD41,Control!$B$2)</f>
        <v>0.14873817410575985</v>
      </c>
      <c r="DR26" s="17" cm="1">
        <f t="array" ref="DR26">INDEX(BE26:BE41,Control!$B$2)</f>
        <v>0.15076376808140504</v>
      </c>
      <c r="DS26" s="17" cm="1">
        <f t="array" ref="DS26">INDEX(BF26:BF41,Control!$B$2)</f>
        <v>0.15259871791816601</v>
      </c>
      <c r="DT26" s="17" cm="1">
        <f t="array" ref="DT26">INDEX(BG26:BG41,Control!$B$2)</f>
        <v>0.15501751543025999</v>
      </c>
      <c r="DU26" s="17" cm="1">
        <f t="array" ref="DU26">INDEX(BH26:BH41,Control!$B$2)</f>
        <v>0.15691204156042227</v>
      </c>
      <c r="DV26" s="17" cm="1">
        <f t="array" ref="DV26">INDEX(BI26:BI41,Control!$B$2)</f>
        <v>0.15918785596835308</v>
      </c>
      <c r="DW26" s="17" cm="1">
        <f t="array" ref="DW26">INDEX(BJ26:BJ41,Control!$B$2)</f>
        <v>0.16005766985201247</v>
      </c>
      <c r="DX26" s="17" cm="1">
        <f t="array" ref="DX26">INDEX(BK26:BK41,Control!$B$2)</f>
        <v>0.16097514477039296</v>
      </c>
      <c r="DY26" s="17" cm="1">
        <f t="array" ref="DY26">INDEX(BL26:BL41,Control!$B$2)</f>
        <v>0.16273860305507232</v>
      </c>
      <c r="DZ26" s="17" cm="1">
        <f t="array" ref="DZ26">INDEX(BM26:BM41,Control!$B$2)</f>
        <v>0.16597955341610465</v>
      </c>
    </row>
    <row r="27" spans="1:130" x14ac:dyDescent="0.25">
      <c r="A27" s="14" t="s">
        <v>1</v>
      </c>
      <c r="B27" s="14" t="s">
        <v>13</v>
      </c>
      <c r="C27" s="17">
        <f t="shared" ref="C27:Q27" si="21">C7/C91</f>
        <v>5.3148948663177396E-2</v>
      </c>
      <c r="D27" s="17">
        <f t="shared" si="21"/>
        <v>5.6307514755160507E-2</v>
      </c>
      <c r="E27" s="17">
        <f t="shared" si="21"/>
        <v>5.8514461575841017E-2</v>
      </c>
      <c r="F27" s="17">
        <f t="shared" si="21"/>
        <v>9.1385820872857584E-2</v>
      </c>
      <c r="G27" s="17">
        <f t="shared" si="21"/>
        <v>0.11063080209356239</v>
      </c>
      <c r="H27" s="17">
        <f t="shared" si="21"/>
        <v>0.11368572762519538</v>
      </c>
      <c r="I27" s="17">
        <f t="shared" si="21"/>
        <v>0.11449769603962406</v>
      </c>
      <c r="J27" s="17">
        <f t="shared" si="21"/>
        <v>0.11391916854434363</v>
      </c>
      <c r="K27" s="17">
        <f t="shared" si="21"/>
        <v>0.11542131011103668</v>
      </c>
      <c r="L27" s="17">
        <f t="shared" si="21"/>
        <v>0.11528936524369202</v>
      </c>
      <c r="M27" s="17">
        <f t="shared" si="21"/>
        <v>0.116223128920285</v>
      </c>
      <c r="N27" s="17">
        <f t="shared" si="21"/>
        <v>0.11789781377504414</v>
      </c>
      <c r="O27" s="17">
        <f t="shared" si="21"/>
        <v>0.11892292389826035</v>
      </c>
      <c r="P27" s="17">
        <f t="shared" si="21"/>
        <v>0.12000893165255871</v>
      </c>
      <c r="Q27" s="17">
        <f t="shared" si="21"/>
        <v>0.12007997888882123</v>
      </c>
      <c r="R27" s="17">
        <f t="shared" ref="R27:T27" si="22">R7/R91</f>
        <v>0.11882142784645677</v>
      </c>
      <c r="S27" s="17">
        <f t="shared" si="22"/>
        <v>0.11758317601445303</v>
      </c>
      <c r="T27" s="17">
        <f t="shared" si="22"/>
        <v>0.1170757223002841</v>
      </c>
      <c r="U27" s="17">
        <f t="shared" ref="U27:V27" si="23">U7/U91</f>
        <v>0.11578342786227834</v>
      </c>
      <c r="V27" s="17">
        <f t="shared" si="23"/>
        <v>0.11429626362806536</v>
      </c>
      <c r="W27" s="17">
        <f t="shared" ref="W27:X27" si="24">W7/W91</f>
        <v>0.11312704485082205</v>
      </c>
      <c r="X27" s="17">
        <f t="shared" si="24"/>
        <v>0.11342447769766464</v>
      </c>
      <c r="Y27" s="17">
        <f t="shared" ref="Y27:Z27" si="25">Y7/Y91</f>
        <v>0.11394754925590507</v>
      </c>
      <c r="Z27" s="17">
        <f t="shared" si="25"/>
        <v>0.11303473810525021</v>
      </c>
      <c r="AA27" s="17">
        <f t="shared" ref="AA27:AB27" si="26">AA7/AA91</f>
        <v>0.11352704074830001</v>
      </c>
      <c r="AB27" s="17">
        <f t="shared" si="26"/>
        <v>0.11402959969641337</v>
      </c>
      <c r="AC27" s="17">
        <f t="shared" ref="AC27:AD27" si="27">AC7/AC91</f>
        <v>0.11421421318755705</v>
      </c>
      <c r="AD27" s="17">
        <f t="shared" si="27"/>
        <v>0.11437831406857366</v>
      </c>
      <c r="AE27" s="17">
        <f t="shared" ref="AE27:AI27" si="28">AE7/AE91</f>
        <v>0.11431677623819243</v>
      </c>
      <c r="AF27" s="17">
        <f t="shared" si="28"/>
        <v>0.11430904266176771</v>
      </c>
      <c r="AG27" s="17">
        <f t="shared" si="28"/>
        <v>0.11491120636864666</v>
      </c>
      <c r="AH27" s="17">
        <f t="shared" si="28"/>
        <v>0.11552357624004898</v>
      </c>
      <c r="AI27" s="17">
        <f t="shared" si="28"/>
        <v>0.11645233721167585</v>
      </c>
      <c r="AJ27" s="17">
        <f t="shared" ref="AJ27:AK27" si="29">AJ7/AJ91</f>
        <v>0.11821800367421922</v>
      </c>
      <c r="AK27" s="17">
        <f t="shared" si="29"/>
        <v>0.11869769340681771</v>
      </c>
      <c r="AL27" s="17">
        <f t="shared" ref="AL27:AM27" si="30">AL7/AL91</f>
        <v>0.12014696876913655</v>
      </c>
      <c r="AM27" s="17">
        <f t="shared" si="30"/>
        <v>0.1211573790569504</v>
      </c>
      <c r="AN27" s="17">
        <f t="shared" ref="AN27:AO27" si="31">AN7/AN91</f>
        <v>0.12250459277403551</v>
      </c>
      <c r="AO27" s="17">
        <f t="shared" si="31"/>
        <v>0.12279036538068994</v>
      </c>
      <c r="AP27" s="17">
        <f t="shared" ref="AP27:AQ27" si="32">AP7/AP91</f>
        <v>0.12345376607470912</v>
      </c>
      <c r="AQ27" s="17">
        <f t="shared" si="32"/>
        <v>0.12471933047560727</v>
      </c>
      <c r="AR27" s="17">
        <f t="shared" ref="AR27:AV27" si="33">AR7/AR91</f>
        <v>0.12461926108823024</v>
      </c>
      <c r="AS27" s="17">
        <f t="shared" si="33"/>
        <v>0.12562107244411613</v>
      </c>
      <c r="AT27" s="17">
        <f t="shared" si="33"/>
        <v>0.12692646299875532</v>
      </c>
      <c r="AU27" s="17">
        <f t="shared" si="33"/>
        <v>0.12894020501715223</v>
      </c>
      <c r="AV27" s="17">
        <f t="shared" si="33"/>
        <v>0.13046822031754385</v>
      </c>
      <c r="AW27" s="17">
        <f t="shared" ref="AW27:AZ27" si="34">AW7/AW91</f>
        <v>0.13265399054856761</v>
      </c>
      <c r="AX27" s="17">
        <f t="shared" si="34"/>
        <v>0.13427307960858523</v>
      </c>
      <c r="AY27" s="17">
        <f t="shared" si="34"/>
        <v>0.13569990184272573</v>
      </c>
      <c r="AZ27" s="17">
        <f t="shared" si="34"/>
        <v>0.13876605175013407</v>
      </c>
      <c r="BA27" s="17">
        <f t="shared" ref="BA27:BB27" si="35">BA7/BA91</f>
        <v>0.14183220165754243</v>
      </c>
      <c r="BB27" s="17">
        <f t="shared" si="35"/>
        <v>0.14219649669604639</v>
      </c>
      <c r="BC27" s="17">
        <f t="shared" ref="BC27:BF27" si="36">BC7/BC91</f>
        <v>0.14287449023992876</v>
      </c>
      <c r="BD27" s="17">
        <f t="shared" si="36"/>
        <v>0.1435120065573107</v>
      </c>
      <c r="BE27" s="17">
        <f t="shared" si="36"/>
        <v>0.14471620404569879</v>
      </c>
      <c r="BF27" s="17">
        <f t="shared" si="36"/>
        <v>0.14602159460033798</v>
      </c>
      <c r="BG27" s="17">
        <f t="shared" ref="BG27:BI27" si="37">BG7/BG91</f>
        <v>0.14809605245848553</v>
      </c>
      <c r="BH27" s="17">
        <f t="shared" si="37"/>
        <v>0.15000860141063135</v>
      </c>
      <c r="BI27" s="17">
        <f t="shared" si="37"/>
        <v>0.15273069489278596</v>
      </c>
      <c r="BJ27" s="17">
        <f t="shared" ref="BJ27:BK27" si="38">BJ7/BJ91</f>
        <v>0.15456228939193087</v>
      </c>
      <c r="BK27" s="17">
        <f t="shared" si="38"/>
        <v>0.15567541312069297</v>
      </c>
      <c r="BL27" s="17">
        <f t="shared" ref="BL27:BM27" si="39">BL7/BL91</f>
        <v>0.1593284828123577</v>
      </c>
      <c r="BM27" s="17">
        <f t="shared" si="39"/>
        <v>0.162667853998644</v>
      </c>
      <c r="BO27" s="145" t="str">
        <f t="shared" ref="BO27:CT27" si="40">B41</f>
        <v>England</v>
      </c>
      <c r="BP27" s="146">
        <f t="shared" si="40"/>
        <v>6.7339773243995205E-2</v>
      </c>
      <c r="BQ27" s="146">
        <f t="shared" si="40"/>
        <v>7.0793603105764935E-2</v>
      </c>
      <c r="BR27" s="146">
        <f t="shared" si="40"/>
        <v>7.3174459568732281E-2</v>
      </c>
      <c r="BS27" s="146">
        <f t="shared" si="40"/>
        <v>0.1020407385474057</v>
      </c>
      <c r="BT27" s="146">
        <f t="shared" si="40"/>
        <v>0.12880395352882112</v>
      </c>
      <c r="BU27" s="146">
        <f t="shared" si="40"/>
        <v>0.13278869516332661</v>
      </c>
      <c r="BV27" s="146">
        <f t="shared" si="40"/>
        <v>0.13465542994500615</v>
      </c>
      <c r="BW27" s="146">
        <f t="shared" si="40"/>
        <v>0.13614437450626482</v>
      </c>
      <c r="BX27" s="146">
        <f t="shared" si="40"/>
        <v>0.13798457939261483</v>
      </c>
      <c r="BY27" s="146">
        <f t="shared" si="40"/>
        <v>0.13898343981942754</v>
      </c>
      <c r="BZ27" s="146">
        <f t="shared" si="40"/>
        <v>0.14200550784309413</v>
      </c>
      <c r="CA27" s="146">
        <f t="shared" si="40"/>
        <v>0.14430241599665289</v>
      </c>
      <c r="CB27" s="146">
        <f t="shared" si="40"/>
        <v>0.14479926652310637</v>
      </c>
      <c r="CC27" s="146">
        <f t="shared" si="40"/>
        <v>0.14595840586059766</v>
      </c>
      <c r="CD27" s="146">
        <f t="shared" si="40"/>
        <v>0.14656098126216893</v>
      </c>
      <c r="CE27" s="146">
        <f t="shared" si="40"/>
        <v>0.14621321690628153</v>
      </c>
      <c r="CF27" s="146">
        <f t="shared" si="40"/>
        <v>0.14577576966299421</v>
      </c>
      <c r="CG27" s="146">
        <f t="shared" si="40"/>
        <v>0.14393254921924237</v>
      </c>
      <c r="CH27" s="146">
        <f t="shared" si="40"/>
        <v>0.14276263614908977</v>
      </c>
      <c r="CI27" s="146">
        <f t="shared" si="40"/>
        <v>0.14187432202526862</v>
      </c>
      <c r="CJ27" s="146">
        <f t="shared" si="40"/>
        <v>0.1402743178026882</v>
      </c>
      <c r="CK27" s="146">
        <f t="shared" si="40"/>
        <v>0.13926974233921016</v>
      </c>
      <c r="CL27" s="146">
        <f t="shared" si="40"/>
        <v>0.13824469971402967</v>
      </c>
      <c r="CM27" s="146">
        <f t="shared" si="40"/>
        <v>0.13701425550446628</v>
      </c>
      <c r="CN27" s="146">
        <f t="shared" si="40"/>
        <v>0.13588690514644114</v>
      </c>
      <c r="CO27" s="146">
        <f t="shared" si="40"/>
        <v>0.13579321664355898</v>
      </c>
      <c r="CP27" s="146">
        <f t="shared" si="40"/>
        <v>0.13509654702698193</v>
      </c>
      <c r="CQ27" s="146">
        <f t="shared" si="40"/>
        <v>0.13541854685903329</v>
      </c>
      <c r="CR27" s="146">
        <f t="shared" si="40"/>
        <v>0.13521219070195092</v>
      </c>
      <c r="CS27" s="146">
        <f t="shared" si="40"/>
        <v>0.13449972312521466</v>
      </c>
      <c r="CT27" s="146">
        <f t="shared" si="40"/>
        <v>0.13591288712908692</v>
      </c>
      <c r="CU27" s="146">
        <f t="shared" ref="CU27:DS27" si="41">AH41</f>
        <v>0.13686861188837512</v>
      </c>
      <c r="CV27" s="146">
        <f t="shared" si="41"/>
        <v>0.13742570266721968</v>
      </c>
      <c r="CW27" s="146">
        <f t="shared" si="41"/>
        <v>0.13854144345539732</v>
      </c>
      <c r="CX27" s="146">
        <f t="shared" si="41"/>
        <v>0.13913155650851763</v>
      </c>
      <c r="CY27" s="146">
        <f t="shared" si="41"/>
        <v>0.13967021495551515</v>
      </c>
      <c r="CZ27" s="146">
        <f t="shared" si="41"/>
        <v>0.1401602588233512</v>
      </c>
      <c r="DA27" s="146">
        <f t="shared" si="41"/>
        <v>0.14104985550388316</v>
      </c>
      <c r="DB27" s="146">
        <f t="shared" si="41"/>
        <v>0.1414759152348847</v>
      </c>
      <c r="DC27" s="146">
        <f t="shared" si="41"/>
        <v>0.14255609999924265</v>
      </c>
      <c r="DD27" s="146">
        <f t="shared" si="41"/>
        <v>0.14339368520562018</v>
      </c>
      <c r="DE27" s="146">
        <f t="shared" si="41"/>
        <v>0.14286508967760345</v>
      </c>
      <c r="DF27" s="146">
        <f t="shared" si="41"/>
        <v>0.14395875262135743</v>
      </c>
      <c r="DG27" s="146">
        <f t="shared" si="41"/>
        <v>0.14475450238598064</v>
      </c>
      <c r="DH27" s="146">
        <f t="shared" si="41"/>
        <v>0.14608148744558783</v>
      </c>
      <c r="DI27" s="146">
        <f t="shared" si="41"/>
        <v>0.14770084221561577</v>
      </c>
      <c r="DJ27" s="146">
        <f t="shared" si="41"/>
        <v>0.14913273948901795</v>
      </c>
      <c r="DK27" s="146">
        <f t="shared" si="41"/>
        <v>0.15130122861469048</v>
      </c>
      <c r="DL27" s="146">
        <f t="shared" si="41"/>
        <v>0.15243416469000179</v>
      </c>
      <c r="DM27" s="146">
        <f t="shared" si="41"/>
        <v>0.15474126811287031</v>
      </c>
      <c r="DN27" s="146">
        <f t="shared" si="41"/>
        <v>0.15804349311779739</v>
      </c>
      <c r="DO27" s="146">
        <f t="shared" si="41"/>
        <v>0.15992220500100307</v>
      </c>
      <c r="DP27" s="146">
        <f t="shared" si="41"/>
        <v>0.16186633533087585</v>
      </c>
      <c r="DQ27" s="146">
        <f t="shared" si="41"/>
        <v>0.16402459248196427</v>
      </c>
      <c r="DR27" s="146">
        <f t="shared" si="41"/>
        <v>0.16533216161136335</v>
      </c>
      <c r="DS27" s="146">
        <f t="shared" si="41"/>
        <v>0.16687109471592701</v>
      </c>
      <c r="DT27" s="146">
        <f t="shared" ref="DT27" si="42">BG41</f>
        <v>0.16958698069212605</v>
      </c>
      <c r="DU27" s="146">
        <f t="shared" ref="DU27" si="43">BH41</f>
        <v>0.17168103289218539</v>
      </c>
      <c r="DV27" s="146">
        <f t="shared" ref="DV27" si="44">BI41</f>
        <v>0.17436743644027011</v>
      </c>
      <c r="DW27" s="146">
        <f t="shared" ref="DW27" si="45">BJ41</f>
        <v>0.17626810156274519</v>
      </c>
      <c r="DX27" s="146">
        <f>BK41</f>
        <v>0.17709595380288295</v>
      </c>
      <c r="DY27" s="146">
        <f>BL41</f>
        <v>0.18001134949374892</v>
      </c>
      <c r="DZ27" s="146">
        <f>BM41</f>
        <v>0.18330563161813632</v>
      </c>
    </row>
    <row r="28" spans="1:130" x14ac:dyDescent="0.25">
      <c r="A28" s="14" t="s">
        <v>2</v>
      </c>
      <c r="B28" s="14" t="s">
        <v>14</v>
      </c>
      <c r="C28" s="17">
        <f t="shared" ref="C28:Q28" si="46">C8/C92</f>
        <v>5.3989934312475146E-2</v>
      </c>
      <c r="D28" s="17">
        <f t="shared" si="46"/>
        <v>5.7281167290629584E-2</v>
      </c>
      <c r="E28" s="17">
        <f t="shared" si="46"/>
        <v>5.8734795189314466E-2</v>
      </c>
      <c r="F28" s="17">
        <f t="shared" si="46"/>
        <v>9.0659755077412543E-2</v>
      </c>
      <c r="G28" s="17">
        <f t="shared" si="46"/>
        <v>0.11907406645547922</v>
      </c>
      <c r="H28" s="17">
        <f t="shared" si="46"/>
        <v>0.12027211990622162</v>
      </c>
      <c r="I28" s="17">
        <f t="shared" si="46"/>
        <v>0.1206380181864997</v>
      </c>
      <c r="J28" s="17">
        <f t="shared" si="46"/>
        <v>0.12084129500887641</v>
      </c>
      <c r="K28" s="17">
        <f t="shared" si="46"/>
        <v>0.12132915938258053</v>
      </c>
      <c r="L28" s="17">
        <f t="shared" si="46"/>
        <v>0.1218034719681262</v>
      </c>
      <c r="M28" s="17">
        <f t="shared" si="46"/>
        <v>0.12390399913268556</v>
      </c>
      <c r="N28" s="17">
        <f t="shared" si="46"/>
        <v>0.12615359596698783</v>
      </c>
      <c r="O28" s="17">
        <f t="shared" si="46"/>
        <v>0.12700735862097004</v>
      </c>
      <c r="P28" s="17">
        <f t="shared" si="46"/>
        <v>0.12978547519345177</v>
      </c>
      <c r="Q28" s="17">
        <f t="shared" si="46"/>
        <v>0.12969061267634263</v>
      </c>
      <c r="R28" s="17">
        <f t="shared" ref="R28:T28" si="47">R8/R92</f>
        <v>0.12843029637760703</v>
      </c>
      <c r="S28" s="17">
        <f t="shared" si="47"/>
        <v>0.12763074087625861</v>
      </c>
      <c r="T28" s="17">
        <f t="shared" si="47"/>
        <v>0.12499330512559584</v>
      </c>
      <c r="U28" s="17">
        <f t="shared" ref="U28:V28" si="48">U8/U92</f>
        <v>0.12307857104600718</v>
      </c>
      <c r="V28" s="17">
        <f t="shared" si="48"/>
        <v>0.12248942209844144</v>
      </c>
      <c r="W28" s="17">
        <f t="shared" ref="W28:X28" si="49">W8/W92</f>
        <v>0.12108349847356864</v>
      </c>
      <c r="X28" s="17">
        <f t="shared" si="49"/>
        <v>0.12068180600931927</v>
      </c>
      <c r="Y28" s="17">
        <f t="shared" ref="Y28:Z28" si="50">Y8/Y92</f>
        <v>0.11949011836537947</v>
      </c>
      <c r="Z28" s="17">
        <f t="shared" si="50"/>
        <v>0.11784317926195705</v>
      </c>
      <c r="AA28" s="17">
        <f t="shared" ref="AA28:AB28" si="51">AA8/AA92</f>
        <v>0.1160623426704515</v>
      </c>
      <c r="AB28" s="17">
        <f t="shared" si="51"/>
        <v>0.11591505543356007</v>
      </c>
      <c r="AC28" s="17">
        <f t="shared" ref="AC28:AD28" si="52">AC8/AC92</f>
        <v>0.11491082427293664</v>
      </c>
      <c r="AD28" s="17">
        <f t="shared" si="52"/>
        <v>0.11524556799314445</v>
      </c>
      <c r="AE28" s="17">
        <f t="shared" ref="AE28:AI28" si="53">AE8/AE92</f>
        <v>0.11527234749076107</v>
      </c>
      <c r="AF28" s="17">
        <f t="shared" si="53"/>
        <v>0.1140046219874546</v>
      </c>
      <c r="AG28" s="17">
        <f t="shared" si="53"/>
        <v>0.11446682073291516</v>
      </c>
      <c r="AH28" s="17">
        <f t="shared" si="53"/>
        <v>0.115549686365137</v>
      </c>
      <c r="AI28" s="17">
        <f t="shared" si="53"/>
        <v>0.11576097722020469</v>
      </c>
      <c r="AJ28" s="17">
        <f t="shared" ref="AJ28:AK28" si="54">AJ8/AJ92</f>
        <v>0.11735886431165402</v>
      </c>
      <c r="AK28" s="17">
        <f t="shared" si="54"/>
        <v>0.11734565863321228</v>
      </c>
      <c r="AL28" s="17">
        <f t="shared" ref="AL28:AM28" si="55">AL8/AL92</f>
        <v>0.11891713436777815</v>
      </c>
      <c r="AM28" s="17">
        <f t="shared" si="55"/>
        <v>0.11902277979531198</v>
      </c>
      <c r="AN28" s="17">
        <f t="shared" ref="AN28:AO28" si="56">AN8/AN92</f>
        <v>0.12029052492571805</v>
      </c>
      <c r="AO28" s="17">
        <f t="shared" si="56"/>
        <v>0.12089798613403764</v>
      </c>
      <c r="AP28" s="17">
        <f t="shared" ref="AP28:AQ28" si="57">AP8/AP92</f>
        <v>0.12191482337405084</v>
      </c>
      <c r="AQ28" s="17">
        <f t="shared" si="57"/>
        <v>0.12223175965665237</v>
      </c>
      <c r="AR28" s="17">
        <f t="shared" ref="AR28:AV28" si="58">AR8/AR92</f>
        <v>0.12171095437628504</v>
      </c>
      <c r="AS28" s="17">
        <f t="shared" si="58"/>
        <v>0.12283007573588736</v>
      </c>
      <c r="AT28" s="17">
        <f t="shared" si="58"/>
        <v>0.12297321916560394</v>
      </c>
      <c r="AU28" s="17">
        <f t="shared" si="58"/>
        <v>0.12508133149415715</v>
      </c>
      <c r="AV28" s="17">
        <f t="shared" si="58"/>
        <v>0.12743669156494808</v>
      </c>
      <c r="AW28" s="17">
        <f t="shared" ref="AW28:AZ28" si="59">AW8/AW92</f>
        <v>0.1286469041980064</v>
      </c>
      <c r="AX28" s="17">
        <f t="shared" si="59"/>
        <v>0.12976602555760872</v>
      </c>
      <c r="AY28" s="17">
        <f t="shared" si="59"/>
        <v>0.13126252505010019</v>
      </c>
      <c r="AZ28" s="17">
        <f t="shared" si="59"/>
        <v>0.13218645082372538</v>
      </c>
      <c r="BA28" s="17">
        <f t="shared" ref="BA28:BB28" si="60">BA8/BA92</f>
        <v>0.133695963355282</v>
      </c>
      <c r="BB28" s="17">
        <f t="shared" si="60"/>
        <v>0.13507534549618719</v>
      </c>
      <c r="BC28" s="17">
        <f t="shared" ref="BC28:BF28" si="61">BC8/BC92</f>
        <v>0.13564791921505348</v>
      </c>
      <c r="BD28" s="17">
        <f t="shared" si="61"/>
        <v>0.1368581318481118</v>
      </c>
      <c r="BE28" s="17">
        <f t="shared" si="61"/>
        <v>0.13779507066080213</v>
      </c>
      <c r="BF28" s="17">
        <f t="shared" si="61"/>
        <v>0.13873200947349243</v>
      </c>
      <c r="BG28" s="17">
        <f t="shared" ref="BG28:BI28" si="62">BG8/BG92</f>
        <v>0.14106134346615309</v>
      </c>
      <c r="BH28" s="17">
        <f t="shared" si="62"/>
        <v>0.14251880384144913</v>
      </c>
      <c r="BI28" s="17">
        <f t="shared" si="62"/>
        <v>0.14462691617000234</v>
      </c>
      <c r="BJ28" s="17">
        <f t="shared" ref="BJ28:BK28" si="63">BJ8/BJ92</f>
        <v>0.14683913281107669</v>
      </c>
      <c r="BK28" s="17">
        <f t="shared" si="63"/>
        <v>0.14719048486583558</v>
      </c>
      <c r="BL28" s="17">
        <f t="shared" ref="BL28:BM28" si="64">BL8/BL92</f>
        <v>0.14912942768654192</v>
      </c>
      <c r="BM28" s="17">
        <f t="shared" si="64"/>
        <v>0.15157587903078884</v>
      </c>
    </row>
    <row r="29" spans="1:130" x14ac:dyDescent="0.25">
      <c r="A29" s="14" t="s">
        <v>3</v>
      </c>
      <c r="B29" s="14" t="s">
        <v>15</v>
      </c>
      <c r="C29" s="17">
        <f t="shared" ref="C29:Q29" si="65">C9/C93</f>
        <v>9.5261107694110073E-2</v>
      </c>
      <c r="D29" s="17">
        <f t="shared" si="65"/>
        <v>9.9551884720147615E-2</v>
      </c>
      <c r="E29" s="17">
        <f t="shared" si="65"/>
        <v>0.10193890402132208</v>
      </c>
      <c r="F29" s="17">
        <f t="shared" si="65"/>
        <v>0.13998476993820111</v>
      </c>
      <c r="G29" s="17">
        <f t="shared" si="65"/>
        <v>0.15796795829306154</v>
      </c>
      <c r="H29" s="17">
        <f t="shared" si="65"/>
        <v>0.16063232296570029</v>
      </c>
      <c r="I29" s="17">
        <f t="shared" si="65"/>
        <v>0.16164415702491458</v>
      </c>
      <c r="J29" s="17">
        <f t="shared" si="65"/>
        <v>0.16258266977549016</v>
      </c>
      <c r="K29" s="17">
        <f t="shared" si="65"/>
        <v>0.16352118252606573</v>
      </c>
      <c r="L29" s="17">
        <f t="shared" si="65"/>
        <v>0.16321323302978311</v>
      </c>
      <c r="M29" s="17">
        <f t="shared" si="65"/>
        <v>0.16488495886674584</v>
      </c>
      <c r="N29" s="17">
        <f t="shared" si="65"/>
        <v>0.16684996993826345</v>
      </c>
      <c r="O29" s="17">
        <f t="shared" si="65"/>
        <v>0.16708459812590734</v>
      </c>
      <c r="P29" s="17">
        <f t="shared" si="65"/>
        <v>0.16745120466910093</v>
      </c>
      <c r="Q29" s="17">
        <f t="shared" si="65"/>
        <v>0.16705526960245187</v>
      </c>
      <c r="R29" s="17">
        <f t="shared" ref="R29:T29" si="66">R9/R93</f>
        <v>0.16627806373088147</v>
      </c>
      <c r="S29" s="17">
        <f t="shared" si="66"/>
        <v>0.16487029460501812</v>
      </c>
      <c r="T29" s="17">
        <f t="shared" si="66"/>
        <v>0.16399806630238928</v>
      </c>
      <c r="U29" s="17">
        <f t="shared" ref="U29:V29" si="67">U9/U93</f>
        <v>0.16161024273764704</v>
      </c>
      <c r="V29" s="17">
        <f t="shared" si="67"/>
        <v>0.15932496374316979</v>
      </c>
      <c r="W29" s="17">
        <f t="shared" ref="W29:X29" si="68">W9/W93</f>
        <v>0.15818232424593118</v>
      </c>
      <c r="X29" s="17">
        <f t="shared" si="68"/>
        <v>0.15788933975945973</v>
      </c>
      <c r="Y29" s="17">
        <f t="shared" ref="Y29:Z29" si="69">Y9/Y93</f>
        <v>0.15683459560816254</v>
      </c>
      <c r="Z29" s="17">
        <f t="shared" si="69"/>
        <v>0.15648301422439681</v>
      </c>
      <c r="AA29" s="17">
        <f t="shared" ref="AA29:AB29" si="70">AA9/AA93</f>
        <v>0.15579450068118894</v>
      </c>
      <c r="AB29" s="17">
        <f t="shared" si="70"/>
        <v>0.15638046965413183</v>
      </c>
      <c r="AC29" s="17">
        <f t="shared" ref="AC29:AD29" si="71">AC9/AC93</f>
        <v>0.15608748516766038</v>
      </c>
      <c r="AD29" s="17">
        <f t="shared" si="71"/>
        <v>0.15699573707572184</v>
      </c>
      <c r="AE29" s="17">
        <f t="shared" ref="AE29:AI29" si="72">AE9/AE93</f>
        <v>0.15702503552436897</v>
      </c>
      <c r="AF29" s="17">
        <f t="shared" si="72"/>
        <v>0.15606505633247117</v>
      </c>
      <c r="AG29" s="17">
        <f t="shared" si="72"/>
        <v>0.15800856312013209</v>
      </c>
      <c r="AH29" s="17">
        <f t="shared" si="72"/>
        <v>0.15910452559437699</v>
      </c>
      <c r="AI29" s="17">
        <f t="shared" si="72"/>
        <v>0.16005435973872253</v>
      </c>
      <c r="AJ29" s="17">
        <f t="shared" ref="AJ29:AK29" si="73">AJ9/AJ93</f>
        <v>0.16188096386246401</v>
      </c>
      <c r="AK29" s="17">
        <f t="shared" si="73"/>
        <v>0.16245086434907136</v>
      </c>
      <c r="AL29" s="17">
        <f t="shared" ref="AL29:AM29" si="74">AL9/AL93</f>
        <v>0.1632984086624874</v>
      </c>
      <c r="AM29" s="17">
        <f t="shared" si="74"/>
        <v>0.16322534449753773</v>
      </c>
      <c r="AN29" s="17">
        <f t="shared" ref="AN29:AO29" si="75">AN9/AN93</f>
        <v>0.1640875016439437</v>
      </c>
      <c r="AO29" s="17">
        <f t="shared" si="75"/>
        <v>0.16464278929756113</v>
      </c>
      <c r="AP29" s="17">
        <f t="shared" ref="AP29:AQ29" si="76">AP9/AP93</f>
        <v>0.1645843379656014</v>
      </c>
      <c r="AQ29" s="17">
        <f t="shared" si="76"/>
        <v>0.16553417210994695</v>
      </c>
      <c r="AR29" s="17">
        <f t="shared" ref="AR29:AV29" si="77">AR9/AR93</f>
        <v>0.16490993414070337</v>
      </c>
      <c r="AS29" s="17">
        <f t="shared" si="77"/>
        <v>0.16661093584170508</v>
      </c>
      <c r="AT29" s="17">
        <f t="shared" si="77"/>
        <v>0.16802116802116801</v>
      </c>
      <c r="AU29" s="17">
        <f t="shared" si="77"/>
        <v>0.17007109314801622</v>
      </c>
      <c r="AV29" s="17">
        <f t="shared" si="77"/>
        <v>0.17363301978686593</v>
      </c>
      <c r="AW29" s="17">
        <f t="shared" ref="AW29:AZ29" si="78">AW9/AW93</f>
        <v>0.1755084832007909</v>
      </c>
      <c r="AX29" s="17">
        <f t="shared" si="78"/>
        <v>0.17766017766017766</v>
      </c>
      <c r="AY29" s="17">
        <f t="shared" si="78"/>
        <v>0.17863425555733248</v>
      </c>
      <c r="AZ29" s="17">
        <f t="shared" si="78"/>
        <v>0.18200718200718199</v>
      </c>
      <c r="BA29" s="17">
        <f t="shared" ref="BA29:BB29" si="79">BA9/BA93</f>
        <v>0.18658680197141736</v>
      </c>
      <c r="BB29" s="17">
        <f t="shared" si="79"/>
        <v>0.18715380253841793</v>
      </c>
      <c r="BC29" s="17">
        <f t="shared" ref="BC29:BF29" si="80">BC9/BC93</f>
        <v>0.18695026387334079</v>
      </c>
      <c r="BD29" s="17">
        <f t="shared" si="80"/>
        <v>0.18750272596426443</v>
      </c>
      <c r="BE29" s="17">
        <f t="shared" si="80"/>
        <v>0.18809880348341887</v>
      </c>
      <c r="BF29" s="17">
        <f t="shared" si="80"/>
        <v>0.19061395984472906</v>
      </c>
      <c r="BG29" s="17">
        <f t="shared" ref="BG29:BI29" si="81">BG9/BG93</f>
        <v>0.19294011601703909</v>
      </c>
      <c r="BH29" s="17">
        <f t="shared" si="81"/>
        <v>0.19510634895250281</v>
      </c>
      <c r="BI29" s="17">
        <f t="shared" si="81"/>
        <v>0.19654565808411961</v>
      </c>
      <c r="BJ29" s="17">
        <f t="shared" ref="BJ29:BK29" si="82">BJ9/BJ93</f>
        <v>0.19767965921812075</v>
      </c>
      <c r="BK29" s="17">
        <f t="shared" si="82"/>
        <v>0.19810127502435196</v>
      </c>
      <c r="BL29" s="17">
        <f t="shared" ref="BL29:BM29" si="83">BL9/BL93</f>
        <v>0.2010962010962011</v>
      </c>
      <c r="BM29" s="17">
        <f t="shared" si="83"/>
        <v>0.20512335896951281</v>
      </c>
    </row>
    <row r="30" spans="1:130" x14ac:dyDescent="0.25">
      <c r="A30" s="14" t="s">
        <v>7</v>
      </c>
      <c r="B30" s="14" t="s">
        <v>19</v>
      </c>
      <c r="C30" s="17">
        <f t="shared" ref="C30:Q30" si="84">C10/C94</f>
        <v>7.3126542342173487E-2</v>
      </c>
      <c r="D30" s="17">
        <f t="shared" si="84"/>
        <v>7.7312341861118919E-2</v>
      </c>
      <c r="E30" s="17">
        <f t="shared" si="84"/>
        <v>7.8577452909755416E-2</v>
      </c>
      <c r="F30" s="17">
        <f t="shared" si="84"/>
        <v>0.11840502295942273</v>
      </c>
      <c r="G30" s="17">
        <f t="shared" si="84"/>
        <v>0.14166120013744415</v>
      </c>
      <c r="H30" s="17">
        <f t="shared" si="84"/>
        <v>0.14527413018640539</v>
      </c>
      <c r="I30" s="17">
        <f t="shared" si="84"/>
        <v>0.1476061540387836</v>
      </c>
      <c r="J30" s="17">
        <f t="shared" si="84"/>
        <v>0.1489208520495203</v>
      </c>
      <c r="K30" s="17">
        <f t="shared" si="84"/>
        <v>0.1504233640617908</v>
      </c>
      <c r="L30" s="17">
        <f t="shared" si="84"/>
        <v>0.15018859655987354</v>
      </c>
      <c r="M30" s="17">
        <f t="shared" si="84"/>
        <v>0.15353794625389322</v>
      </c>
      <c r="N30" s="17">
        <f t="shared" si="84"/>
        <v>0.15735683095174746</v>
      </c>
      <c r="O30" s="17">
        <f t="shared" si="84"/>
        <v>0.15763855195404816</v>
      </c>
      <c r="P30" s="17">
        <f t="shared" si="84"/>
        <v>0.15926627330067455</v>
      </c>
      <c r="Q30" s="17">
        <f t="shared" si="84"/>
        <v>0.1590158546319628</v>
      </c>
      <c r="R30" s="17">
        <f t="shared" ref="R30:T30" si="85">R10/R94</f>
        <v>0.15809243579108823</v>
      </c>
      <c r="S30" s="17">
        <f t="shared" si="85"/>
        <v>0.15766985428763713</v>
      </c>
      <c r="T30" s="17">
        <f t="shared" si="85"/>
        <v>0.15579202837673853</v>
      </c>
      <c r="U30" s="17">
        <f t="shared" ref="U30:V30" si="86">U10/U94</f>
        <v>0.15258719935281123</v>
      </c>
      <c r="V30" s="17">
        <f t="shared" si="86"/>
        <v>0.15050250474501384</v>
      </c>
      <c r="W30" s="17">
        <f t="shared" ref="W30:X30" si="87">W10/W94</f>
        <v>0.1503936027878901</v>
      </c>
      <c r="X30" s="17">
        <f t="shared" si="87"/>
        <v>0.14924235352686765</v>
      </c>
      <c r="Y30" s="17">
        <f t="shared" ref="Y30:Z30" si="88">Y10/Y94</f>
        <v>0.14849559724944772</v>
      </c>
      <c r="Z30" s="17">
        <f t="shared" si="88"/>
        <v>0.1476088241700115</v>
      </c>
      <c r="AA30" s="17">
        <f t="shared" ref="AA30:AB30" si="89">AA10/AA94</f>
        <v>0.14600640965804784</v>
      </c>
      <c r="AB30" s="17">
        <f t="shared" si="89"/>
        <v>0.14678428078036032</v>
      </c>
      <c r="AC30" s="17">
        <f t="shared" ref="AC30:AD30" si="90">AC10/AC94</f>
        <v>0.14658203428855907</v>
      </c>
      <c r="AD30" s="17">
        <f t="shared" si="90"/>
        <v>0.14569526120912288</v>
      </c>
      <c r="AE30" s="17">
        <f t="shared" ref="AE30:AI30" si="91">AE10/AE94</f>
        <v>0.14493294750925667</v>
      </c>
      <c r="AF30" s="17">
        <f t="shared" si="91"/>
        <v>0.14459297156494205</v>
      </c>
      <c r="AG30" s="17">
        <f t="shared" si="91"/>
        <v>0.14563803403472103</v>
      </c>
      <c r="AH30" s="17">
        <f t="shared" si="91"/>
        <v>0.14732261234421551</v>
      </c>
      <c r="AI30" s="17">
        <f t="shared" si="91"/>
        <v>0.1478217466581398</v>
      </c>
      <c r="AJ30" s="17">
        <f t="shared" ref="AJ30:AK30" si="92">AJ10/AJ94</f>
        <v>0.14853925223440595</v>
      </c>
      <c r="AK30" s="17">
        <f t="shared" si="92"/>
        <v>0.14977149007190654</v>
      </c>
      <c r="AL30" s="17">
        <f t="shared" ref="AL30:AM30" si="93">AL10/AL94</f>
        <v>0.15025502643852068</v>
      </c>
      <c r="AM30" s="17">
        <f t="shared" si="93"/>
        <v>0.15098812996209698</v>
      </c>
      <c r="AN30" s="17">
        <f t="shared" ref="AN30:AO30" si="94">AN10/AN94</f>
        <v>0.1521423780630469</v>
      </c>
      <c r="AO30" s="17">
        <f t="shared" si="94"/>
        <v>0.15242314111462932</v>
      </c>
      <c r="AP30" s="17">
        <f t="shared" ref="AP30:AQ30" si="95">AP10/AP94</f>
        <v>0.1534682035844083</v>
      </c>
      <c r="AQ30" s="17">
        <f t="shared" si="95"/>
        <v>0.1537957604779211</v>
      </c>
      <c r="AR30" s="17">
        <f t="shared" ref="AR30:AV30" si="96">AR10/AR94</f>
        <v>0.15415301988420285</v>
      </c>
      <c r="AS30" s="17">
        <f t="shared" si="96"/>
        <v>0.15500675224686836</v>
      </c>
      <c r="AT30" s="17">
        <f t="shared" si="96"/>
        <v>0.15645033606010275</v>
      </c>
      <c r="AU30" s="17">
        <f t="shared" si="96"/>
        <v>0.15846824891731215</v>
      </c>
      <c r="AV30" s="17">
        <f t="shared" si="96"/>
        <v>0.160967356378933</v>
      </c>
      <c r="AW30" s="17">
        <f t="shared" ref="AW30:AZ30" si="97">AW10/AW94</f>
        <v>0.16236437297238565</v>
      </c>
      <c r="AX30" s="17">
        <f t="shared" si="97"/>
        <v>0.16526706300544836</v>
      </c>
      <c r="AY30" s="17">
        <f t="shared" si="97"/>
        <v>0.16626049702745913</v>
      </c>
      <c r="AZ30" s="17">
        <f t="shared" si="97"/>
        <v>0.16886826133523741</v>
      </c>
      <c r="BA30" s="17">
        <f t="shared" ref="BA30:BB30" si="98">BA10/BA94</f>
        <v>0.17076199493969546</v>
      </c>
      <c r="BB30" s="17">
        <f t="shared" si="98"/>
        <v>0.17211244431336634</v>
      </c>
      <c r="BC30" s="17">
        <f t="shared" ref="BC30:BF30" si="99">BC10/BC94</f>
        <v>0.17237632522546295</v>
      </c>
      <c r="BD30" s="17">
        <f t="shared" si="99"/>
        <v>0.17324557999472237</v>
      </c>
      <c r="BE30" s="17">
        <f t="shared" si="99"/>
        <v>0.17453393974201761</v>
      </c>
      <c r="BF30" s="17">
        <f t="shared" si="99"/>
        <v>0.17735901774211074</v>
      </c>
      <c r="BG30" s="17">
        <f t="shared" ref="BG30:BI30" si="100">BG10/BG94</f>
        <v>0.17900439284106609</v>
      </c>
      <c r="BH30" s="17">
        <f t="shared" si="100"/>
        <v>0.18106887291805721</v>
      </c>
      <c r="BI30" s="17">
        <f t="shared" si="100"/>
        <v>0.18328857706098753</v>
      </c>
      <c r="BJ30" s="17">
        <f t="shared" ref="BJ30:BK30" si="101">BJ10/BJ94</f>
        <v>0.18623783431383201</v>
      </c>
      <c r="BK30" s="17">
        <f t="shared" si="101"/>
        <v>0.18614469987426852</v>
      </c>
      <c r="BL30" s="17">
        <f t="shared" ref="BL30:BM30" si="102">BL10/BL94</f>
        <v>0.19022709280846903</v>
      </c>
      <c r="BM30" s="17">
        <f t="shared" si="102"/>
        <v>0.19416978408332428</v>
      </c>
    </row>
    <row r="31" spans="1:130" x14ac:dyDescent="0.25">
      <c r="A31" s="14" t="s">
        <v>4</v>
      </c>
      <c r="B31" s="14" t="s">
        <v>16</v>
      </c>
      <c r="C31" s="17">
        <f t="shared" ref="C31:Q31" si="103">C11/C95</f>
        <v>7.1352470701219972E-2</v>
      </c>
      <c r="D31" s="17">
        <f t="shared" si="103"/>
        <v>7.5374018997313968E-2</v>
      </c>
      <c r="E31" s="17">
        <f t="shared" si="103"/>
        <v>7.8075058897675603E-2</v>
      </c>
      <c r="F31" s="17">
        <f t="shared" si="103"/>
        <v>0.11122282078600261</v>
      </c>
      <c r="G31" s="17">
        <f t="shared" si="103"/>
        <v>0.14458066355546886</v>
      </c>
      <c r="H31" s="17">
        <f t="shared" si="103"/>
        <v>0.1505603402766256</v>
      </c>
      <c r="I31" s="17">
        <f t="shared" si="103"/>
        <v>0.15179716134481666</v>
      </c>
      <c r="J31" s="17">
        <f t="shared" si="103"/>
        <v>0.15234015596012007</v>
      </c>
      <c r="K31" s="17">
        <f t="shared" si="103"/>
        <v>0.15353172747703586</v>
      </c>
      <c r="L31" s="17">
        <f t="shared" si="103"/>
        <v>0.15454230078885051</v>
      </c>
      <c r="M31" s="17">
        <f t="shared" si="103"/>
        <v>0.15617128463476071</v>
      </c>
      <c r="N31" s="17">
        <f t="shared" si="103"/>
        <v>0.15748352162174392</v>
      </c>
      <c r="O31" s="17">
        <f t="shared" si="103"/>
        <v>0.15844884538228329</v>
      </c>
      <c r="P31" s="17">
        <f t="shared" si="103"/>
        <v>0.15924825412147997</v>
      </c>
      <c r="Q31" s="17">
        <f t="shared" si="103"/>
        <v>0.15962533371544066</v>
      </c>
      <c r="R31" s="17">
        <f t="shared" ref="R31:T31" si="104">R11/R95</f>
        <v>0.15988174783933393</v>
      </c>
      <c r="S31" s="17">
        <f t="shared" si="104"/>
        <v>0.15967058326671593</v>
      </c>
      <c r="T31" s="17">
        <f t="shared" si="104"/>
        <v>0.15848514626955931</v>
      </c>
      <c r="U31" s="17">
        <f t="shared" ref="U31:V31" si="105">U11/U95</f>
        <v>0.15648953057676318</v>
      </c>
      <c r="V31" s="17">
        <f t="shared" si="105"/>
        <v>0.15642905737395116</v>
      </c>
      <c r="W31" s="17">
        <f t="shared" ref="W31:X31" si="106">W11/W95</f>
        <v>0.15453926978607604</v>
      </c>
      <c r="X31" s="17">
        <f t="shared" si="106"/>
        <v>0.15322397762491496</v>
      </c>
      <c r="Y31" s="17">
        <f t="shared" ref="Y31:Z31" si="107">Y11/Y95</f>
        <v>0.1509562325194648</v>
      </c>
      <c r="Z31" s="17">
        <f t="shared" si="107"/>
        <v>0.15134930833774285</v>
      </c>
      <c r="AA31" s="17">
        <f t="shared" ref="AA31:AB31" si="108">AA11/AA95</f>
        <v>0.1506236299039988</v>
      </c>
      <c r="AB31" s="17">
        <f t="shared" si="108"/>
        <v>0.15041197369415676</v>
      </c>
      <c r="AC31" s="17">
        <f t="shared" ref="AC31:AD31" si="109">AC11/AC95</f>
        <v>0.15027590898782978</v>
      </c>
      <c r="AD31" s="17">
        <f t="shared" si="109"/>
        <v>0.15192380376445688</v>
      </c>
      <c r="AE31" s="17">
        <f t="shared" ref="AE31:AI31" si="110">AE11/AE95</f>
        <v>0.15166679265250585</v>
      </c>
      <c r="AF31" s="17">
        <f t="shared" si="110"/>
        <v>0.15375153751537515</v>
      </c>
      <c r="AG31" s="17">
        <f t="shared" si="110"/>
        <v>0.15561933397111749</v>
      </c>
      <c r="AH31" s="17">
        <f t="shared" si="110"/>
        <v>0.15583192868965726</v>
      </c>
      <c r="AI31" s="17">
        <f t="shared" si="110"/>
        <v>0.15639378616008381</v>
      </c>
      <c r="AJ31" s="17">
        <f t="shared" ref="AJ31:AK31" si="111">AJ11/AJ95</f>
        <v>0.15782120784170806</v>
      </c>
      <c r="AK31" s="17">
        <f t="shared" si="111"/>
        <v>0.15818565593063338</v>
      </c>
      <c r="AL31" s="17">
        <f t="shared" ref="AL31:AM31" si="112">AL11/AL95</f>
        <v>0.15848936267140448</v>
      </c>
      <c r="AM31" s="17">
        <f t="shared" si="112"/>
        <v>0.15996234036414439</v>
      </c>
      <c r="AN31" s="17">
        <f t="shared" ref="AN31:AO31" si="113">AN11/AN95</f>
        <v>0.16101012861980471</v>
      </c>
      <c r="AO31" s="17">
        <f t="shared" si="113"/>
        <v>0.16096457260868904</v>
      </c>
      <c r="AP31" s="17">
        <f t="shared" ref="AP31:AQ31" si="114">AP11/AP95</f>
        <v>0.16181495148284816</v>
      </c>
      <c r="AQ31" s="17">
        <f t="shared" si="114"/>
        <v>0.16260458900885305</v>
      </c>
      <c r="AR31" s="17">
        <f t="shared" ref="AR31:AV31" si="115">AR11/AR95</f>
        <v>0.16327734906945074</v>
      </c>
      <c r="AS31" s="17">
        <f t="shared" si="115"/>
        <v>0.16463912846118928</v>
      </c>
      <c r="AT31" s="17">
        <f t="shared" si="115"/>
        <v>0.16541080344984113</v>
      </c>
      <c r="AU31" s="17">
        <f t="shared" si="115"/>
        <v>0.1678166137085792</v>
      </c>
      <c r="AV31" s="17">
        <f t="shared" si="115"/>
        <v>0.16966258132849146</v>
      </c>
      <c r="AW31" s="17">
        <f t="shared" ref="AW31:AZ31" si="116">AW11/AW95</f>
        <v>0.17240127099409897</v>
      </c>
      <c r="AX31" s="17">
        <f t="shared" si="116"/>
        <v>0.17518535330609775</v>
      </c>
      <c r="AY31" s="17">
        <f t="shared" si="116"/>
        <v>0.17577545770918446</v>
      </c>
      <c r="AZ31" s="17">
        <f t="shared" si="116"/>
        <v>0.1782266606143138</v>
      </c>
      <c r="BA31" s="17">
        <f t="shared" ref="BA31:BB31" si="117">BA11/BA95</f>
        <v>0.1809048267513996</v>
      </c>
      <c r="BB31" s="17">
        <f t="shared" si="117"/>
        <v>0.18332576789226812</v>
      </c>
      <c r="BC31" s="17">
        <f t="shared" ref="BC31:BF31" si="118">BC11/BC95</f>
        <v>0.18393100317748526</v>
      </c>
      <c r="BD31" s="17">
        <f t="shared" si="118"/>
        <v>0.18550461491904979</v>
      </c>
      <c r="BE31" s="17">
        <f t="shared" si="118"/>
        <v>0.18738084430322288</v>
      </c>
      <c r="BF31" s="17">
        <f t="shared" si="118"/>
        <v>0.1890603722197004</v>
      </c>
      <c r="BG31" s="17">
        <f t="shared" ref="BG31:BI31" si="119">BG11/BG95</f>
        <v>0.19217733393856862</v>
      </c>
      <c r="BH31" s="17">
        <f t="shared" si="119"/>
        <v>0.19394764714782872</v>
      </c>
      <c r="BI31" s="17">
        <f t="shared" si="119"/>
        <v>0.19523377212891513</v>
      </c>
      <c r="BJ31" s="17">
        <f t="shared" ref="BJ31:BK31" si="120">BJ11/BJ95</f>
        <v>0.19733696474504464</v>
      </c>
      <c r="BK31" s="17">
        <f t="shared" si="120"/>
        <v>0.19765471326978362</v>
      </c>
      <c r="BL31" s="17">
        <f t="shared" ref="BL31:BM31" si="121">BL11/BL95</f>
        <v>0.20031774852473899</v>
      </c>
      <c r="BM31" s="17">
        <f t="shared" si="121"/>
        <v>0.20292026025117266</v>
      </c>
    </row>
    <row r="32" spans="1:130" x14ac:dyDescent="0.25">
      <c r="A32" s="14" t="s">
        <v>5</v>
      </c>
      <c r="B32" s="14" t="s">
        <v>17</v>
      </c>
      <c r="C32" s="17">
        <f t="shared" ref="C32:Q32" si="122">C12/C96</f>
        <v>4.6024710875231724E-2</v>
      </c>
      <c r="D32" s="17">
        <f t="shared" si="122"/>
        <v>4.9308829479904767E-2</v>
      </c>
      <c r="E32" s="17">
        <f t="shared" si="122"/>
        <v>5.1802501199785453E-2</v>
      </c>
      <c r="F32" s="17">
        <f t="shared" si="122"/>
        <v>8.0785553642172228E-2</v>
      </c>
      <c r="G32" s="17">
        <f t="shared" si="122"/>
        <v>0.1073313948564492</v>
      </c>
      <c r="H32" s="17">
        <f t="shared" si="122"/>
        <v>0.10941328295958255</v>
      </c>
      <c r="I32" s="17">
        <f t="shared" si="122"/>
        <v>0.10932911889576748</v>
      </c>
      <c r="J32" s="17">
        <f t="shared" si="122"/>
        <v>0.10888959545139992</v>
      </c>
      <c r="K32" s="17">
        <f t="shared" si="122"/>
        <v>0.10959096264985879</v>
      </c>
      <c r="L32" s="17">
        <f t="shared" si="122"/>
        <v>0.10967512671367385</v>
      </c>
      <c r="M32" s="17">
        <f t="shared" si="122"/>
        <v>0.11104980642265322</v>
      </c>
      <c r="N32" s="17">
        <f t="shared" si="122"/>
        <v>0.11355602521181289</v>
      </c>
      <c r="O32" s="17">
        <f t="shared" si="122"/>
        <v>0.1155198533674977</v>
      </c>
      <c r="P32" s="17">
        <f t="shared" si="122"/>
        <v>0.1166981502609086</v>
      </c>
      <c r="Q32" s="17">
        <f t="shared" si="122"/>
        <v>0.11713767370527615</v>
      </c>
      <c r="R32" s="17">
        <f t="shared" ref="R32:T32" si="123">R12/R96</f>
        <v>0.11722183776909122</v>
      </c>
      <c r="S32" s="17">
        <f t="shared" si="123"/>
        <v>0.11687582995118484</v>
      </c>
      <c r="T32" s="17">
        <f t="shared" si="123"/>
        <v>0.11316483999853377</v>
      </c>
      <c r="U32" s="17">
        <f t="shared" ref="U32:V32" si="124">U12/U96</f>
        <v>0.11180858472929878</v>
      </c>
      <c r="V32" s="17">
        <f t="shared" si="124"/>
        <v>0.11215681243356182</v>
      </c>
      <c r="W32" s="17">
        <f t="shared" ref="W32:X32" si="125">W12/W96</f>
        <v>0.11117627652945274</v>
      </c>
      <c r="X32" s="17">
        <f t="shared" si="125"/>
        <v>0.11039734613833804</v>
      </c>
      <c r="Y32" s="17">
        <f t="shared" ref="Y32:Z32" si="126">Y12/Y96</f>
        <v>0.1099483156775778</v>
      </c>
      <c r="Z32" s="17">
        <f t="shared" si="126"/>
        <v>0.1089861075473773</v>
      </c>
      <c r="AA32" s="17">
        <f t="shared" ref="AA32:AB32" si="127">AA12/AA96</f>
        <v>0.10900443532128588</v>
      </c>
      <c r="AB32" s="17">
        <f t="shared" si="127"/>
        <v>0.1099483156775778</v>
      </c>
      <c r="AC32" s="17">
        <f t="shared" ref="AC32:AD32" si="128">AC12/AC96</f>
        <v>0.10945346578204611</v>
      </c>
      <c r="AD32" s="17">
        <f t="shared" si="128"/>
        <v>0.10969172684285766</v>
      </c>
      <c r="AE32" s="17">
        <f t="shared" ref="AE32:AI32" si="129">AE12/AE96</f>
        <v>0.11019574062534365</v>
      </c>
      <c r="AF32" s="17">
        <f t="shared" si="129"/>
        <v>0.10917006949890479</v>
      </c>
      <c r="AG32" s="17">
        <f t="shared" si="129"/>
        <v>0.11113514877813534</v>
      </c>
      <c r="AH32" s="17">
        <f t="shared" si="129"/>
        <v>0.11209064604234836</v>
      </c>
      <c r="AI32" s="17">
        <f t="shared" si="129"/>
        <v>0.11265853592579572</v>
      </c>
      <c r="AJ32" s="17">
        <f t="shared" ref="AJ32:AK32" si="130">AJ12/AJ96</f>
        <v>0.11416389482318794</v>
      </c>
      <c r="AK32" s="17">
        <f t="shared" si="130"/>
        <v>0.1147317847066353</v>
      </c>
      <c r="AL32" s="17">
        <f t="shared" ref="AL32:AM32" si="131">AL12/AL96</f>
        <v>0.11474981295690347</v>
      </c>
      <c r="AM32" s="17">
        <f t="shared" si="131"/>
        <v>0.11519150508847364</v>
      </c>
      <c r="AN32" s="17">
        <f t="shared" ref="AN32:AO32" si="132">AN12/AN96</f>
        <v>0.11576840909705509</v>
      </c>
      <c r="AO32" s="17">
        <f t="shared" si="132"/>
        <v>0.11602080460080946</v>
      </c>
      <c r="AP32" s="17">
        <f t="shared" ref="AP32:AQ32" si="133">AP12/AP96</f>
        <v>0.11699433011529066</v>
      </c>
      <c r="AQ32" s="17">
        <f t="shared" si="133"/>
        <v>0.11822025113352623</v>
      </c>
      <c r="AR32" s="17">
        <f t="shared" ref="AR32:AV32" si="134">AR12/AR96</f>
        <v>0.11650674331196109</v>
      </c>
      <c r="AS32" s="17">
        <f t="shared" si="134"/>
        <v>0.11666592969268184</v>
      </c>
      <c r="AT32" s="17">
        <f t="shared" si="134"/>
        <v>0.11831085562679637</v>
      </c>
      <c r="AU32" s="17">
        <f t="shared" si="134"/>
        <v>0.12007959319036038</v>
      </c>
      <c r="AV32" s="17">
        <f t="shared" si="134"/>
        <v>0.12285651116515588</v>
      </c>
      <c r="AW32" s="17">
        <f t="shared" ref="AW32:AZ32" si="135">AW12/AW96</f>
        <v>0.1248109661728941</v>
      </c>
      <c r="AX32" s="17">
        <f t="shared" si="135"/>
        <v>0.12627017466283441</v>
      </c>
      <c r="AY32" s="17">
        <f t="shared" si="135"/>
        <v>0.12703073181516691</v>
      </c>
      <c r="AZ32" s="17">
        <f t="shared" si="135"/>
        <v>0.12950696440415654</v>
      </c>
      <c r="BA32" s="17">
        <f t="shared" ref="BA32:BB32" si="136">BA12/BA96</f>
        <v>0.13272606676984303</v>
      </c>
      <c r="BB32" s="17">
        <f t="shared" si="136"/>
        <v>0.13387574618615963</v>
      </c>
      <c r="BC32" s="17">
        <f t="shared" ref="BC32:BF32" si="137">BC12/BC96</f>
        <v>0.13458324121158524</v>
      </c>
      <c r="BD32" s="17">
        <f t="shared" si="137"/>
        <v>0.1365996020340482</v>
      </c>
      <c r="BE32" s="17">
        <f t="shared" si="137"/>
        <v>0.13690028741985408</v>
      </c>
      <c r="BF32" s="17">
        <f t="shared" si="137"/>
        <v>0.13766084457218661</v>
      </c>
      <c r="BG32" s="17">
        <f t="shared" ref="BG32:BI32" si="138">BG12/BG96</f>
        <v>0.1404819809860712</v>
      </c>
      <c r="BH32" s="17">
        <f t="shared" si="138"/>
        <v>0.14195887685164713</v>
      </c>
      <c r="BI32" s="17">
        <f t="shared" si="138"/>
        <v>0.14366570860048641</v>
      </c>
      <c r="BJ32" s="17">
        <f t="shared" ref="BJ32:BK32" si="139">BJ12/BJ96</f>
        <v>0.14595622374530179</v>
      </c>
      <c r="BK32" s="17">
        <f t="shared" si="139"/>
        <v>0.14653106345346009</v>
      </c>
      <c r="BL32" s="17">
        <f t="shared" ref="BL32:BM32" si="140">BL12/BL96</f>
        <v>0.1489188591642715</v>
      </c>
      <c r="BM32" s="17">
        <f t="shared" si="140"/>
        <v>0.15184611983196994</v>
      </c>
    </row>
    <row r="33" spans="1:65" x14ac:dyDescent="0.25">
      <c r="A33" s="14" t="s">
        <v>6</v>
      </c>
      <c r="B33" s="14" t="s">
        <v>18</v>
      </c>
      <c r="C33" s="17">
        <f t="shared" ref="C33:Q33" si="141">C13/C97</f>
        <v>3.4642428399931403E-2</v>
      </c>
      <c r="D33" s="17">
        <f t="shared" si="141"/>
        <v>3.6814725890356143E-2</v>
      </c>
      <c r="E33" s="17">
        <f t="shared" si="141"/>
        <v>3.8343908992168295E-2</v>
      </c>
      <c r="F33" s="17">
        <f t="shared" si="141"/>
        <v>6.2796547190304697E-2</v>
      </c>
      <c r="G33" s="17">
        <f t="shared" si="141"/>
        <v>8.5977248042073975E-2</v>
      </c>
      <c r="H33" s="17">
        <f t="shared" si="141"/>
        <v>8.7236100836510552E-2</v>
      </c>
      <c r="I33" s="17">
        <f t="shared" si="141"/>
        <v>8.7563307346497463E-2</v>
      </c>
      <c r="J33" s="17">
        <f t="shared" si="141"/>
        <v>8.6994252546520226E-2</v>
      </c>
      <c r="K33" s="17">
        <f t="shared" si="141"/>
        <v>8.7492175496500318E-2</v>
      </c>
      <c r="L33" s="17">
        <f t="shared" si="141"/>
        <v>8.7862061116485521E-2</v>
      </c>
      <c r="M33" s="17">
        <f t="shared" si="141"/>
        <v>8.9298924486428038E-2</v>
      </c>
      <c r="N33" s="17">
        <f t="shared" si="141"/>
        <v>9.0707335116371704E-2</v>
      </c>
      <c r="O33" s="17">
        <f t="shared" si="141"/>
        <v>9.0906504296363738E-2</v>
      </c>
      <c r="P33" s="17">
        <f t="shared" si="141"/>
        <v>9.255676321629773E-2</v>
      </c>
      <c r="Q33" s="17">
        <f t="shared" si="141"/>
        <v>9.3524156376259035E-2</v>
      </c>
      <c r="R33" s="17">
        <f t="shared" ref="R33:T33" si="142">R13/R97</f>
        <v>9.3040459796278382E-2</v>
      </c>
      <c r="S33" s="17">
        <f t="shared" si="142"/>
        <v>9.1788539236328459E-2</v>
      </c>
      <c r="T33" s="17">
        <f t="shared" si="142"/>
        <v>8.8908326514488864E-2</v>
      </c>
      <c r="U33" s="17">
        <f t="shared" ref="U33:V33" si="143">U13/U97</f>
        <v>8.7652718602748231E-2</v>
      </c>
      <c r="V33" s="17">
        <f t="shared" si="143"/>
        <v>8.6735701588555633E-2</v>
      </c>
      <c r="W33" s="17">
        <f t="shared" ref="W33:X33" si="144">W13/W97</f>
        <v>8.4972207330492933E-2</v>
      </c>
      <c r="X33" s="17">
        <f t="shared" si="144"/>
        <v>8.3702491464687792E-2</v>
      </c>
      <c r="Y33" s="17">
        <f t="shared" ref="Y33:Z33" si="145">Y13/Y97</f>
        <v>8.2686718772043671E-2</v>
      </c>
      <c r="Z33" s="17">
        <f t="shared" si="145"/>
        <v>8.1332355181851529E-2</v>
      </c>
      <c r="AA33" s="17">
        <f t="shared" ref="AA33:AB33" si="146">AA13/AA97</f>
        <v>7.986512795914337E-2</v>
      </c>
      <c r="AB33" s="17">
        <f t="shared" si="146"/>
        <v>7.9582968877853336E-2</v>
      </c>
      <c r="AC33" s="17">
        <f t="shared" ref="AC33:AD33" si="147">AC13/AC97</f>
        <v>7.9046866623402268E-2</v>
      </c>
      <c r="AD33" s="17">
        <f t="shared" si="147"/>
        <v>7.862362800146723E-2</v>
      </c>
      <c r="AE33" s="17">
        <f t="shared" ref="AE33:AI33" si="148">AE13/AE97</f>
        <v>7.8581304139273722E-2</v>
      </c>
      <c r="AF33" s="17">
        <f t="shared" si="148"/>
        <v>7.9527447651386529E-2</v>
      </c>
      <c r="AG33" s="17">
        <f t="shared" si="148"/>
        <v>8.0730050933786074E-2</v>
      </c>
      <c r="AH33" s="17">
        <f t="shared" si="148"/>
        <v>8.1253537068477641E-2</v>
      </c>
      <c r="AI33" s="17">
        <f t="shared" si="148"/>
        <v>8.1465761177136387E-2</v>
      </c>
      <c r="AJ33" s="17">
        <f t="shared" ref="AJ33:AK33" si="149">AJ13/AJ97</f>
        <v>8.2654216185625351E-2</v>
      </c>
      <c r="AK33" s="17">
        <f t="shared" si="149"/>
        <v>8.3361629881154503E-2</v>
      </c>
      <c r="AL33" s="17">
        <f t="shared" ref="AL33:AM33" si="150">AL13/AL97</f>
        <v>8.4323712507074142E-2</v>
      </c>
      <c r="AM33" s="17">
        <f t="shared" si="150"/>
        <v>8.4465195246179972E-2</v>
      </c>
      <c r="AN33" s="17">
        <f t="shared" ref="AN33:AO33" si="151">AN13/AN97</f>
        <v>8.490379173740803E-2</v>
      </c>
      <c r="AO33" s="17">
        <f t="shared" si="151"/>
        <v>8.4677419354838704E-2</v>
      </c>
      <c r="AP33" s="17">
        <f t="shared" ref="AP33:AQ33" si="152">AP13/AP97</f>
        <v>8.5073571024335035E-2</v>
      </c>
      <c r="AQ33" s="17">
        <f t="shared" si="152"/>
        <v>8.5752688172043012E-2</v>
      </c>
      <c r="AR33" s="17">
        <f t="shared" ref="AR33:AV33" si="153">AR13/AR97</f>
        <v>8.6028974002778327E-2</v>
      </c>
      <c r="AS33" s="17">
        <f t="shared" si="153"/>
        <v>8.7276387038244543E-2</v>
      </c>
      <c r="AT33" s="17">
        <f t="shared" si="153"/>
        <v>8.8311172851756298E-2</v>
      </c>
      <c r="AU33" s="17">
        <f t="shared" si="153"/>
        <v>8.9827913701698181E-2</v>
      </c>
      <c r="AV33" s="17">
        <f t="shared" si="153"/>
        <v>9.2152637995067052E-2</v>
      </c>
      <c r="AW33" s="17">
        <f t="shared" ref="AW33:AZ33" si="154">AW13/AW97</f>
        <v>9.2875570549712239E-2</v>
      </c>
      <c r="AX33" s="17">
        <f t="shared" si="154"/>
        <v>9.4534062880957101E-2</v>
      </c>
      <c r="AY33" s="17">
        <f t="shared" si="154"/>
        <v>9.5384571768774989E-2</v>
      </c>
      <c r="AZ33" s="17">
        <f t="shared" si="154"/>
        <v>9.6433532730417035E-2</v>
      </c>
      <c r="BA33" s="17">
        <f t="shared" ref="BA33:BB33" si="155">BA13/BA97</f>
        <v>9.8361352876137551E-2</v>
      </c>
      <c r="BB33" s="17">
        <f t="shared" si="155"/>
        <v>9.8772432171916197E-2</v>
      </c>
      <c r="BC33" s="17">
        <f t="shared" ref="BC33:BF33" si="156">BC13/BC97</f>
        <v>9.8914183653219176E-2</v>
      </c>
      <c r="BD33" s="17">
        <f t="shared" si="156"/>
        <v>9.9693816800385568E-2</v>
      </c>
      <c r="BE33" s="17">
        <f t="shared" si="156"/>
        <v>0.10030334816998837</v>
      </c>
      <c r="BF33" s="17">
        <f t="shared" si="156"/>
        <v>0.10129560853910924</v>
      </c>
      <c r="BG33" s="17">
        <f t="shared" ref="BG33:BI33" si="157">BG13/BG97</f>
        <v>0.1035636322399569</v>
      </c>
      <c r="BH33" s="17">
        <f t="shared" si="157"/>
        <v>0.104995322201117</v>
      </c>
      <c r="BI33" s="17">
        <f t="shared" si="157"/>
        <v>0.10693731749496782</v>
      </c>
      <c r="BJ33" s="17">
        <f t="shared" ref="BJ33:BK33" si="158">BJ13/BJ97</f>
        <v>0.10814220508604315</v>
      </c>
      <c r="BK33" s="17">
        <f t="shared" si="158"/>
        <v>0.10885096249255805</v>
      </c>
      <c r="BL33" s="17">
        <f t="shared" ref="BL33:BM33" si="159">BL13/BL97</f>
        <v>0.11035352819436964</v>
      </c>
      <c r="BM33" s="17">
        <f t="shared" si="159"/>
        <v>0.1126499021914779</v>
      </c>
    </row>
    <row r="34" spans="1:65" x14ac:dyDescent="0.25">
      <c r="A34" s="14" t="s">
        <v>8</v>
      </c>
      <c r="B34" s="14" t="s">
        <v>20</v>
      </c>
      <c r="C34" s="17">
        <f t="shared" ref="C34:Q34" si="160">C14/C98</f>
        <v>8.3665382019291482E-2</v>
      </c>
      <c r="D34" s="17">
        <f t="shared" si="160"/>
        <v>8.7181832037799112E-2</v>
      </c>
      <c r="E34" s="17">
        <f t="shared" si="160"/>
        <v>8.9435408365449512E-2</v>
      </c>
      <c r="F34" s="17">
        <f t="shared" si="160"/>
        <v>0.12680993750952599</v>
      </c>
      <c r="G34" s="17">
        <f t="shared" si="160"/>
        <v>0.14835499814923683</v>
      </c>
      <c r="H34" s="17">
        <f t="shared" si="160"/>
        <v>0.1500872411214548</v>
      </c>
      <c r="I34" s="17">
        <f t="shared" si="160"/>
        <v>0.15063994884744183</v>
      </c>
      <c r="J34" s="17">
        <f t="shared" si="160"/>
        <v>0.15039068850042808</v>
      </c>
      <c r="K34" s="17">
        <f t="shared" si="160"/>
        <v>0.15170201467384825</v>
      </c>
      <c r="L34" s="17">
        <f t="shared" si="160"/>
        <v>0.1518970879889025</v>
      </c>
      <c r="M34" s="17">
        <f t="shared" si="160"/>
        <v>0.15391284557779633</v>
      </c>
      <c r="N34" s="17">
        <f t="shared" si="160"/>
        <v>0.15458476477409427</v>
      </c>
      <c r="O34" s="17">
        <f t="shared" si="160"/>
        <v>0.15536505803431122</v>
      </c>
      <c r="P34" s="17">
        <f t="shared" si="160"/>
        <v>0.15769510040857021</v>
      </c>
      <c r="Q34" s="17">
        <f t="shared" si="160"/>
        <v>0.15824780813455724</v>
      </c>
      <c r="R34" s="17">
        <f t="shared" ref="R34:T34" si="161">R14/R98</f>
        <v>0.15782514928527305</v>
      </c>
      <c r="S34" s="17">
        <f t="shared" si="161"/>
        <v>0.15779263706609734</v>
      </c>
      <c r="T34" s="17">
        <f t="shared" si="161"/>
        <v>0.15556531237283416</v>
      </c>
      <c r="U34" s="17">
        <f t="shared" ref="U34:V34" si="162">U14/U98</f>
        <v>0.15430168554967766</v>
      </c>
      <c r="V34" s="17">
        <f t="shared" si="162"/>
        <v>0.154119637617528</v>
      </c>
      <c r="W34" s="17">
        <f t="shared" ref="W34:X34" si="163">W14/W98</f>
        <v>0.15280246728491573</v>
      </c>
      <c r="X34" s="17">
        <f t="shared" si="163"/>
        <v>0.15297380651517423</v>
      </c>
      <c r="Y34" s="17">
        <f t="shared" ref="Y34:Z34" si="164">Y14/Y98</f>
        <v>0.15204214945064359</v>
      </c>
      <c r="Z34" s="17">
        <f t="shared" si="164"/>
        <v>0.15027521363860272</v>
      </c>
      <c r="AA34" s="17">
        <f t="shared" ref="AA34:AB34" si="165">AA14/AA98</f>
        <v>0.14977190464971837</v>
      </c>
      <c r="AB34" s="17">
        <f t="shared" si="165"/>
        <v>0.15028592234049387</v>
      </c>
      <c r="AC34" s="17">
        <f t="shared" ref="AC34:AD34" si="166">AC14/AC98</f>
        <v>0.14977190464971837</v>
      </c>
      <c r="AD34" s="17">
        <f t="shared" si="166"/>
        <v>0.14978261335160953</v>
      </c>
      <c r="AE34" s="17">
        <f t="shared" ref="AE34:AI34" si="167">AE14/AE98</f>
        <v>0.14957914801567754</v>
      </c>
      <c r="AF34" s="17">
        <f t="shared" si="167"/>
        <v>0.14778798437335022</v>
      </c>
      <c r="AG34" s="17">
        <f t="shared" si="167"/>
        <v>0.14898110020061239</v>
      </c>
      <c r="AH34" s="17">
        <f t="shared" si="167"/>
        <v>0.15025868440502588</v>
      </c>
      <c r="AI34" s="17">
        <f t="shared" si="167"/>
        <v>0.15102945834653153</v>
      </c>
      <c r="AJ34" s="17">
        <f t="shared" ref="AJ34:AK34" si="168">AJ14/AJ98</f>
        <v>0.15325731179389715</v>
      </c>
      <c r="AK34" s="17">
        <f t="shared" si="168"/>
        <v>0.15409143701826628</v>
      </c>
      <c r="AL34" s="17">
        <f t="shared" ref="AL34:AM34" si="169">AL14/AL98</f>
        <v>0.15470383275261324</v>
      </c>
      <c r="AM34" s="17">
        <f t="shared" si="169"/>
        <v>0.15544293105268714</v>
      </c>
      <c r="AN34" s="17">
        <f t="shared" ref="AN34:AO34" si="170">AN14/AN98</f>
        <v>0.1571956498785767</v>
      </c>
      <c r="AO34" s="17">
        <f t="shared" si="170"/>
        <v>0.15759687467004541</v>
      </c>
      <c r="AP34" s="17">
        <f t="shared" ref="AP34:AQ34" si="171">AP14/AP98</f>
        <v>0.158251504592968</v>
      </c>
      <c r="AQ34" s="17">
        <f t="shared" si="171"/>
        <v>0.15895892725161018</v>
      </c>
      <c r="AR34" s="17">
        <f t="shared" ref="AR34:AV34" si="172">AR14/AR98</f>
        <v>0.1583832995558169</v>
      </c>
      <c r="AS34" s="17">
        <f t="shared" si="172"/>
        <v>0.15942287700433683</v>
      </c>
      <c r="AT34" s="17">
        <f t="shared" si="172"/>
        <v>0.16027344037130767</v>
      </c>
      <c r="AU34" s="17">
        <f t="shared" si="172"/>
        <v>0.16282513047222019</v>
      </c>
      <c r="AV34" s="17">
        <f t="shared" si="172"/>
        <v>0.16671041992628452</v>
      </c>
      <c r="AW34" s="17">
        <f t="shared" ref="AW34:AZ34" si="173">AW14/AW98</f>
        <v>0.17015467652340099</v>
      </c>
      <c r="AX34" s="17">
        <f t="shared" si="173"/>
        <v>0.17264336193046381</v>
      </c>
      <c r="AY34" s="17">
        <f t="shared" si="173"/>
        <v>0.17432348709978893</v>
      </c>
      <c r="AZ34" s="17">
        <f t="shared" si="173"/>
        <v>0.17637113964990392</v>
      </c>
      <c r="BA34" s="17">
        <f t="shared" ref="BA34:BB34" si="174">BA14/BA98</f>
        <v>0.17978389390009555</v>
      </c>
      <c r="BB34" s="17">
        <f t="shared" si="174"/>
        <v>0.18055045100860015</v>
      </c>
      <c r="BC34" s="17">
        <f t="shared" ref="BC34:BF34" si="175">BC14/BC98</f>
        <v>0.18174754019174427</v>
      </c>
      <c r="BD34" s="17">
        <f t="shared" si="175"/>
        <v>0.18240908947716605</v>
      </c>
      <c r="BE34" s="17">
        <f t="shared" si="175"/>
        <v>0.18375318961262613</v>
      </c>
      <c r="BF34" s="17">
        <f t="shared" si="175"/>
        <v>0.18556982495195892</v>
      </c>
      <c r="BG34" s="17">
        <f t="shared" ref="BG34:BI34" si="176">BG14/BG98</f>
        <v>0.18875156199136836</v>
      </c>
      <c r="BH34" s="17">
        <f t="shared" si="176"/>
        <v>0.19083071688840819</v>
      </c>
      <c r="BI34" s="17">
        <f t="shared" si="176"/>
        <v>0.19390744610473482</v>
      </c>
      <c r="BJ34" s="17">
        <f t="shared" ref="BJ34:BK34" si="177">BJ14/BJ98</f>
        <v>0.19524104545788662</v>
      </c>
      <c r="BK34" s="17">
        <f t="shared" si="177"/>
        <v>0.19583959004945869</v>
      </c>
      <c r="BL34" s="17">
        <f t="shared" ref="BL34:BM34" si="178">BL14/BL98</f>
        <v>0.2000189014081549</v>
      </c>
      <c r="BM34" s="17">
        <f t="shared" si="178"/>
        <v>0.2031691361006395</v>
      </c>
    </row>
    <row r="35" spans="1:65" x14ac:dyDescent="0.25">
      <c r="A35" s="14" t="s">
        <v>9</v>
      </c>
      <c r="B35" s="14" t="s">
        <v>21</v>
      </c>
      <c r="C35" s="17">
        <f t="shared" ref="C35:Q35" si="179">C15/C99</f>
        <v>0.13236999157889598</v>
      </c>
      <c r="D35" s="17">
        <f t="shared" si="179"/>
        <v>0.13766674396182432</v>
      </c>
      <c r="E35" s="17">
        <f t="shared" si="179"/>
        <v>0.14066905061205559</v>
      </c>
      <c r="F35" s="17">
        <f t="shared" si="179"/>
        <v>0.18876697950864688</v>
      </c>
      <c r="G35" s="17">
        <f t="shared" si="179"/>
        <v>0.21731330168300036</v>
      </c>
      <c r="H35" s="17">
        <f t="shared" si="179"/>
        <v>0.22173283604063404</v>
      </c>
      <c r="I35" s="17">
        <f t="shared" si="179"/>
        <v>0.22406389556853315</v>
      </c>
      <c r="J35" s="17">
        <f t="shared" si="179"/>
        <v>0.22448103253668353</v>
      </c>
      <c r="K35" s="17">
        <f t="shared" si="179"/>
        <v>0.22589193698778035</v>
      </c>
      <c r="L35" s="17">
        <f t="shared" si="179"/>
        <v>0.22515581292633852</v>
      </c>
      <c r="M35" s="17">
        <f t="shared" si="179"/>
        <v>0.22843156499975462</v>
      </c>
      <c r="N35" s="17">
        <f t="shared" si="179"/>
        <v>0.23153555479216764</v>
      </c>
      <c r="O35" s="17">
        <f t="shared" si="179"/>
        <v>0.23190361682288854</v>
      </c>
      <c r="P35" s="17">
        <f t="shared" si="179"/>
        <v>0.23276242822790402</v>
      </c>
      <c r="Q35" s="17">
        <f t="shared" si="179"/>
        <v>0.23249251607204202</v>
      </c>
      <c r="R35" s="17">
        <f t="shared" ref="R35:T35" si="180">R15/R99</f>
        <v>0.23234529125975364</v>
      </c>
      <c r="S35" s="17">
        <f t="shared" si="180"/>
        <v>0.23115522402708938</v>
      </c>
      <c r="T35" s="17">
        <f t="shared" si="180"/>
        <v>0.22691357122855715</v>
      </c>
      <c r="U35" s="17">
        <f t="shared" ref="U35:V35" si="181">U15/U99</f>
        <v>0.2233341855680144</v>
      </c>
      <c r="V35" s="17">
        <f t="shared" si="181"/>
        <v>0.22165406576816782</v>
      </c>
      <c r="W35" s="17">
        <f t="shared" ref="W35:X35" si="182">W15/W99</f>
        <v>0.22060703458855327</v>
      </c>
      <c r="X35" s="17">
        <f t="shared" si="182"/>
        <v>0.2184033991988994</v>
      </c>
      <c r="Y35" s="17">
        <f t="shared" ref="Y35:Z35" si="183">Y15/Y99</f>
        <v>0.21736854280044315</v>
      </c>
      <c r="Z35" s="17">
        <f t="shared" si="183"/>
        <v>0.21473879007024849</v>
      </c>
      <c r="AA35" s="17">
        <f t="shared" ref="AA35:AB35" si="184">AA15/AA99</f>
        <v>0.21451964400939894</v>
      </c>
      <c r="AB35" s="17">
        <f t="shared" si="184"/>
        <v>0.21475096485140679</v>
      </c>
      <c r="AC35" s="17">
        <f t="shared" ref="AC35:AD35" si="185">AC15/AC99</f>
        <v>0.21303432070808528</v>
      </c>
      <c r="AD35" s="17">
        <f t="shared" si="185"/>
        <v>0.21331434067472638</v>
      </c>
      <c r="AE35" s="17">
        <f t="shared" ref="AE35:AI35" si="186">AE15/AE99</f>
        <v>0.21285169899071063</v>
      </c>
      <c r="AF35" s="17">
        <f t="shared" si="186"/>
        <v>0.21389197843968857</v>
      </c>
      <c r="AG35" s="17">
        <f t="shared" si="186"/>
        <v>0.21516310791155871</v>
      </c>
      <c r="AH35" s="17">
        <f t="shared" si="186"/>
        <v>0.2162142342056052</v>
      </c>
      <c r="AI35" s="17">
        <f t="shared" si="186"/>
        <v>0.21782759084297884</v>
      </c>
      <c r="AJ35" s="17">
        <f t="shared" ref="AJ35:AK35" si="187">AJ15/AJ99</f>
        <v>0.21985650903846388</v>
      </c>
      <c r="AK35" s="17">
        <f t="shared" si="187"/>
        <v>0.22050429617316694</v>
      </c>
      <c r="AL35" s="17">
        <f t="shared" ref="AL35:AM35" si="188">AL15/AL99</f>
        <v>0.22100541452265421</v>
      </c>
      <c r="AM35" s="17">
        <f t="shared" si="188"/>
        <v>0.22195876162655684</v>
      </c>
      <c r="AN35" s="17">
        <f t="shared" ref="AN35:AO35" si="189">AN15/AN99</f>
        <v>0.22395101262573794</v>
      </c>
      <c r="AO35" s="17">
        <f t="shared" si="189"/>
        <v>0.22291210873045944</v>
      </c>
      <c r="AP35" s="17">
        <f t="shared" ref="AP35:AQ35" si="190">AP15/AP99</f>
        <v>0.22382878863805811</v>
      </c>
      <c r="AQ35" s="17">
        <f t="shared" si="190"/>
        <v>0.22379212144175417</v>
      </c>
      <c r="AR35" s="17">
        <f t="shared" ref="AR35:AV35" si="191">AR15/AR99</f>
        <v>0.22560392397302267</v>
      </c>
      <c r="AS35" s="17">
        <f t="shared" si="191"/>
        <v>0.22584917228694051</v>
      </c>
      <c r="AT35" s="17">
        <f t="shared" si="191"/>
        <v>0.22640098099325567</v>
      </c>
      <c r="AU35" s="17">
        <f t="shared" si="191"/>
        <v>0.22696505211526671</v>
      </c>
      <c r="AV35" s="17">
        <f t="shared" si="191"/>
        <v>0.22965052115266707</v>
      </c>
      <c r="AW35" s="17">
        <f t="shared" ref="AW35:AZ35" si="192">AW15/AW99</f>
        <v>0.23135499693439607</v>
      </c>
      <c r="AX35" s="17">
        <f t="shared" si="192"/>
        <v>0.23415082771305948</v>
      </c>
      <c r="AY35" s="17">
        <f t="shared" si="192"/>
        <v>0.23617412630288168</v>
      </c>
      <c r="AZ35" s="17">
        <f t="shared" si="192"/>
        <v>0.24020846106683016</v>
      </c>
      <c r="BA35" s="17">
        <f t="shared" ref="BA35:BB35" si="193">BA15/BA99</f>
        <v>0.24412017167381975</v>
      </c>
      <c r="BB35" s="17">
        <f t="shared" si="193"/>
        <v>0.24505211526670753</v>
      </c>
      <c r="BC35" s="17">
        <f t="shared" ref="BC35:BF35" si="194">BC15/BC99</f>
        <v>0.24577559779276517</v>
      </c>
      <c r="BD35" s="17">
        <f t="shared" si="194"/>
        <v>0.2472838749233599</v>
      </c>
      <c r="BE35" s="17">
        <f t="shared" si="194"/>
        <v>0.24893930104230533</v>
      </c>
      <c r="BF35" s="17">
        <f t="shared" si="194"/>
        <v>0.25022685469037398</v>
      </c>
      <c r="BG35" s="17">
        <f t="shared" ref="BG35:BI35" si="195">BG15/BG99</f>
        <v>0.25384426732066218</v>
      </c>
      <c r="BH35" s="17">
        <f t="shared" si="195"/>
        <v>0.2568853464132434</v>
      </c>
      <c r="BI35" s="17">
        <f t="shared" si="195"/>
        <v>0.26045370938074802</v>
      </c>
      <c r="BJ35" s="17">
        <f t="shared" ref="BJ35:BK35" si="196">BJ15/BJ99</f>
        <v>0.26302881667688532</v>
      </c>
      <c r="BK35" s="17">
        <f t="shared" si="196"/>
        <v>0.26378908645003063</v>
      </c>
      <c r="BL35" s="17">
        <f t="shared" ref="BL35:BM35" si="197">BL15/BL99</f>
        <v>0.26748007357449416</v>
      </c>
      <c r="BM35" s="17">
        <f t="shared" si="197"/>
        <v>0.27174739423666461</v>
      </c>
    </row>
    <row r="36" spans="1:65" x14ac:dyDescent="0.25">
      <c r="A36" s="14" t="s">
        <v>46</v>
      </c>
      <c r="B36" s="14" t="s">
        <v>22</v>
      </c>
      <c r="C36" s="17">
        <f t="shared" ref="C36:Q36" si="198">C16/C100</f>
        <v>3.6247281453890959E-2</v>
      </c>
      <c r="D36" s="17">
        <f t="shared" si="198"/>
        <v>3.7947153963452739E-2</v>
      </c>
      <c r="E36" s="17">
        <f t="shared" si="198"/>
        <v>4.0271979601529888E-2</v>
      </c>
      <c r="F36" s="17">
        <f t="shared" si="198"/>
        <v>6.4195185361097917E-2</v>
      </c>
      <c r="G36" s="17">
        <f t="shared" si="198"/>
        <v>8.8355873309501787E-2</v>
      </c>
      <c r="H36" s="17">
        <f t="shared" si="198"/>
        <v>8.9540857782166833E-2</v>
      </c>
      <c r="I36" s="17">
        <f t="shared" si="198"/>
        <v>9.0203382626848502E-2</v>
      </c>
      <c r="J36" s="17">
        <f t="shared" si="198"/>
        <v>9.0128379814243029E-2</v>
      </c>
      <c r="K36" s="17">
        <f t="shared" si="198"/>
        <v>9.1115916846881764E-2</v>
      </c>
      <c r="L36" s="17">
        <f t="shared" si="198"/>
        <v>9.135342575346575E-2</v>
      </c>
      <c r="M36" s="17">
        <f t="shared" si="198"/>
        <v>9.1915946848006802E-2</v>
      </c>
      <c r="N36" s="17">
        <f t="shared" si="198"/>
        <v>9.2978486693250997E-2</v>
      </c>
      <c r="O36" s="17">
        <f t="shared" si="198"/>
        <v>9.4128529819868245E-2</v>
      </c>
      <c r="P36" s="17">
        <f t="shared" si="198"/>
        <v>9.5028563571133914E-2</v>
      </c>
      <c r="Q36" s="17">
        <f t="shared" si="198"/>
        <v>9.5516081853069493E-2</v>
      </c>
      <c r="R36" s="17">
        <f t="shared" ref="R36:T36" si="199">R16/R100</f>
        <v>9.5041064039901493E-2</v>
      </c>
      <c r="S36" s="17">
        <f t="shared" si="199"/>
        <v>9.4116029351100666E-2</v>
      </c>
      <c r="T36" s="17">
        <f t="shared" si="199"/>
        <v>9.2396511179405505E-2</v>
      </c>
      <c r="U36" s="17">
        <f t="shared" ref="U36:V36" si="200">U16/U100</f>
        <v>9.0866108422192088E-2</v>
      </c>
      <c r="V36" s="17">
        <f t="shared" si="200"/>
        <v>9.0057358997648412E-2</v>
      </c>
      <c r="W36" s="17">
        <f t="shared" ref="W36:X36" si="201">W16/W100</f>
        <v>8.9223724975426466E-2</v>
      </c>
      <c r="X36" s="17">
        <f t="shared" si="201"/>
        <v>8.8688706125343714E-2</v>
      </c>
      <c r="Y36" s="17">
        <f t="shared" ref="Y36:Z36" si="202">Y16/Y100</f>
        <v>8.7767976011247834E-2</v>
      </c>
      <c r="Z36" s="17">
        <f t="shared" si="202"/>
        <v>8.6859688195991089E-2</v>
      </c>
      <c r="AA36" s="17">
        <f t="shared" ref="AA36:AB36" si="203">AA16/AA100</f>
        <v>8.5901631185377816E-2</v>
      </c>
      <c r="AB36" s="17">
        <f t="shared" si="203"/>
        <v>8.6822361299473697E-2</v>
      </c>
      <c r="AC36" s="17">
        <f t="shared" ref="AC36:AD36" si="204">AC16/AC100</f>
        <v>8.6399323138943149E-2</v>
      </c>
      <c r="AD36" s="17">
        <f t="shared" si="204"/>
        <v>8.724539946000423E-2</v>
      </c>
      <c r="AE36" s="17">
        <f t="shared" ref="AE36:AI36" si="205">AE16/AE100</f>
        <v>8.7419591643752098E-2</v>
      </c>
      <c r="AF36" s="17">
        <f t="shared" si="205"/>
        <v>8.7128321643781481E-2</v>
      </c>
      <c r="AG36" s="17">
        <f t="shared" si="205"/>
        <v>8.7782771905561593E-2</v>
      </c>
      <c r="AH36" s="17">
        <f t="shared" si="205"/>
        <v>8.8066778622937866E-2</v>
      </c>
      <c r="AI36" s="17">
        <f t="shared" si="205"/>
        <v>8.8400177812901312E-2</v>
      </c>
      <c r="AJ36" s="17">
        <f t="shared" ref="AJ36:AK36" si="206">AJ16/AJ100</f>
        <v>9.0005433171984589E-2</v>
      </c>
      <c r="AK36" s="17">
        <f t="shared" si="206"/>
        <v>9.1017978860021734E-2</v>
      </c>
      <c r="AL36" s="17">
        <f t="shared" ref="AL36:AM36" si="207">AL16/AL100</f>
        <v>9.1882347130297345E-2</v>
      </c>
      <c r="AM36" s="17">
        <f t="shared" si="207"/>
        <v>9.1993480193618499E-2</v>
      </c>
      <c r="AN36" s="17">
        <f t="shared" ref="AN36:AO36" si="208">AN16/AN100</f>
        <v>9.2376271856169118E-2</v>
      </c>
      <c r="AO36" s="17">
        <f t="shared" si="208"/>
        <v>9.3228292008297936E-2</v>
      </c>
      <c r="AP36" s="17">
        <f t="shared" ref="AP36:AQ36" si="209">AP16/AP100</f>
        <v>9.4203793341894701E-2</v>
      </c>
      <c r="AQ36" s="17">
        <f t="shared" si="209"/>
        <v>9.4796503012940833E-2</v>
      </c>
      <c r="AR36" s="17">
        <f t="shared" ref="AR36:AV36" si="210">AR16/AR100</f>
        <v>9.4084939825145403E-2</v>
      </c>
      <c r="AS36" s="17">
        <f t="shared" si="210"/>
        <v>9.5353062394069085E-2</v>
      </c>
      <c r="AT36" s="17">
        <f t="shared" si="210"/>
        <v>9.6669958907951367E-2</v>
      </c>
      <c r="AU36" s="17">
        <f t="shared" si="210"/>
        <v>9.826730560534562E-2</v>
      </c>
      <c r="AV36" s="17">
        <f t="shared" si="210"/>
        <v>9.9791491385301967E-2</v>
      </c>
      <c r="AW36" s="17">
        <f t="shared" ref="AW36:AZ36" si="211">AW16/AW100</f>
        <v>0.10110838789918425</v>
      </c>
      <c r="AX36" s="17">
        <f t="shared" si="211"/>
        <v>0.10252283230298374</v>
      </c>
      <c r="AY36" s="17">
        <f t="shared" si="211"/>
        <v>0.10341295679847826</v>
      </c>
      <c r="AZ36" s="17">
        <f t="shared" si="211"/>
        <v>0.10522978624818621</v>
      </c>
      <c r="BA36" s="17">
        <f t="shared" ref="BA36:BB36" si="212">BA16/BA100</f>
        <v>0.10748558120252161</v>
      </c>
      <c r="BB36" s="17">
        <f t="shared" si="212"/>
        <v>0.1087780907439246</v>
      </c>
      <c r="BC36" s="17">
        <f t="shared" ref="BC36:BF36" si="213">BC16/BC100</f>
        <v>0.10942434551462608</v>
      </c>
      <c r="BD36" s="17">
        <f t="shared" si="213"/>
        <v>0.10913170184487447</v>
      </c>
      <c r="BE36" s="17">
        <f t="shared" si="213"/>
        <v>0.10941215202838643</v>
      </c>
      <c r="BF36" s="17">
        <f t="shared" si="213"/>
        <v>0.11081440294594627</v>
      </c>
      <c r="BG36" s="17">
        <f t="shared" ref="BG36:BI36" si="214">BG16/BG100</f>
        <v>0.11283852166172831</v>
      </c>
      <c r="BH36" s="17">
        <f t="shared" si="214"/>
        <v>0.11498457523990684</v>
      </c>
      <c r="BI36" s="17">
        <f t="shared" si="214"/>
        <v>0.11648437404738389</v>
      </c>
      <c r="BJ36" s="17">
        <f t="shared" ref="BJ36:BK36" si="215">BJ16/BJ100</f>
        <v>0.1181426881759764</v>
      </c>
      <c r="BK36" s="17">
        <f t="shared" si="215"/>
        <v>0.11891087780907439</v>
      </c>
      <c r="BL36" s="17">
        <f t="shared" ref="BL36:BM36" si="216">BL16/BL100</f>
        <v>0.12087402909365817</v>
      </c>
      <c r="BM36" s="17">
        <f t="shared" si="216"/>
        <v>0.12289814780944019</v>
      </c>
    </row>
    <row r="37" spans="1:65" x14ac:dyDescent="0.25">
      <c r="A37" s="14" t="s">
        <v>11</v>
      </c>
      <c r="B37" s="14" t="s">
        <v>23</v>
      </c>
      <c r="C37" s="17">
        <f t="shared" ref="C37:Q37" si="217">C17/C101</f>
        <v>3.5749907383659629E-2</v>
      </c>
      <c r="D37" s="17">
        <f t="shared" si="217"/>
        <v>3.8186429568835313E-2</v>
      </c>
      <c r="E37" s="17">
        <f t="shared" si="217"/>
        <v>4.0352227066769254E-2</v>
      </c>
      <c r="F37" s="17">
        <f t="shared" si="217"/>
        <v>6.4859935596021767E-2</v>
      </c>
      <c r="G37" s="17">
        <f t="shared" si="217"/>
        <v>9.2587843036676068E-2</v>
      </c>
      <c r="H37" s="17">
        <f t="shared" si="217"/>
        <v>9.4967451533410255E-2</v>
      </c>
      <c r="I37" s="17">
        <f t="shared" si="217"/>
        <v>9.6577069356010431E-2</v>
      </c>
      <c r="J37" s="17">
        <f t="shared" si="217"/>
        <v>9.7004401521302505E-2</v>
      </c>
      <c r="K37" s="17">
        <f t="shared" si="217"/>
        <v>9.7787843824337986E-2</v>
      </c>
      <c r="L37" s="17">
        <f t="shared" si="217"/>
        <v>9.795877669045483E-2</v>
      </c>
      <c r="M37" s="17">
        <f t="shared" si="217"/>
        <v>9.7987265501474297E-2</v>
      </c>
      <c r="N37" s="17">
        <f t="shared" si="217"/>
        <v>9.9582638918564739E-2</v>
      </c>
      <c r="O37" s="17">
        <f t="shared" si="217"/>
        <v>0.10102132387504807</v>
      </c>
      <c r="P37" s="17">
        <f t="shared" si="217"/>
        <v>0.10258820848111903</v>
      </c>
      <c r="Q37" s="17">
        <f t="shared" si="217"/>
        <v>0.10315798470150848</v>
      </c>
      <c r="R37" s="17">
        <f t="shared" ref="R37:T37" si="218">R17/R101</f>
        <v>0.10230332037092432</v>
      </c>
      <c r="S37" s="17">
        <f t="shared" si="218"/>
        <v>0.10085039100893124</v>
      </c>
      <c r="T37" s="17">
        <f t="shared" si="218"/>
        <v>9.9013986312479541E-2</v>
      </c>
      <c r="U37" s="17">
        <f t="shared" ref="U37:V37" si="219">U17/U101</f>
        <v>9.7534254371611909E-2</v>
      </c>
      <c r="V37" s="17">
        <f t="shared" si="219"/>
        <v>9.6538280949874086E-2</v>
      </c>
      <c r="W37" s="17">
        <f t="shared" ref="W37:X37" si="220">W17/W101</f>
        <v>9.5087005392484672E-2</v>
      </c>
      <c r="X37" s="17">
        <f t="shared" si="220"/>
        <v>9.4475193147702863E-2</v>
      </c>
      <c r="Y37" s="17">
        <f t="shared" ref="Y37:Z37" si="221">Y17/Y101</f>
        <v>9.3891837286399271E-2</v>
      </c>
      <c r="Z37" s="17">
        <f t="shared" si="221"/>
        <v>9.2952776631617884E-2</v>
      </c>
      <c r="AA37" s="17">
        <f t="shared" ref="AA37:AB37" si="222">AA17/AA101</f>
        <v>9.1971031401619163E-2</v>
      </c>
      <c r="AB37" s="17">
        <f t="shared" si="222"/>
        <v>9.2170226085966728E-2</v>
      </c>
      <c r="AC37" s="17">
        <f t="shared" ref="AC37:AD37" si="223">AC17/AC101</f>
        <v>9.171492395031515E-2</v>
      </c>
      <c r="AD37" s="17">
        <f t="shared" si="223"/>
        <v>9.158687022466315E-2</v>
      </c>
      <c r="AE37" s="17">
        <f t="shared" ref="AE37:AI37" si="224">AE17/AE101</f>
        <v>9.1131568089011572E-2</v>
      </c>
      <c r="AF37" s="17">
        <f t="shared" si="224"/>
        <v>9.2297799371248934E-2</v>
      </c>
      <c r="AG37" s="17">
        <f t="shared" si="224"/>
        <v>9.3626750500142894E-2</v>
      </c>
      <c r="AH37" s="17">
        <f t="shared" si="224"/>
        <v>9.4126893398113753E-2</v>
      </c>
      <c r="AI37" s="17">
        <f t="shared" si="224"/>
        <v>9.4284081166047445E-2</v>
      </c>
      <c r="AJ37" s="17">
        <f t="shared" ref="AJ37:AK37" si="225">AJ17/AJ101</f>
        <v>9.4812803658188061E-2</v>
      </c>
      <c r="AK37" s="17">
        <f t="shared" si="225"/>
        <v>9.5427264932837957E-2</v>
      </c>
      <c r="AL37" s="17">
        <f t="shared" ref="AL37:AM37" si="226">AL17/AL101</f>
        <v>9.5198628179479855E-2</v>
      </c>
      <c r="AM37" s="17">
        <f t="shared" si="226"/>
        <v>9.5227207773649611E-2</v>
      </c>
      <c r="AN37" s="17">
        <f t="shared" ref="AN37:AO37" si="227">AN17/AN101</f>
        <v>9.5641611889111175E-2</v>
      </c>
      <c r="AO37" s="17">
        <f t="shared" si="227"/>
        <v>9.562732209202629E-2</v>
      </c>
      <c r="AP37" s="17">
        <f t="shared" ref="AP37:AQ37" si="228">AP17/AP101</f>
        <v>9.6856244641326097E-2</v>
      </c>
      <c r="AQ37" s="17">
        <f t="shared" si="228"/>
        <v>9.7813661046013148E-2</v>
      </c>
      <c r="AR37" s="17">
        <f t="shared" ref="AR37:AV37" si="229">AR17/AR101</f>
        <v>9.8348744105201669E-2</v>
      </c>
      <c r="AS37" s="17">
        <f t="shared" si="229"/>
        <v>9.8519711065836527E-2</v>
      </c>
      <c r="AT37" s="17">
        <f t="shared" si="229"/>
        <v>0.10005841371155025</v>
      </c>
      <c r="AU37" s="17">
        <f t="shared" si="229"/>
        <v>0.10173958882445967</v>
      </c>
      <c r="AV37" s="17">
        <f t="shared" si="229"/>
        <v>0.10349200017096696</v>
      </c>
      <c r="AW37" s="17">
        <f t="shared" ref="AW37:AZ37" si="230">AW17/AW101</f>
        <v>0.10409038453318896</v>
      </c>
      <c r="AX37" s="17">
        <f t="shared" si="230"/>
        <v>0.10592827936001367</v>
      </c>
      <c r="AY37" s="17">
        <f t="shared" si="230"/>
        <v>0.10689709213694454</v>
      </c>
      <c r="AZ37" s="17">
        <f t="shared" si="230"/>
        <v>0.1075097237458861</v>
      </c>
      <c r="BA37" s="17">
        <f t="shared" ref="BA37:BB37" si="231">BA17/BA101</f>
        <v>0.10907692088503897</v>
      </c>
      <c r="BB37" s="17">
        <f t="shared" si="231"/>
        <v>0.10997449742837197</v>
      </c>
      <c r="BC37" s="17">
        <f t="shared" ref="BC37:BF37" si="232">BC17/BC101</f>
        <v>0.11041616207667868</v>
      </c>
      <c r="BD37" s="17">
        <f t="shared" si="232"/>
        <v>0.11111427716593768</v>
      </c>
      <c r="BE37" s="17">
        <f t="shared" si="232"/>
        <v>0.11168416703472055</v>
      </c>
      <c r="BF37" s="17">
        <f t="shared" si="232"/>
        <v>0.11276695778540798</v>
      </c>
      <c r="BG37" s="17">
        <f t="shared" ref="BG37:BI37" si="233">BG17/BG101</f>
        <v>0.1162432859849834</v>
      </c>
      <c r="BH37" s="17">
        <f t="shared" si="233"/>
        <v>0.11668495063329011</v>
      </c>
      <c r="BI37" s="17">
        <f t="shared" si="233"/>
        <v>0.11828064226588211</v>
      </c>
      <c r="BJ37" s="17">
        <f t="shared" ref="BJ37:BK37" si="234">BJ17/BJ101</f>
        <v>0.11940617475672827</v>
      </c>
      <c r="BK37" s="17">
        <f t="shared" si="234"/>
        <v>0.12001880636566983</v>
      </c>
      <c r="BL37" s="17">
        <f t="shared" ref="BL37:BM37" si="235">BL17/BL101</f>
        <v>0.12209890438672727</v>
      </c>
      <c r="BM37" s="17">
        <f t="shared" si="235"/>
        <v>0.1242787331348217</v>
      </c>
    </row>
    <row r="38" spans="1:65" x14ac:dyDescent="0.25">
      <c r="A38" s="14" t="s">
        <v>41</v>
      </c>
      <c r="C38" s="17">
        <f t="shared" ref="C38:Q38" si="236">C18/C102</f>
        <v>6.458711078044381E-2</v>
      </c>
      <c r="D38" s="17">
        <f t="shared" si="236"/>
        <v>6.7998783499795323E-2</v>
      </c>
      <c r="E38" s="17">
        <f t="shared" si="236"/>
        <v>7.024236346205856E-2</v>
      </c>
      <c r="F38" s="17">
        <f t="shared" si="236"/>
        <v>0.10339725571865592</v>
      </c>
      <c r="G38" s="17">
        <f t="shared" si="236"/>
        <v>0.12808926333335788</v>
      </c>
      <c r="H38" s="17">
        <f t="shared" si="236"/>
        <v>0.13062210306471064</v>
      </c>
      <c r="I38" s="17">
        <f t="shared" si="236"/>
        <v>0.13155080326263727</v>
      </c>
      <c r="J38" s="17">
        <f t="shared" si="236"/>
        <v>0.13178613000962319</v>
      </c>
      <c r="K38" s="17">
        <f t="shared" si="236"/>
        <v>0.13278836981598288</v>
      </c>
      <c r="L38" s="17">
        <f t="shared" si="236"/>
        <v>0.1329018309261368</v>
      </c>
      <c r="M38" s="17">
        <f t="shared" si="236"/>
        <v>0.1345186517458303</v>
      </c>
      <c r="N38" s="17">
        <f t="shared" si="236"/>
        <v>0.13640546798505676</v>
      </c>
      <c r="O38" s="17">
        <f t="shared" si="236"/>
        <v>0.13731105573461866</v>
      </c>
      <c r="P38" s="17">
        <f t="shared" si="236"/>
        <v>0.13864737547643161</v>
      </c>
      <c r="Q38" s="17">
        <f t="shared" si="236"/>
        <v>0.13881231431248869</v>
      </c>
      <c r="R38" s="17">
        <f t="shared" ref="R38:T38" si="237">R18/R102</f>
        <v>0.13817882311412927</v>
      </c>
      <c r="S38" s="17">
        <f t="shared" si="237"/>
        <v>0.13740665722558171</v>
      </c>
      <c r="T38" s="17">
        <f t="shared" si="237"/>
        <v>0.13509691303971186</v>
      </c>
      <c r="U38" s="17">
        <f t="shared" ref="U38:V38" si="238">U18/U102</f>
        <v>0.13319528621988524</v>
      </c>
      <c r="V38" s="17">
        <f t="shared" si="238"/>
        <v>0.13220376839396031</v>
      </c>
      <c r="W38" s="17">
        <f t="shared" ref="W38:X38" si="239">W18/W102</f>
        <v>0.13093984409164963</v>
      </c>
      <c r="X38" s="17">
        <f t="shared" si="239"/>
        <v>0.1303219719306522</v>
      </c>
      <c r="Y38" s="17">
        <f t="shared" ref="Y38:Z38" si="240">Y18/Y102</f>
        <v>0.12949327176877387</v>
      </c>
      <c r="Z38" s="17">
        <f t="shared" si="240"/>
        <v>0.12836502885316872</v>
      </c>
      <c r="AA38" s="17">
        <f t="shared" ref="AA38:AB38" si="241">AA18/AA102</f>
        <v>0.12771688930590622</v>
      </c>
      <c r="AB38" s="17">
        <f t="shared" si="241"/>
        <v>0.12806339869349262</v>
      </c>
      <c r="AC38" s="17">
        <f t="shared" ref="AC38:AD38" si="242">AC18/AC102</f>
        <v>0.12756659607755549</v>
      </c>
      <c r="AD38" s="17">
        <f t="shared" si="242"/>
        <v>0.12790997435621793</v>
      </c>
      <c r="AE38" s="17">
        <f t="shared" ref="AE38:AI38" si="243">AE18/AE102</f>
        <v>0.127781598890335</v>
      </c>
      <c r="AF38" s="17">
        <f t="shared" si="243"/>
        <v>0.1274751165035444</v>
      </c>
      <c r="AG38" s="17">
        <f t="shared" si="243"/>
        <v>0.12870086871685227</v>
      </c>
      <c r="AH38" s="17">
        <f t="shared" si="243"/>
        <v>0.1295384487643878</v>
      </c>
      <c r="AI38" s="17">
        <f t="shared" si="243"/>
        <v>0.13013004805446865</v>
      </c>
      <c r="AJ38" s="17">
        <f t="shared" ref="AJ38:AK38" si="244">AJ18/AJ102</f>
        <v>0.13163603151044639</v>
      </c>
      <c r="AK38" s="17">
        <f t="shared" si="244"/>
        <v>0.13227329811414754</v>
      </c>
      <c r="AL38" s="17">
        <f t="shared" ref="AL38:AM38" si="245">AL18/AL102</f>
        <v>0.13292405733323645</v>
      </c>
      <c r="AM38" s="17">
        <f t="shared" si="245"/>
        <v>0.13338591993689608</v>
      </c>
      <c r="AN38" s="17">
        <f t="shared" ref="AN38:AO38" si="246">AN18/AN102</f>
        <v>0.13441758606731777</v>
      </c>
      <c r="AO38" s="17">
        <f t="shared" si="246"/>
        <v>0.13462412687210037</v>
      </c>
      <c r="AP38" s="17">
        <f t="shared" ref="AP38:AQ38" si="247">AP18/AP102</f>
        <v>0.13545755534567042</v>
      </c>
      <c r="AQ38" s="17">
        <f t="shared" si="247"/>
        <v>0.136183042896138</v>
      </c>
      <c r="AR38" s="17">
        <f t="shared" ref="AR38:AV38" si="248">AR18/AR102</f>
        <v>0.13583038854708895</v>
      </c>
      <c r="AS38" s="17">
        <f t="shared" si="248"/>
        <v>0.13670842035592712</v>
      </c>
      <c r="AT38" s="17">
        <f t="shared" si="248"/>
        <v>0.13772335513144229</v>
      </c>
      <c r="AU38" s="17">
        <f t="shared" si="248"/>
        <v>0.13954015014035129</v>
      </c>
      <c r="AV38" s="17">
        <f t="shared" si="248"/>
        <v>0.14199205139316781</v>
      </c>
      <c r="AW38" s="17">
        <f t="shared" ref="AW38:AZ38" si="249">AW18/AW102</f>
        <v>0.1437604671582135</v>
      </c>
      <c r="AX38" s="17">
        <f t="shared" si="249"/>
        <v>0.14571931186187007</v>
      </c>
      <c r="AY38" s="17">
        <f t="shared" si="249"/>
        <v>0.14695761463564769</v>
      </c>
      <c r="AZ38" s="17">
        <f t="shared" si="249"/>
        <v>0.14929731721652595</v>
      </c>
      <c r="BA38" s="17">
        <f t="shared" ref="BA38:BB38" si="250">BA18/BA102</f>
        <v>0.15212698830972185</v>
      </c>
      <c r="BB38" s="17">
        <f t="shared" si="250"/>
        <v>0.15318309690980153</v>
      </c>
      <c r="BC38" s="17">
        <f t="shared" ref="BC38:BF38" si="251">BC18/BC102</f>
        <v>0.15373173812212362</v>
      </c>
      <c r="BD38" s="17">
        <f t="shared" si="251"/>
        <v>0.15467256001342267</v>
      </c>
      <c r="BE38" s="17">
        <f t="shared" si="251"/>
        <v>0.15571734581174709</v>
      </c>
      <c r="BF38" s="17">
        <f t="shared" si="251"/>
        <v>0.15720680891536823</v>
      </c>
      <c r="BG38" s="17">
        <f t="shared" ref="BG38:BI38" si="252">BG18/BG102</f>
        <v>0.15983164023135571</v>
      </c>
      <c r="BH38" s="17">
        <f t="shared" si="252"/>
        <v>0.16166181673324817</v>
      </c>
      <c r="BI38" s="17">
        <f t="shared" si="252"/>
        <v>0.1638141784123579</v>
      </c>
      <c r="BJ38" s="17">
        <f t="shared" ref="BJ38:BK38" si="253">BJ18/BJ102</f>
        <v>0.1655980343616153</v>
      </c>
      <c r="BK38" s="17">
        <f t="shared" si="253"/>
        <v>0.1662135830388547</v>
      </c>
      <c r="BL38" s="17">
        <f t="shared" ref="BL38:BM38" si="254">BL18/BL102</f>
        <v>0.16897531732151919</v>
      </c>
      <c r="BM38" s="17">
        <f t="shared" si="254"/>
        <v>0.17201085753753767</v>
      </c>
    </row>
    <row r="39" spans="1:65" x14ac:dyDescent="0.25">
      <c r="A39" s="14" t="s">
        <v>24</v>
      </c>
      <c r="B39" s="14" t="s">
        <v>25</v>
      </c>
      <c r="C39" s="17">
        <f t="shared" ref="C39:Q39" si="255">C19/C103</f>
        <v>7.002238776511456E-2</v>
      </c>
      <c r="D39" s="17">
        <f t="shared" si="255"/>
        <v>7.3586384629699603E-2</v>
      </c>
      <c r="E39" s="17">
        <f t="shared" si="255"/>
        <v>7.655262252649031E-2</v>
      </c>
      <c r="F39" s="17">
        <f t="shared" si="255"/>
        <v>0.10778834821151645</v>
      </c>
      <c r="G39" s="17">
        <f t="shared" si="255"/>
        <v>0.13859549199510515</v>
      </c>
      <c r="H39" s="17">
        <f t="shared" si="255"/>
        <v>0.14147452962144114</v>
      </c>
      <c r="I39" s="17">
        <f t="shared" si="255"/>
        <v>0.14263637594188514</v>
      </c>
      <c r="J39" s="17">
        <f t="shared" si="255"/>
        <v>0.1423656544691603</v>
      </c>
      <c r="K39" s="17">
        <f t="shared" si="255"/>
        <v>0.14272661643279339</v>
      </c>
      <c r="L39" s="17">
        <f t="shared" si="255"/>
        <v>0.14356698100437668</v>
      </c>
      <c r="M39" s="17">
        <f t="shared" si="255"/>
        <v>0.14625727563957949</v>
      </c>
      <c r="N39" s="17">
        <f t="shared" si="255"/>
        <v>0.14853020800433153</v>
      </c>
      <c r="O39" s="17">
        <f t="shared" si="255"/>
        <v>0.14926905202364302</v>
      </c>
      <c r="P39" s="17">
        <f t="shared" si="255"/>
        <v>0.15076366015431125</v>
      </c>
      <c r="Q39" s="17">
        <f t="shared" si="255"/>
        <v>0.15200446690429997</v>
      </c>
      <c r="R39" s="17">
        <f t="shared" ref="R39:T39" si="256">R19/R103</f>
        <v>0.15191986644407346</v>
      </c>
      <c r="S39" s="17">
        <f t="shared" si="256"/>
        <v>0.15207214727248117</v>
      </c>
      <c r="T39" s="17">
        <f t="shared" si="256"/>
        <v>0.15199719016785349</v>
      </c>
      <c r="U39" s="17">
        <f t="shared" ref="U39:V39" si="257">U19/U103</f>
        <v>0.14962922678631113</v>
      </c>
      <c r="V39" s="17">
        <f t="shared" si="257"/>
        <v>0.14868317443052748</v>
      </c>
      <c r="W39" s="17">
        <f t="shared" ref="W39:X39" si="258">W19/W103</f>
        <v>0.14685904952895656</v>
      </c>
      <c r="X39" s="17">
        <f t="shared" si="258"/>
        <v>0.14668343501979911</v>
      </c>
      <c r="Y39" s="17">
        <f t="shared" ref="Y39:Z39" si="259">Y19/Y103</f>
        <v>0.1463718608906488</v>
      </c>
      <c r="Z39" s="17">
        <f t="shared" si="259"/>
        <v>0.14610560663482947</v>
      </c>
      <c r="AA39" s="17">
        <f t="shared" ref="AA39:AB39" si="260">AA19/AA103</f>
        <v>0.14505191957988478</v>
      </c>
      <c r="AB39" s="17">
        <f t="shared" si="260"/>
        <v>0.14415685208159842</v>
      </c>
      <c r="AC39" s="17">
        <f t="shared" ref="AC39:AD39" si="261">AC19/AC103</f>
        <v>0.14364700350662521</v>
      </c>
      <c r="AD39" s="17">
        <f t="shared" si="261"/>
        <v>0.14447409119491511</v>
      </c>
      <c r="AE39" s="17">
        <f t="shared" ref="AE39:AI39" si="262">AE19/AE103</f>
        <v>0.14357335871246241</v>
      </c>
      <c r="AF39" s="17">
        <f t="shared" si="262"/>
        <v>0.14334453696353472</v>
      </c>
      <c r="AG39" s="17">
        <f t="shared" si="262"/>
        <v>0.144374820544868</v>
      </c>
      <c r="AH39" s="17">
        <f t="shared" si="262"/>
        <v>0.14585550132022679</v>
      </c>
      <c r="AI39" s="17">
        <f t="shared" si="262"/>
        <v>0.14766835002617934</v>
      </c>
      <c r="AJ39" s="17">
        <f t="shared" ref="AJ39:AK39" si="263">AJ19/AJ103</f>
        <v>0.14971765725899527</v>
      </c>
      <c r="AK39" s="17">
        <f t="shared" si="263"/>
        <v>0.15138975684181488</v>
      </c>
      <c r="AL39" s="17">
        <f t="shared" ref="AL39:AM39" si="264">AL19/AL103</f>
        <v>0.15193586343957077</v>
      </c>
      <c r="AM39" s="17">
        <f t="shared" si="264"/>
        <v>0.15319134561791681</v>
      </c>
      <c r="AN39" s="17">
        <f t="shared" ref="AN39:AO39" si="265">AN19/AN103</f>
        <v>0.15435674835745775</v>
      </c>
      <c r="AO39" s="17">
        <f t="shared" si="265"/>
        <v>0.15536451207908974</v>
      </c>
      <c r="AP39" s="17">
        <f t="shared" ref="AP39:AQ39" si="266">AP19/AP103</f>
        <v>0.15686771271414979</v>
      </c>
      <c r="AQ39" s="17">
        <f t="shared" si="266"/>
        <v>0.15824705412085283</v>
      </c>
      <c r="AR39" s="17">
        <f t="shared" ref="AR39:AV39" si="267">AR19/AR103</f>
        <v>0.15741626794258373</v>
      </c>
      <c r="AS39" s="17">
        <f t="shared" si="267"/>
        <v>0.1588016023144542</v>
      </c>
      <c r="AT39" s="17">
        <f t="shared" si="267"/>
        <v>0.15943585178591299</v>
      </c>
      <c r="AU39" s="17">
        <f t="shared" si="267"/>
        <v>0.16108267497496384</v>
      </c>
      <c r="AV39" s="17">
        <f t="shared" si="267"/>
        <v>0.16264604428619117</v>
      </c>
      <c r="AW39" s="17">
        <f t="shared" ref="AW39:AZ39" si="268">AW19/AW103</f>
        <v>0.16424835874040281</v>
      </c>
      <c r="AX39" s="17">
        <f t="shared" si="268"/>
        <v>0.16620674307332814</v>
      </c>
      <c r="AY39" s="17">
        <f t="shared" si="268"/>
        <v>0.16769222209858684</v>
      </c>
      <c r="AZ39" s="17">
        <f t="shared" si="268"/>
        <v>0.16941137198175141</v>
      </c>
      <c r="BA39" s="17">
        <f t="shared" ref="BA39:BB39" si="269">BA19/BA103</f>
        <v>0.17224880382775121</v>
      </c>
      <c r="BB39" s="17">
        <f t="shared" si="269"/>
        <v>0.17312228774897073</v>
      </c>
      <c r="BC39" s="17">
        <f t="shared" ref="BC39:BF39" si="270">BC19/BC103</f>
        <v>0.17433515077333928</v>
      </c>
      <c r="BD39" s="17">
        <f t="shared" si="270"/>
        <v>0.17516412595971959</v>
      </c>
      <c r="BE39" s="17">
        <f t="shared" si="270"/>
        <v>0.17621008122844109</v>
      </c>
      <c r="BF39" s="17">
        <f t="shared" si="270"/>
        <v>0.17751752531434295</v>
      </c>
      <c r="BG39" s="17">
        <f t="shared" ref="BG39:BI39" si="271">BG19/BG103</f>
        <v>0.17961499944364082</v>
      </c>
      <c r="BH39" s="17">
        <f t="shared" si="271"/>
        <v>0.18207967063536218</v>
      </c>
      <c r="BI39" s="17">
        <f t="shared" si="271"/>
        <v>0.18481695782797375</v>
      </c>
      <c r="BJ39" s="17">
        <f t="shared" ref="BJ39:BK39" si="272">BJ19/BJ103</f>
        <v>0.18702570379436964</v>
      </c>
      <c r="BK39" s="17">
        <f t="shared" si="272"/>
        <v>0.18739290085679314</v>
      </c>
      <c r="BL39" s="17">
        <f t="shared" ref="BL39:BM39" si="273">BL19/BL103</f>
        <v>0.19014131523311451</v>
      </c>
      <c r="BM39" s="17">
        <f t="shared" si="273"/>
        <v>0.19383554022476912</v>
      </c>
    </row>
    <row r="40" spans="1:65" x14ac:dyDescent="0.25">
      <c r="A40" s="14" t="s">
        <v>26</v>
      </c>
      <c r="C40" s="17">
        <f t="shared" ref="C40:Q40" si="274">C20/C104</f>
        <v>5.0512617230943947E-2</v>
      </c>
      <c r="D40" s="17">
        <f t="shared" si="274"/>
        <v>5.3165985645383919E-2</v>
      </c>
      <c r="E40" s="17">
        <f t="shared" si="274"/>
        <v>5.5106922622575938E-2</v>
      </c>
      <c r="F40" s="17">
        <f t="shared" si="274"/>
        <v>8.0687422637140419E-2</v>
      </c>
      <c r="G40" s="17">
        <f t="shared" si="274"/>
        <v>0.10737657827252572</v>
      </c>
      <c r="H40" s="17">
        <f t="shared" si="274"/>
        <v>0.11011638771264116</v>
      </c>
      <c r="I40" s="17">
        <f t="shared" si="274"/>
        <v>0.11132686752429841</v>
      </c>
      <c r="J40" s="17">
        <f t="shared" si="274"/>
        <v>0.11210614562192885</v>
      </c>
      <c r="K40" s="17">
        <f t="shared" si="274"/>
        <v>0.11323385010455417</v>
      </c>
      <c r="L40" s="17">
        <f t="shared" si="274"/>
        <v>0.11361832663284836</v>
      </c>
      <c r="M40" s="17">
        <f t="shared" si="274"/>
        <v>0.11592273579287478</v>
      </c>
      <c r="N40" s="17">
        <f t="shared" si="274"/>
        <v>0.11786436851086483</v>
      </c>
      <c r="O40" s="17">
        <f t="shared" si="274"/>
        <v>0.11853532117790168</v>
      </c>
      <c r="P40" s="17">
        <f t="shared" si="274"/>
        <v>0.11945092481742615</v>
      </c>
      <c r="Q40" s="17">
        <f t="shared" si="274"/>
        <v>0.1199428517728358</v>
      </c>
      <c r="R40" s="17">
        <f t="shared" ref="R40:T40" si="275">R20/R104</f>
        <v>0.11949870000733252</v>
      </c>
      <c r="S40" s="17">
        <f t="shared" si="275"/>
        <v>0.1185820463636343</v>
      </c>
      <c r="T40" s="17">
        <f t="shared" si="275"/>
        <v>0.11637222439692969</v>
      </c>
      <c r="U40" s="17">
        <f t="shared" ref="U40:V40" si="276">U20/U104</f>
        <v>0.11494554297081094</v>
      </c>
      <c r="V40" s="17">
        <f t="shared" si="276"/>
        <v>0.11392698100316805</v>
      </c>
      <c r="W40" s="17">
        <f t="shared" ref="W40:X40" si="277">W20/W104</f>
        <v>0.11244750454922946</v>
      </c>
      <c r="X40" s="17">
        <f t="shared" si="277"/>
        <v>0.11136798516459719</v>
      </c>
      <c r="Y40" s="17">
        <f t="shared" ref="Y40:Z40" si="278">Y20/Y104</f>
        <v>0.11035029153622763</v>
      </c>
      <c r="Z40" s="17">
        <f t="shared" si="278"/>
        <v>0.10920807805605928</v>
      </c>
      <c r="AA40" s="17">
        <f t="shared" ref="AA40:AB40" si="279">AA20/AA104</f>
        <v>0.10831420960806985</v>
      </c>
      <c r="AB40" s="17">
        <f t="shared" si="279"/>
        <v>0.10790226945679127</v>
      </c>
      <c r="AC40" s="17">
        <f t="shared" ref="AC40:AD40" si="280">AC20/AC104</f>
        <v>0.10722565949499471</v>
      </c>
      <c r="AD40" s="17">
        <f t="shared" si="280"/>
        <v>0.10734392730402538</v>
      </c>
      <c r="AE40" s="17">
        <f t="shared" ref="AE40:AI40" si="281">AE20/AE104</f>
        <v>0.10709523493613712</v>
      </c>
      <c r="AF40" s="17">
        <f t="shared" si="281"/>
        <v>0.10685865452832868</v>
      </c>
      <c r="AG40" s="17">
        <f t="shared" si="281"/>
        <v>0.10825876735881908</v>
      </c>
      <c r="AH40" s="17">
        <f t="shared" si="281"/>
        <v>0.10913148652359042</v>
      </c>
      <c r="AI40" s="17">
        <f t="shared" si="281"/>
        <v>0.10978589646482297</v>
      </c>
      <c r="AJ40" s="17">
        <f t="shared" ref="AJ40:AK40" si="282">AJ20/AJ104</f>
        <v>0.11072281407319623</v>
      </c>
      <c r="AK40" s="17">
        <f t="shared" si="282"/>
        <v>0.11121500214081101</v>
      </c>
      <c r="AL40" s="17">
        <f t="shared" ref="AL40:AM40" si="283">AL20/AL104</f>
        <v>0.11165748818757266</v>
      </c>
      <c r="AM40" s="17">
        <f t="shared" si="283"/>
        <v>0.11200781840400253</v>
      </c>
      <c r="AN40" s="17">
        <f t="shared" ref="AN40:AO40" si="284">AN20/AN104</f>
        <v>0.11272711709468218</v>
      </c>
      <c r="AO40" s="17">
        <f t="shared" si="284"/>
        <v>0.11298287541032211</v>
      </c>
      <c r="AP40" s="17">
        <f t="shared" ref="AP40:AQ40" si="285">AP20/AP104</f>
        <v>0.11375325673354522</v>
      </c>
      <c r="AQ40" s="17">
        <f t="shared" si="285"/>
        <v>0.11450655298710008</v>
      </c>
      <c r="AR40" s="17">
        <f t="shared" ref="AR40:AV40" si="286">AR20/AR104</f>
        <v>0.11414076277434065</v>
      </c>
      <c r="AS40" s="17">
        <f t="shared" si="286"/>
        <v>0.11485454878221915</v>
      </c>
      <c r="AT40" s="17">
        <f t="shared" si="286"/>
        <v>0.11546279777431499</v>
      </c>
      <c r="AU40" s="17">
        <f t="shared" si="286"/>
        <v>0.11635704010577648</v>
      </c>
      <c r="AV40" s="17">
        <f t="shared" si="286"/>
        <v>0.11756943292241746</v>
      </c>
      <c r="AW40" s="17">
        <f t="shared" ref="AW40:AZ40" si="287">AW20/AW104</f>
        <v>0.11857913309124248</v>
      </c>
      <c r="AX40" s="17">
        <f t="shared" si="287"/>
        <v>0.12019622700892361</v>
      </c>
      <c r="AY40" s="17">
        <f t="shared" si="287"/>
        <v>0.1211198897078318</v>
      </c>
      <c r="AZ40" s="17">
        <f t="shared" si="287"/>
        <v>0.12261827586383843</v>
      </c>
      <c r="BA40" s="17">
        <f t="shared" ref="BA40:BB40" si="288">BA20/BA104</f>
        <v>0.12506563991864927</v>
      </c>
      <c r="BB40" s="17">
        <f t="shared" si="288"/>
        <v>0.12636287286467143</v>
      </c>
      <c r="BC40" s="17">
        <f t="shared" ref="BC40:BF40" si="289">BC20/BC104</f>
        <v>0.12766181629717308</v>
      </c>
      <c r="BD40" s="17">
        <f t="shared" si="289"/>
        <v>0.12912530852899873</v>
      </c>
      <c r="BE40" s="17">
        <f t="shared" si="289"/>
        <v>0.1301936783840692</v>
      </c>
      <c r="BF40" s="17">
        <f t="shared" si="289"/>
        <v>0.1314738064652968</v>
      </c>
      <c r="BG40" s="17">
        <f t="shared" ref="BG40:BI40" si="290">BG20/BG104</f>
        <v>0.13347370725708099</v>
      </c>
      <c r="BH40" s="17">
        <f t="shared" si="290"/>
        <v>0.13501947388856864</v>
      </c>
      <c r="BI40" s="17">
        <f t="shared" si="290"/>
        <v>0.13693299511314014</v>
      </c>
      <c r="BJ40" s="17">
        <f t="shared" ref="BJ40:BK40" si="291">BJ20/BJ104</f>
        <v>0.13833388353981757</v>
      </c>
      <c r="BK40" s="17">
        <f t="shared" si="291"/>
        <v>0.13893426429410788</v>
      </c>
      <c r="BL40" s="17">
        <f t="shared" ref="BL40:BM40" si="292">BL20/BL104</f>
        <v>0.14127780181961552</v>
      </c>
      <c r="BM40" s="17">
        <f t="shared" si="292"/>
        <v>0.14392255601415599</v>
      </c>
    </row>
    <row r="41" spans="1:65" x14ac:dyDescent="0.25">
      <c r="A41" s="14" t="s">
        <v>27</v>
      </c>
      <c r="B41" s="14" t="s">
        <v>42</v>
      </c>
      <c r="C41" s="17">
        <f t="shared" ref="C41:Q41" si="293">C21/C105</f>
        <v>6.7339773243995205E-2</v>
      </c>
      <c r="D41" s="17">
        <f t="shared" si="293"/>
        <v>7.0793603105764935E-2</v>
      </c>
      <c r="E41" s="17">
        <f t="shared" si="293"/>
        <v>7.3174459568732281E-2</v>
      </c>
      <c r="F41" s="17">
        <f t="shared" si="293"/>
        <v>0.1020407385474057</v>
      </c>
      <c r="G41" s="17">
        <f t="shared" si="293"/>
        <v>0.12880395352882112</v>
      </c>
      <c r="H41" s="17">
        <f t="shared" si="293"/>
        <v>0.13278869516332661</v>
      </c>
      <c r="I41" s="17">
        <f t="shared" si="293"/>
        <v>0.13465542994500615</v>
      </c>
      <c r="J41" s="17">
        <f t="shared" si="293"/>
        <v>0.13614437450626482</v>
      </c>
      <c r="K41" s="17">
        <f t="shared" si="293"/>
        <v>0.13798457939261483</v>
      </c>
      <c r="L41" s="17">
        <f t="shared" si="293"/>
        <v>0.13898343981942754</v>
      </c>
      <c r="M41" s="17">
        <f t="shared" si="293"/>
        <v>0.14200550784309413</v>
      </c>
      <c r="N41" s="17">
        <f t="shared" si="293"/>
        <v>0.14430241599665289</v>
      </c>
      <c r="O41" s="17">
        <f t="shared" si="293"/>
        <v>0.14479926652310637</v>
      </c>
      <c r="P41" s="17">
        <f t="shared" si="293"/>
        <v>0.14595840586059766</v>
      </c>
      <c r="Q41" s="17">
        <f t="shared" si="293"/>
        <v>0.14656098126216893</v>
      </c>
      <c r="R41" s="17">
        <f t="shared" ref="R41:T41" si="294">R21/R105</f>
        <v>0.14621321690628153</v>
      </c>
      <c r="S41" s="17">
        <f t="shared" si="294"/>
        <v>0.14577576966299421</v>
      </c>
      <c r="T41" s="17">
        <f t="shared" si="294"/>
        <v>0.14393254921924237</v>
      </c>
      <c r="U41" s="17">
        <f t="shared" ref="U41:V41" si="295">U21/U105</f>
        <v>0.14276263614908977</v>
      </c>
      <c r="V41" s="17">
        <f t="shared" si="295"/>
        <v>0.14187432202526862</v>
      </c>
      <c r="W41" s="17">
        <f t="shared" ref="W41:X41" si="296">W21/W105</f>
        <v>0.1402743178026882</v>
      </c>
      <c r="X41" s="17">
        <f t="shared" si="296"/>
        <v>0.13926974233921016</v>
      </c>
      <c r="Y41" s="17">
        <f t="shared" ref="Y41:Z41" si="297">Y21/Y105</f>
        <v>0.13824469971402967</v>
      </c>
      <c r="Z41" s="17">
        <f t="shared" si="297"/>
        <v>0.13701425550446628</v>
      </c>
      <c r="AA41" s="17">
        <f t="shared" ref="AA41:AB41" si="298">AA21/AA105</f>
        <v>0.13588690514644114</v>
      </c>
      <c r="AB41" s="17">
        <f t="shared" si="298"/>
        <v>0.13579321664355898</v>
      </c>
      <c r="AC41" s="17">
        <f t="shared" ref="AC41:AD41" si="299">AC21/AC105</f>
        <v>0.13509654702698193</v>
      </c>
      <c r="AD41" s="17">
        <f t="shared" si="299"/>
        <v>0.13541854685903329</v>
      </c>
      <c r="AE41" s="17">
        <f t="shared" ref="AE41:AI41" si="300">AE21/AE105</f>
        <v>0.13521219070195092</v>
      </c>
      <c r="AF41" s="17">
        <f t="shared" si="300"/>
        <v>0.13449972312521466</v>
      </c>
      <c r="AG41" s="17">
        <f t="shared" si="300"/>
        <v>0.13591288712908692</v>
      </c>
      <c r="AH41" s="17">
        <f t="shared" si="300"/>
        <v>0.13686861188837512</v>
      </c>
      <c r="AI41" s="17">
        <f t="shared" si="300"/>
        <v>0.13742570266721968</v>
      </c>
      <c r="AJ41" s="17">
        <f t="shared" ref="AJ41:AK41" si="301">AJ21/AJ105</f>
        <v>0.13854144345539732</v>
      </c>
      <c r="AK41" s="17">
        <f t="shared" si="301"/>
        <v>0.13913155650851763</v>
      </c>
      <c r="AL41" s="17">
        <f t="shared" ref="AL41:AM41" si="302">AL21/AL105</f>
        <v>0.13967021495551515</v>
      </c>
      <c r="AM41" s="17">
        <f t="shared" si="302"/>
        <v>0.1401602588233512</v>
      </c>
      <c r="AN41" s="17">
        <f t="shared" ref="AN41:AO41" si="303">AN21/AN105</f>
        <v>0.14104985550388316</v>
      </c>
      <c r="AO41" s="17">
        <f t="shared" si="303"/>
        <v>0.1414759152348847</v>
      </c>
      <c r="AP41" s="17">
        <f t="shared" ref="AP41:AQ41" si="304">AP21/AP105</f>
        <v>0.14255609999924265</v>
      </c>
      <c r="AQ41" s="17">
        <f t="shared" si="304"/>
        <v>0.14339368520562018</v>
      </c>
      <c r="AR41" s="17">
        <f t="shared" ref="AR41:AV41" si="305">AR21/AR105</f>
        <v>0.14286508967760345</v>
      </c>
      <c r="AS41" s="17">
        <f t="shared" si="305"/>
        <v>0.14395875262135743</v>
      </c>
      <c r="AT41" s="17">
        <f t="shared" si="305"/>
        <v>0.14475450238598064</v>
      </c>
      <c r="AU41" s="17">
        <f t="shared" si="305"/>
        <v>0.14608148744558783</v>
      </c>
      <c r="AV41" s="17">
        <f t="shared" si="305"/>
        <v>0.14770084221561577</v>
      </c>
      <c r="AW41" s="17">
        <f t="shared" ref="AW41:AZ41" si="306">AW21/AW105</f>
        <v>0.14913273948901795</v>
      </c>
      <c r="AX41" s="17">
        <f t="shared" si="306"/>
        <v>0.15130122861469048</v>
      </c>
      <c r="AY41" s="17">
        <f t="shared" si="306"/>
        <v>0.15243416469000179</v>
      </c>
      <c r="AZ41" s="17">
        <f t="shared" si="306"/>
        <v>0.15474126811287031</v>
      </c>
      <c r="BA41" s="17">
        <f t="shared" ref="BA41:BB41" si="307">BA21/BA105</f>
        <v>0.15804349311779739</v>
      </c>
      <c r="BB41" s="17">
        <f t="shared" si="307"/>
        <v>0.15992220500100307</v>
      </c>
      <c r="BC41" s="17">
        <f t="shared" ref="BC41:BF41" si="308">BC21/BC105</f>
        <v>0.16186633533087585</v>
      </c>
      <c r="BD41" s="17">
        <f t="shared" si="308"/>
        <v>0.16402459248196427</v>
      </c>
      <c r="BE41" s="17">
        <f t="shared" si="308"/>
        <v>0.16533216161136335</v>
      </c>
      <c r="BF41" s="17">
        <f t="shared" si="308"/>
        <v>0.16687109471592701</v>
      </c>
      <c r="BG41" s="17">
        <f t="shared" ref="BG41:BI41" si="309">BG21/BG105</f>
        <v>0.16958698069212605</v>
      </c>
      <c r="BH41" s="17">
        <f t="shared" si="309"/>
        <v>0.17168103289218539</v>
      </c>
      <c r="BI41" s="17">
        <f t="shared" si="309"/>
        <v>0.17436743644027011</v>
      </c>
      <c r="BJ41" s="17">
        <f t="shared" ref="BJ41:BK41" si="310">BJ21/BJ105</f>
        <v>0.17626810156274519</v>
      </c>
      <c r="BK41" s="17">
        <f t="shared" si="310"/>
        <v>0.17709595380288295</v>
      </c>
      <c r="BL41" s="17">
        <f t="shared" ref="BL41:BM41" si="311">BL21/BL105</f>
        <v>0.18001134949374892</v>
      </c>
      <c r="BM41" s="17">
        <f t="shared" si="311"/>
        <v>0.18330563161813632</v>
      </c>
    </row>
    <row r="45" spans="1:65" x14ac:dyDescent="0.25">
      <c r="A45" s="14" t="s">
        <v>47</v>
      </c>
    </row>
    <row r="46" spans="1:65" x14ac:dyDescent="0.25">
      <c r="C46" s="4">
        <v>43831</v>
      </c>
      <c r="D46" s="4">
        <v>43862</v>
      </c>
      <c r="E46" s="4">
        <v>43891</v>
      </c>
      <c r="F46" s="4">
        <v>43922</v>
      </c>
      <c r="G46" s="4">
        <v>43952</v>
      </c>
      <c r="H46" s="4">
        <v>43983</v>
      </c>
      <c r="I46" s="4">
        <v>44013</v>
      </c>
      <c r="J46" s="4">
        <v>44044</v>
      </c>
      <c r="K46" s="4">
        <v>44075</v>
      </c>
      <c r="L46" s="4">
        <v>44105</v>
      </c>
      <c r="M46" s="4">
        <v>44136</v>
      </c>
      <c r="N46" s="4">
        <v>44166</v>
      </c>
      <c r="O46" s="4">
        <v>44197</v>
      </c>
      <c r="P46" s="4">
        <v>44228</v>
      </c>
      <c r="Q46" s="4">
        <v>44256</v>
      </c>
      <c r="R46" s="159">
        <v>44287</v>
      </c>
      <c r="S46" s="159">
        <v>44317</v>
      </c>
      <c r="T46" s="159">
        <v>44348</v>
      </c>
      <c r="U46" s="159">
        <v>44378</v>
      </c>
      <c r="V46" s="159">
        <v>44409</v>
      </c>
      <c r="W46" s="159">
        <v>44440</v>
      </c>
      <c r="X46" s="159">
        <v>44470</v>
      </c>
      <c r="Y46" s="159">
        <v>44501</v>
      </c>
      <c r="Z46" s="159">
        <v>44531</v>
      </c>
      <c r="AA46" s="159">
        <v>44562</v>
      </c>
      <c r="AB46" s="159">
        <v>44593</v>
      </c>
      <c r="AC46" s="159">
        <v>44621</v>
      </c>
      <c r="AD46" s="159">
        <v>44652</v>
      </c>
      <c r="AE46" s="159">
        <v>44682</v>
      </c>
      <c r="AF46" s="159">
        <v>44713</v>
      </c>
      <c r="AG46" s="159">
        <v>44743</v>
      </c>
      <c r="AH46" s="159">
        <v>44774</v>
      </c>
      <c r="AI46" s="159">
        <v>44805</v>
      </c>
      <c r="AJ46" s="159">
        <v>44835</v>
      </c>
      <c r="AK46" s="159">
        <v>44866</v>
      </c>
      <c r="AL46" s="159">
        <v>44896</v>
      </c>
      <c r="AM46" s="159">
        <v>44927</v>
      </c>
      <c r="AN46" s="159">
        <v>44958</v>
      </c>
      <c r="AO46" s="159">
        <v>44986</v>
      </c>
      <c r="AP46" s="159">
        <v>45017</v>
      </c>
      <c r="AQ46" s="159">
        <v>45047</v>
      </c>
      <c r="AR46" s="159">
        <v>45078</v>
      </c>
      <c r="AS46" s="159">
        <v>45108</v>
      </c>
      <c r="AT46" s="159">
        <v>45139</v>
      </c>
      <c r="AU46" s="159">
        <v>45170</v>
      </c>
      <c r="AV46" s="159">
        <v>45200</v>
      </c>
      <c r="AW46" s="159">
        <v>45231</v>
      </c>
      <c r="AX46" s="159">
        <v>45261</v>
      </c>
      <c r="AY46" s="159">
        <v>45292</v>
      </c>
      <c r="AZ46" s="159">
        <v>45323</v>
      </c>
      <c r="BA46" s="159">
        <v>45352</v>
      </c>
      <c r="BB46" s="159">
        <v>45383</v>
      </c>
      <c r="BC46" s="159">
        <v>45413</v>
      </c>
      <c r="BD46" s="159">
        <v>45444</v>
      </c>
      <c r="BE46" s="159">
        <v>45474</v>
      </c>
      <c r="BF46" s="159">
        <v>45505</v>
      </c>
      <c r="BG46" s="159">
        <v>45536</v>
      </c>
      <c r="BH46" s="159">
        <v>45566</v>
      </c>
      <c r="BI46" s="159">
        <v>45597</v>
      </c>
      <c r="BJ46" s="159">
        <v>45627</v>
      </c>
      <c r="BK46" s="159">
        <v>45658</v>
      </c>
      <c r="BL46" s="159">
        <v>45689</v>
      </c>
      <c r="BM46" s="159"/>
    </row>
    <row r="47" spans="1:65" x14ac:dyDescent="0.25">
      <c r="A47" s="14" t="s">
        <v>0</v>
      </c>
      <c r="B47" s="14" t="s">
        <v>12</v>
      </c>
      <c r="C47" s="6">
        <v>1809</v>
      </c>
      <c r="D47" s="6">
        <v>1912</v>
      </c>
      <c r="E47" s="6">
        <v>2012</v>
      </c>
      <c r="F47" s="6">
        <v>3104</v>
      </c>
      <c r="G47" s="6">
        <v>3596</v>
      </c>
      <c r="H47" s="6">
        <v>3909</v>
      </c>
      <c r="I47" s="6">
        <v>4072</v>
      </c>
      <c r="J47" s="6">
        <v>4093</v>
      </c>
      <c r="K47" s="6">
        <v>4236</v>
      </c>
      <c r="L47" s="6">
        <v>4311</v>
      </c>
      <c r="M47" s="6">
        <v>4292</v>
      </c>
      <c r="N47" s="6">
        <v>4353</v>
      </c>
      <c r="O47" s="6">
        <v>4366</v>
      </c>
      <c r="P47" s="6">
        <v>4300</v>
      </c>
      <c r="Q47" s="6">
        <v>4255</v>
      </c>
      <c r="R47" s="6">
        <v>4209</v>
      </c>
      <c r="S47" s="6">
        <v>4341</v>
      </c>
      <c r="T47" s="6">
        <v>4446</v>
      </c>
      <c r="U47" s="6">
        <v>4397</v>
      </c>
      <c r="V47" s="6">
        <v>4227</v>
      </c>
      <c r="W47" s="6">
        <v>4223</v>
      </c>
      <c r="X47" s="6">
        <v>4270</v>
      </c>
      <c r="Y47" s="6">
        <v>4221</v>
      </c>
      <c r="Z47" s="6">
        <v>4234</v>
      </c>
      <c r="AA47" s="6">
        <v>4076</v>
      </c>
      <c r="AB47" s="6">
        <v>4120</v>
      </c>
      <c r="AC47" s="6">
        <v>4238</v>
      </c>
      <c r="AD47" s="6">
        <v>4252</v>
      </c>
      <c r="AE47" s="6">
        <v>4248</v>
      </c>
      <c r="AF47" s="6">
        <v>4316</v>
      </c>
      <c r="AG47" s="6">
        <v>4316</v>
      </c>
      <c r="AH47" s="6">
        <v>4341</v>
      </c>
      <c r="AI47" s="6">
        <v>4345</v>
      </c>
      <c r="AJ47" s="6">
        <v>4311</v>
      </c>
      <c r="AK47" s="6">
        <v>4328</v>
      </c>
      <c r="AL47" s="6">
        <v>4332</v>
      </c>
      <c r="AM47" s="6">
        <v>4170</v>
      </c>
      <c r="AN47" s="6">
        <v>4190</v>
      </c>
      <c r="AO47" s="6">
        <v>4181</v>
      </c>
      <c r="AP47" s="6">
        <v>4220</v>
      </c>
      <c r="AQ47" s="6">
        <v>4191</v>
      </c>
      <c r="AR47" s="6">
        <v>4255</v>
      </c>
      <c r="AS47" s="6">
        <v>4308</v>
      </c>
      <c r="AT47" s="6">
        <v>4295</v>
      </c>
      <c r="AU47" s="6">
        <v>4353</v>
      </c>
      <c r="AV47" s="6">
        <v>4553</v>
      </c>
      <c r="AW47" s="6">
        <v>4650</v>
      </c>
      <c r="AX47" s="6">
        <v>4658</v>
      </c>
      <c r="AY47" s="6">
        <v>4634</v>
      </c>
      <c r="AZ47" s="6">
        <v>4726</v>
      </c>
      <c r="BA47" s="6">
        <v>4888</v>
      </c>
      <c r="BB47" s="6">
        <v>4921</v>
      </c>
      <c r="BC47" s="6">
        <v>4914</v>
      </c>
      <c r="BD47" s="6">
        <v>4986</v>
      </c>
      <c r="BE47" s="6">
        <v>4953</v>
      </c>
      <c r="BF47" s="6">
        <v>4987</v>
      </c>
      <c r="BG47" s="6">
        <v>5035</v>
      </c>
      <c r="BH47" s="6">
        <v>5092</v>
      </c>
      <c r="BI47" s="6">
        <v>5155</v>
      </c>
      <c r="BJ47" s="6">
        <v>5181</v>
      </c>
      <c r="BK47" s="6">
        <v>5063</v>
      </c>
      <c r="BL47" s="6">
        <v>5007</v>
      </c>
      <c r="BM47" s="6"/>
    </row>
    <row r="48" spans="1:65" x14ac:dyDescent="0.25">
      <c r="A48" s="14" t="s">
        <v>1</v>
      </c>
      <c r="B48" s="14" t="s">
        <v>13</v>
      </c>
      <c r="C48" s="6">
        <v>1598</v>
      </c>
      <c r="D48" s="6">
        <v>1735</v>
      </c>
      <c r="E48" s="6">
        <v>1831</v>
      </c>
      <c r="F48" s="6">
        <v>2998</v>
      </c>
      <c r="G48" s="6">
        <v>3576</v>
      </c>
      <c r="H48" s="6">
        <v>3842</v>
      </c>
      <c r="I48" s="6">
        <v>3953</v>
      </c>
      <c r="J48" s="6">
        <v>3894</v>
      </c>
      <c r="K48" s="6">
        <v>4101</v>
      </c>
      <c r="L48" s="6">
        <v>4198</v>
      </c>
      <c r="M48" s="6">
        <v>4157</v>
      </c>
      <c r="N48" s="6">
        <v>4222</v>
      </c>
      <c r="O48" s="6">
        <v>4212</v>
      </c>
      <c r="P48" s="6">
        <v>4173</v>
      </c>
      <c r="Q48" s="6">
        <v>4145</v>
      </c>
      <c r="R48" s="6">
        <v>4087</v>
      </c>
      <c r="S48" s="6">
        <v>4176</v>
      </c>
      <c r="T48" s="6">
        <v>4254</v>
      </c>
      <c r="U48" s="6">
        <v>4219</v>
      </c>
      <c r="V48" s="6">
        <v>4173</v>
      </c>
      <c r="W48" s="6">
        <v>4227</v>
      </c>
      <c r="X48" s="6">
        <v>4215</v>
      </c>
      <c r="Y48" s="6">
        <v>4303</v>
      </c>
      <c r="Z48" s="6">
        <v>4263</v>
      </c>
      <c r="AA48" s="6">
        <v>4171</v>
      </c>
      <c r="AB48" s="6">
        <v>4179</v>
      </c>
      <c r="AC48" s="6">
        <v>4245</v>
      </c>
      <c r="AD48" s="6">
        <v>4275</v>
      </c>
      <c r="AE48" s="6">
        <v>4263</v>
      </c>
      <c r="AF48" s="6">
        <v>4368</v>
      </c>
      <c r="AG48" s="6">
        <v>4424</v>
      </c>
      <c r="AH48" s="6">
        <v>4401</v>
      </c>
      <c r="AI48" s="6">
        <v>4437</v>
      </c>
      <c r="AJ48" s="6">
        <v>4366</v>
      </c>
      <c r="AK48" s="6">
        <v>4321</v>
      </c>
      <c r="AL48" s="6">
        <v>4314</v>
      </c>
      <c r="AM48" s="6">
        <v>4241</v>
      </c>
      <c r="AN48" s="6">
        <v>4276</v>
      </c>
      <c r="AO48" s="6">
        <v>4298</v>
      </c>
      <c r="AP48" s="6">
        <v>4322</v>
      </c>
      <c r="AQ48" s="6">
        <v>4410</v>
      </c>
      <c r="AR48" s="6">
        <v>4478</v>
      </c>
      <c r="AS48" s="6">
        <v>4501</v>
      </c>
      <c r="AT48" s="6">
        <v>4583</v>
      </c>
      <c r="AU48" s="6">
        <v>4642</v>
      </c>
      <c r="AV48" s="6">
        <v>4713</v>
      </c>
      <c r="AW48" s="6">
        <v>4864</v>
      </c>
      <c r="AX48" s="6">
        <v>4870</v>
      </c>
      <c r="AY48" s="6">
        <v>4831</v>
      </c>
      <c r="AZ48" s="6">
        <v>4969</v>
      </c>
      <c r="BA48" s="6">
        <v>5090</v>
      </c>
      <c r="BB48" s="6">
        <v>5121</v>
      </c>
      <c r="BC48" s="6">
        <v>5176</v>
      </c>
      <c r="BD48" s="6">
        <v>5289</v>
      </c>
      <c r="BE48" s="6">
        <v>5296</v>
      </c>
      <c r="BF48" s="6">
        <v>5288</v>
      </c>
      <c r="BG48" s="6">
        <v>5262</v>
      </c>
      <c r="BH48" s="6">
        <v>5304</v>
      </c>
      <c r="BI48" s="6">
        <v>5299</v>
      </c>
      <c r="BJ48" s="6">
        <v>5307</v>
      </c>
      <c r="BK48" s="6">
        <v>5255</v>
      </c>
      <c r="BL48" s="6">
        <v>5266</v>
      </c>
      <c r="BM48" s="6"/>
    </row>
    <row r="49" spans="1:69" x14ac:dyDescent="0.25">
      <c r="A49" s="14" t="s">
        <v>2</v>
      </c>
      <c r="B49" s="14" t="s">
        <v>14</v>
      </c>
      <c r="C49" s="6">
        <v>1505</v>
      </c>
      <c r="D49" s="6">
        <v>1629</v>
      </c>
      <c r="E49" s="6">
        <v>1686</v>
      </c>
      <c r="F49" s="6">
        <v>2552</v>
      </c>
      <c r="G49" s="6">
        <v>3214</v>
      </c>
      <c r="H49" s="6">
        <v>3488</v>
      </c>
      <c r="I49" s="6">
        <v>3573</v>
      </c>
      <c r="J49" s="6">
        <v>3528</v>
      </c>
      <c r="K49" s="6">
        <v>3665</v>
      </c>
      <c r="L49" s="6">
        <v>3732</v>
      </c>
      <c r="M49" s="6">
        <v>3734</v>
      </c>
      <c r="N49" s="6">
        <v>3783</v>
      </c>
      <c r="O49" s="6">
        <v>3831</v>
      </c>
      <c r="P49" s="6">
        <v>3869</v>
      </c>
      <c r="Q49" s="6">
        <v>3778</v>
      </c>
      <c r="R49" s="6">
        <v>3791</v>
      </c>
      <c r="S49" s="6">
        <v>3873</v>
      </c>
      <c r="T49" s="6">
        <v>4024</v>
      </c>
      <c r="U49" s="6">
        <v>3951</v>
      </c>
      <c r="V49" s="6">
        <v>3914</v>
      </c>
      <c r="W49" s="6">
        <v>3950</v>
      </c>
      <c r="X49" s="6">
        <v>4045</v>
      </c>
      <c r="Y49" s="6">
        <v>4058</v>
      </c>
      <c r="Z49" s="6">
        <v>4042</v>
      </c>
      <c r="AA49" s="6">
        <v>3855</v>
      </c>
      <c r="AB49" s="6">
        <v>3870</v>
      </c>
      <c r="AC49" s="6">
        <v>3861</v>
      </c>
      <c r="AD49" s="6">
        <v>3891</v>
      </c>
      <c r="AE49" s="6">
        <v>3878</v>
      </c>
      <c r="AF49" s="6">
        <v>3926</v>
      </c>
      <c r="AG49" s="6">
        <v>3928</v>
      </c>
      <c r="AH49" s="6">
        <v>3903</v>
      </c>
      <c r="AI49" s="6">
        <v>3922</v>
      </c>
      <c r="AJ49" s="6">
        <v>3874</v>
      </c>
      <c r="AK49" s="6">
        <v>3948</v>
      </c>
      <c r="AL49" s="6">
        <v>3976</v>
      </c>
      <c r="AM49" s="6">
        <v>3905</v>
      </c>
      <c r="AN49" s="6">
        <v>3900</v>
      </c>
      <c r="AO49" s="6">
        <v>3930</v>
      </c>
      <c r="AP49" s="6">
        <v>3917</v>
      </c>
      <c r="AQ49" s="6">
        <v>3925</v>
      </c>
      <c r="AR49" s="6">
        <v>3972</v>
      </c>
      <c r="AS49" s="6">
        <v>3981</v>
      </c>
      <c r="AT49" s="6">
        <v>3989</v>
      </c>
      <c r="AU49" s="6">
        <v>4082</v>
      </c>
      <c r="AV49" s="6">
        <v>4224</v>
      </c>
      <c r="AW49" s="6">
        <v>4323</v>
      </c>
      <c r="AX49" s="6">
        <v>4291</v>
      </c>
      <c r="AY49" s="6">
        <v>4259</v>
      </c>
      <c r="AZ49" s="6">
        <v>4283</v>
      </c>
      <c r="BA49" s="6">
        <v>4311</v>
      </c>
      <c r="BB49" s="6">
        <v>4366</v>
      </c>
      <c r="BC49" s="6">
        <v>4367</v>
      </c>
      <c r="BD49" s="6">
        <v>4479</v>
      </c>
      <c r="BE49" s="6">
        <v>4455</v>
      </c>
      <c r="BF49" s="6">
        <v>4405</v>
      </c>
      <c r="BG49" s="6">
        <v>4479</v>
      </c>
      <c r="BH49" s="6">
        <v>4519</v>
      </c>
      <c r="BI49" s="6">
        <v>4612</v>
      </c>
      <c r="BJ49" s="6">
        <v>4708</v>
      </c>
      <c r="BK49" s="6">
        <v>4701</v>
      </c>
      <c r="BL49" s="6">
        <v>4677</v>
      </c>
      <c r="BM49" s="6"/>
    </row>
    <row r="50" spans="1:69" x14ac:dyDescent="0.25">
      <c r="A50" s="14" t="s">
        <v>3</v>
      </c>
      <c r="B50" s="14" t="s">
        <v>15</v>
      </c>
      <c r="C50" s="6">
        <v>2060</v>
      </c>
      <c r="D50" s="6">
        <v>2158</v>
      </c>
      <c r="E50" s="6">
        <v>2222</v>
      </c>
      <c r="F50" s="6">
        <v>3147</v>
      </c>
      <c r="G50" s="6">
        <v>3411</v>
      </c>
      <c r="H50" s="6">
        <v>3586</v>
      </c>
      <c r="I50" s="6">
        <v>3734</v>
      </c>
      <c r="J50" s="6">
        <v>3742</v>
      </c>
      <c r="K50" s="6">
        <v>3916</v>
      </c>
      <c r="L50" s="6">
        <v>3948</v>
      </c>
      <c r="M50" s="6">
        <v>3918</v>
      </c>
      <c r="N50" s="6">
        <v>4003</v>
      </c>
      <c r="O50" s="6">
        <v>3899</v>
      </c>
      <c r="P50" s="6">
        <v>3908</v>
      </c>
      <c r="Q50" s="6">
        <v>3881</v>
      </c>
      <c r="R50" s="6">
        <v>3894</v>
      </c>
      <c r="S50" s="6">
        <v>4012</v>
      </c>
      <c r="T50" s="6">
        <v>4200</v>
      </c>
      <c r="U50" s="6">
        <v>4118</v>
      </c>
      <c r="V50" s="6">
        <v>4006</v>
      </c>
      <c r="W50" s="6">
        <v>3965</v>
      </c>
      <c r="X50" s="6">
        <v>4002</v>
      </c>
      <c r="Y50" s="6">
        <v>3951</v>
      </c>
      <c r="Z50" s="6">
        <v>3968</v>
      </c>
      <c r="AA50" s="6">
        <v>3839</v>
      </c>
      <c r="AB50" s="6">
        <v>3931</v>
      </c>
      <c r="AC50" s="6">
        <v>4003</v>
      </c>
      <c r="AD50" s="6">
        <v>4066</v>
      </c>
      <c r="AE50" s="6">
        <v>4068</v>
      </c>
      <c r="AF50" s="6">
        <v>4104</v>
      </c>
      <c r="AG50" s="6">
        <v>4134</v>
      </c>
      <c r="AH50" s="6">
        <v>4162</v>
      </c>
      <c r="AI50" s="6">
        <v>4183</v>
      </c>
      <c r="AJ50" s="6">
        <v>4076</v>
      </c>
      <c r="AK50" s="6">
        <v>4041</v>
      </c>
      <c r="AL50" s="6">
        <v>4060</v>
      </c>
      <c r="AM50" s="6">
        <v>3949</v>
      </c>
      <c r="AN50" s="6">
        <v>3923</v>
      </c>
      <c r="AO50" s="6">
        <v>3916</v>
      </c>
      <c r="AP50" s="6">
        <v>3971</v>
      </c>
      <c r="AQ50" s="6">
        <v>3998</v>
      </c>
      <c r="AR50" s="6">
        <v>4051</v>
      </c>
      <c r="AS50" s="6">
        <v>4099</v>
      </c>
      <c r="AT50" s="6">
        <v>4135</v>
      </c>
      <c r="AU50" s="6">
        <v>4198</v>
      </c>
      <c r="AV50" s="6">
        <v>4359</v>
      </c>
      <c r="AW50" s="6">
        <v>4446</v>
      </c>
      <c r="AX50" s="6">
        <v>4468</v>
      </c>
      <c r="AY50" s="6">
        <v>4403</v>
      </c>
      <c r="AZ50" s="6">
        <v>4451</v>
      </c>
      <c r="BA50" s="6">
        <v>4596</v>
      </c>
      <c r="BB50" s="6">
        <v>4662</v>
      </c>
      <c r="BC50" s="6">
        <v>4658</v>
      </c>
      <c r="BD50" s="6">
        <v>4714</v>
      </c>
      <c r="BE50" s="6">
        <v>4771</v>
      </c>
      <c r="BF50" s="6">
        <v>4752</v>
      </c>
      <c r="BG50" s="6">
        <v>4716</v>
      </c>
      <c r="BH50" s="6">
        <v>4802</v>
      </c>
      <c r="BI50" s="6">
        <v>4734</v>
      </c>
      <c r="BJ50" s="6">
        <v>4766</v>
      </c>
      <c r="BK50" s="6">
        <v>4669</v>
      </c>
      <c r="BL50" s="6">
        <v>4650</v>
      </c>
      <c r="BM50" s="6"/>
    </row>
    <row r="51" spans="1:69" x14ac:dyDescent="0.25">
      <c r="A51" s="14" t="s">
        <v>7</v>
      </c>
      <c r="B51" s="14" t="s">
        <v>19</v>
      </c>
      <c r="C51" s="6">
        <v>1478</v>
      </c>
      <c r="D51" s="6">
        <v>1589</v>
      </c>
      <c r="E51" s="6">
        <v>1623</v>
      </c>
      <c r="F51" s="6">
        <v>2495</v>
      </c>
      <c r="G51" s="6">
        <v>2890</v>
      </c>
      <c r="H51" s="6">
        <v>3127</v>
      </c>
      <c r="I51" s="6">
        <v>3324</v>
      </c>
      <c r="J51" s="6">
        <v>3281</v>
      </c>
      <c r="K51" s="6">
        <v>3396</v>
      </c>
      <c r="L51" s="6">
        <v>3426</v>
      </c>
      <c r="M51" s="6">
        <v>3416</v>
      </c>
      <c r="N51" s="6">
        <v>3524</v>
      </c>
      <c r="O51" s="6">
        <v>3461</v>
      </c>
      <c r="P51" s="6">
        <v>3446</v>
      </c>
      <c r="Q51" s="6">
        <v>3443</v>
      </c>
      <c r="R51" s="6">
        <v>3389</v>
      </c>
      <c r="S51" s="6">
        <v>3551</v>
      </c>
      <c r="T51" s="6">
        <v>3738</v>
      </c>
      <c r="U51" s="6">
        <v>3669</v>
      </c>
      <c r="V51" s="6">
        <v>3588</v>
      </c>
      <c r="W51" s="6">
        <v>3626</v>
      </c>
      <c r="X51" s="6">
        <v>3584</v>
      </c>
      <c r="Y51" s="6">
        <v>3572</v>
      </c>
      <c r="Z51" s="6">
        <v>3538</v>
      </c>
      <c r="AA51" s="6">
        <v>3385</v>
      </c>
      <c r="AB51" s="6">
        <v>3459</v>
      </c>
      <c r="AC51" s="6">
        <v>3549</v>
      </c>
      <c r="AD51" s="6">
        <v>3532</v>
      </c>
      <c r="AE51" s="6">
        <v>3500</v>
      </c>
      <c r="AF51" s="6">
        <v>3537</v>
      </c>
      <c r="AG51" s="6">
        <v>3516</v>
      </c>
      <c r="AH51" s="6">
        <v>3578</v>
      </c>
      <c r="AI51" s="6">
        <v>3614</v>
      </c>
      <c r="AJ51" s="6">
        <v>3478</v>
      </c>
      <c r="AK51" s="6">
        <v>3477</v>
      </c>
      <c r="AL51" s="6">
        <v>3450</v>
      </c>
      <c r="AM51" s="6">
        <v>3345</v>
      </c>
      <c r="AN51" s="6">
        <v>3397</v>
      </c>
      <c r="AO51" s="6">
        <v>3430</v>
      </c>
      <c r="AP51" s="6">
        <v>3484</v>
      </c>
      <c r="AQ51" s="6">
        <v>3527</v>
      </c>
      <c r="AR51" s="6">
        <v>3594</v>
      </c>
      <c r="AS51" s="6">
        <v>3659</v>
      </c>
      <c r="AT51" s="6">
        <v>3694</v>
      </c>
      <c r="AU51" s="6">
        <v>3728</v>
      </c>
      <c r="AV51" s="6">
        <v>3768</v>
      </c>
      <c r="AW51" s="6">
        <v>3845</v>
      </c>
      <c r="AX51" s="6">
        <v>3831</v>
      </c>
      <c r="AY51" s="6">
        <v>3756</v>
      </c>
      <c r="AZ51" s="6">
        <v>3855</v>
      </c>
      <c r="BA51" s="6">
        <v>3906</v>
      </c>
      <c r="BB51" s="6">
        <v>3964</v>
      </c>
      <c r="BC51" s="6">
        <v>3997</v>
      </c>
      <c r="BD51" s="6">
        <v>4056</v>
      </c>
      <c r="BE51" s="6">
        <v>4061</v>
      </c>
      <c r="BF51" s="6">
        <v>4065</v>
      </c>
      <c r="BG51" s="6">
        <v>4072</v>
      </c>
      <c r="BH51" s="6">
        <v>4109</v>
      </c>
      <c r="BI51" s="6">
        <v>4068</v>
      </c>
      <c r="BJ51" s="6">
        <v>4097</v>
      </c>
      <c r="BK51" s="6">
        <v>3963</v>
      </c>
      <c r="BL51" s="6">
        <v>4054</v>
      </c>
      <c r="BM51" s="6"/>
    </row>
    <row r="52" spans="1:69" x14ac:dyDescent="0.25">
      <c r="A52" s="14" t="s">
        <v>4</v>
      </c>
      <c r="B52" s="14" t="s">
        <v>16</v>
      </c>
      <c r="C52" s="6">
        <v>1638</v>
      </c>
      <c r="D52" s="6">
        <v>1758</v>
      </c>
      <c r="E52" s="6">
        <v>1879</v>
      </c>
      <c r="F52" s="6">
        <v>2676</v>
      </c>
      <c r="G52" s="6">
        <v>3401</v>
      </c>
      <c r="H52" s="6">
        <v>3633</v>
      </c>
      <c r="I52" s="6">
        <v>3800</v>
      </c>
      <c r="J52" s="6">
        <v>3675</v>
      </c>
      <c r="K52" s="6">
        <v>3821</v>
      </c>
      <c r="L52" s="6">
        <v>3907</v>
      </c>
      <c r="M52" s="6">
        <v>3888</v>
      </c>
      <c r="N52" s="6">
        <v>3943</v>
      </c>
      <c r="O52" s="6">
        <v>3925</v>
      </c>
      <c r="P52" s="6">
        <v>3841</v>
      </c>
      <c r="Q52" s="6">
        <v>3788</v>
      </c>
      <c r="R52" s="6">
        <v>3808</v>
      </c>
      <c r="S52" s="6">
        <v>3955</v>
      </c>
      <c r="T52" s="6">
        <v>4087</v>
      </c>
      <c r="U52" s="6">
        <v>4106</v>
      </c>
      <c r="V52" s="6">
        <v>4149</v>
      </c>
      <c r="W52" s="6">
        <v>4184</v>
      </c>
      <c r="X52" s="6">
        <v>4156</v>
      </c>
      <c r="Y52" s="6">
        <v>4112</v>
      </c>
      <c r="Z52" s="6">
        <v>4146</v>
      </c>
      <c r="AA52" s="6">
        <v>4091</v>
      </c>
      <c r="AB52" s="6">
        <v>4033</v>
      </c>
      <c r="AC52" s="6">
        <v>4132</v>
      </c>
      <c r="AD52" s="6">
        <v>4186</v>
      </c>
      <c r="AE52" s="6">
        <v>4180</v>
      </c>
      <c r="AF52" s="6">
        <v>4252</v>
      </c>
      <c r="AG52" s="6">
        <v>4294</v>
      </c>
      <c r="AH52" s="6">
        <v>4269</v>
      </c>
      <c r="AI52" s="6">
        <v>4235</v>
      </c>
      <c r="AJ52" s="6">
        <v>4198</v>
      </c>
      <c r="AK52" s="6">
        <v>4288</v>
      </c>
      <c r="AL52" s="6">
        <v>4297</v>
      </c>
      <c r="AM52" s="6">
        <v>4159</v>
      </c>
      <c r="AN52" s="6">
        <v>4167</v>
      </c>
      <c r="AO52" s="6">
        <v>4142</v>
      </c>
      <c r="AP52" s="6">
        <v>4147</v>
      </c>
      <c r="AQ52" s="6">
        <v>4191</v>
      </c>
      <c r="AR52" s="6">
        <v>4230</v>
      </c>
      <c r="AS52" s="6">
        <v>4264</v>
      </c>
      <c r="AT52" s="6">
        <v>4268</v>
      </c>
      <c r="AU52" s="6">
        <v>4378</v>
      </c>
      <c r="AV52" s="6">
        <v>4520</v>
      </c>
      <c r="AW52" s="6">
        <v>4662</v>
      </c>
      <c r="AX52" s="6">
        <v>4670</v>
      </c>
      <c r="AY52" s="6">
        <v>4587</v>
      </c>
      <c r="AZ52" s="6">
        <v>4642</v>
      </c>
      <c r="BA52" s="6">
        <v>4702</v>
      </c>
      <c r="BB52" s="6">
        <v>4738</v>
      </c>
      <c r="BC52" s="6">
        <v>4770</v>
      </c>
      <c r="BD52" s="6">
        <v>4824</v>
      </c>
      <c r="BE52" s="6">
        <v>4839</v>
      </c>
      <c r="BF52" s="6">
        <v>4852</v>
      </c>
      <c r="BG52" s="6">
        <v>4841</v>
      </c>
      <c r="BH52" s="6">
        <v>4900</v>
      </c>
      <c r="BI52" s="6">
        <v>4895</v>
      </c>
      <c r="BJ52" s="6">
        <v>4941</v>
      </c>
      <c r="BK52" s="6">
        <v>4954</v>
      </c>
      <c r="BL52" s="6">
        <v>4865</v>
      </c>
      <c r="BM52" s="6"/>
    </row>
    <row r="53" spans="1:69" x14ac:dyDescent="0.25">
      <c r="A53" s="14" t="s">
        <v>5</v>
      </c>
      <c r="B53" s="14" t="s">
        <v>17</v>
      </c>
      <c r="C53" s="6">
        <v>1783</v>
      </c>
      <c r="D53" s="6">
        <v>1916</v>
      </c>
      <c r="E53" s="6">
        <v>2032</v>
      </c>
      <c r="F53" s="6">
        <v>3191</v>
      </c>
      <c r="G53" s="6">
        <v>4060</v>
      </c>
      <c r="H53" s="6">
        <v>4460</v>
      </c>
      <c r="I53" s="6">
        <v>4617</v>
      </c>
      <c r="J53" s="6">
        <v>4506</v>
      </c>
      <c r="K53" s="6">
        <v>4660</v>
      </c>
      <c r="L53" s="6">
        <v>4779</v>
      </c>
      <c r="M53" s="6">
        <v>4751</v>
      </c>
      <c r="N53" s="6">
        <v>4877</v>
      </c>
      <c r="O53" s="6">
        <v>4907</v>
      </c>
      <c r="P53" s="6">
        <v>4822</v>
      </c>
      <c r="Q53" s="6">
        <v>4739</v>
      </c>
      <c r="R53" s="6">
        <v>4739</v>
      </c>
      <c r="S53" s="6">
        <v>4911</v>
      </c>
      <c r="T53" s="6">
        <v>5036</v>
      </c>
      <c r="U53" s="6">
        <v>4969</v>
      </c>
      <c r="V53" s="6">
        <v>4864</v>
      </c>
      <c r="W53" s="6">
        <v>4925</v>
      </c>
      <c r="X53" s="6">
        <v>4891</v>
      </c>
      <c r="Y53" s="6">
        <v>4908</v>
      </c>
      <c r="Z53" s="6">
        <v>4947</v>
      </c>
      <c r="AA53" s="6">
        <v>4792</v>
      </c>
      <c r="AB53" s="6">
        <v>4856</v>
      </c>
      <c r="AC53" s="6">
        <v>4858</v>
      </c>
      <c r="AD53" s="6">
        <v>4905</v>
      </c>
      <c r="AE53" s="6">
        <v>4948</v>
      </c>
      <c r="AF53" s="6">
        <v>5064</v>
      </c>
      <c r="AG53" s="6">
        <v>5176</v>
      </c>
      <c r="AH53" s="6">
        <v>5196</v>
      </c>
      <c r="AI53" s="6">
        <v>5240</v>
      </c>
      <c r="AJ53" s="6">
        <v>5233</v>
      </c>
      <c r="AK53" s="6">
        <v>5243</v>
      </c>
      <c r="AL53" s="6">
        <v>5236</v>
      </c>
      <c r="AM53" s="6">
        <v>5099</v>
      </c>
      <c r="AN53" s="6">
        <v>5139</v>
      </c>
      <c r="AO53" s="6">
        <v>5102</v>
      </c>
      <c r="AP53" s="6">
        <v>5183</v>
      </c>
      <c r="AQ53" s="6">
        <v>5196</v>
      </c>
      <c r="AR53" s="6">
        <v>5266</v>
      </c>
      <c r="AS53" s="6">
        <v>5223</v>
      </c>
      <c r="AT53" s="6">
        <v>5343</v>
      </c>
      <c r="AU53" s="6">
        <v>5416</v>
      </c>
      <c r="AV53" s="6">
        <v>5603</v>
      </c>
      <c r="AW53" s="6">
        <v>5713</v>
      </c>
      <c r="AX53" s="6">
        <v>5715</v>
      </c>
      <c r="AY53" s="6">
        <v>5661</v>
      </c>
      <c r="AZ53" s="6">
        <v>5810</v>
      </c>
      <c r="BA53" s="6">
        <v>5949</v>
      </c>
      <c r="BB53" s="6">
        <v>5935</v>
      </c>
      <c r="BC53" s="6">
        <v>6034</v>
      </c>
      <c r="BD53" s="6">
        <v>6180</v>
      </c>
      <c r="BE53" s="6">
        <v>6091</v>
      </c>
      <c r="BF53" s="6">
        <v>6042</v>
      </c>
      <c r="BG53" s="6">
        <v>6109</v>
      </c>
      <c r="BH53" s="6">
        <v>6174</v>
      </c>
      <c r="BI53" s="6">
        <v>6241</v>
      </c>
      <c r="BJ53" s="6">
        <v>6264</v>
      </c>
      <c r="BK53" s="6">
        <v>6237</v>
      </c>
      <c r="BL53" s="6">
        <v>6134</v>
      </c>
      <c r="BM53" s="6"/>
    </row>
    <row r="54" spans="1:69" x14ac:dyDescent="0.25">
      <c r="A54" s="14" t="s">
        <v>6</v>
      </c>
      <c r="B54" s="14" t="s">
        <v>18</v>
      </c>
      <c r="C54" s="6">
        <v>866</v>
      </c>
      <c r="D54" s="6">
        <v>923</v>
      </c>
      <c r="E54" s="6">
        <v>967</v>
      </c>
      <c r="F54" s="6">
        <v>1595</v>
      </c>
      <c r="G54" s="6">
        <v>2059</v>
      </c>
      <c r="H54" s="6">
        <v>2238</v>
      </c>
      <c r="I54" s="6">
        <v>2281</v>
      </c>
      <c r="J54" s="6">
        <v>2219</v>
      </c>
      <c r="K54" s="6">
        <v>2294</v>
      </c>
      <c r="L54" s="6">
        <v>2327</v>
      </c>
      <c r="M54" s="6">
        <v>2336</v>
      </c>
      <c r="N54" s="6">
        <v>2376</v>
      </c>
      <c r="O54" s="6">
        <v>2352</v>
      </c>
      <c r="P54" s="6">
        <v>2362</v>
      </c>
      <c r="Q54" s="6">
        <v>2372</v>
      </c>
      <c r="R54" s="6">
        <v>2384</v>
      </c>
      <c r="S54" s="6">
        <v>2459</v>
      </c>
      <c r="T54" s="6">
        <v>2418</v>
      </c>
      <c r="U54" s="6">
        <v>2426</v>
      </c>
      <c r="V54" s="6">
        <v>2379</v>
      </c>
      <c r="W54" s="6">
        <v>2335</v>
      </c>
      <c r="X54" s="6">
        <v>2308</v>
      </c>
      <c r="Y54" s="6">
        <v>2298</v>
      </c>
      <c r="Z54" s="6">
        <v>2272</v>
      </c>
      <c r="AA54" s="6">
        <v>2188</v>
      </c>
      <c r="AB54" s="6">
        <v>2181</v>
      </c>
      <c r="AC54" s="6">
        <v>2186</v>
      </c>
      <c r="AD54" s="6">
        <v>2171</v>
      </c>
      <c r="AE54" s="6">
        <v>2200</v>
      </c>
      <c r="AF54" s="6">
        <v>2213</v>
      </c>
      <c r="AG54" s="6">
        <v>2256</v>
      </c>
      <c r="AH54" s="6">
        <v>2240</v>
      </c>
      <c r="AI54" s="6">
        <v>2274</v>
      </c>
      <c r="AJ54" s="6">
        <v>2234</v>
      </c>
      <c r="AK54" s="6">
        <v>2317</v>
      </c>
      <c r="AL54" s="6">
        <v>2320</v>
      </c>
      <c r="AM54" s="6">
        <v>2257</v>
      </c>
      <c r="AN54" s="6">
        <v>2244</v>
      </c>
      <c r="AO54" s="6">
        <v>2243</v>
      </c>
      <c r="AP54" s="6">
        <v>2267</v>
      </c>
      <c r="AQ54" s="6">
        <v>2285</v>
      </c>
      <c r="AR54" s="6">
        <v>2307</v>
      </c>
      <c r="AS54" s="6">
        <v>2326</v>
      </c>
      <c r="AT54" s="6">
        <v>2359</v>
      </c>
      <c r="AU54" s="6">
        <v>2419</v>
      </c>
      <c r="AV54" s="6">
        <v>2530</v>
      </c>
      <c r="AW54" s="6">
        <v>2569</v>
      </c>
      <c r="AX54" s="6">
        <v>2633</v>
      </c>
      <c r="AY54" s="6">
        <v>2591</v>
      </c>
      <c r="AZ54" s="6">
        <v>2656</v>
      </c>
      <c r="BA54" s="6">
        <v>2682</v>
      </c>
      <c r="BB54" s="6">
        <v>2699</v>
      </c>
      <c r="BC54" s="6">
        <v>2699</v>
      </c>
      <c r="BD54" s="6">
        <v>2754</v>
      </c>
      <c r="BE54" s="6">
        <v>2766</v>
      </c>
      <c r="BF54" s="6">
        <v>2758</v>
      </c>
      <c r="BG54" s="6">
        <v>2786</v>
      </c>
      <c r="BH54" s="6">
        <v>2782</v>
      </c>
      <c r="BI54" s="6">
        <v>2812</v>
      </c>
      <c r="BJ54" s="6">
        <v>2863</v>
      </c>
      <c r="BK54" s="6">
        <v>2809</v>
      </c>
      <c r="BL54" s="6">
        <v>2803</v>
      </c>
      <c r="BM54" s="6"/>
    </row>
    <row r="55" spans="1:69" x14ac:dyDescent="0.25">
      <c r="A55" s="14" t="s">
        <v>8</v>
      </c>
      <c r="B55" s="14" t="s">
        <v>20</v>
      </c>
      <c r="C55" s="6">
        <v>2398</v>
      </c>
      <c r="D55" s="6">
        <v>2501</v>
      </c>
      <c r="E55" s="6">
        <v>2646</v>
      </c>
      <c r="F55" s="6">
        <v>3867</v>
      </c>
      <c r="G55" s="6">
        <v>4399</v>
      </c>
      <c r="H55" s="6">
        <v>4739</v>
      </c>
      <c r="I55" s="6">
        <v>4978</v>
      </c>
      <c r="J55" s="6">
        <v>4855</v>
      </c>
      <c r="K55" s="6">
        <v>5059</v>
      </c>
      <c r="L55" s="6">
        <v>5163</v>
      </c>
      <c r="M55" s="6">
        <v>5100</v>
      </c>
      <c r="N55" s="6">
        <v>5120</v>
      </c>
      <c r="O55" s="6">
        <v>5071</v>
      </c>
      <c r="P55" s="6">
        <v>5006</v>
      </c>
      <c r="Q55" s="6">
        <v>4932</v>
      </c>
      <c r="R55" s="6">
        <v>4942</v>
      </c>
      <c r="S55" s="6">
        <v>5155</v>
      </c>
      <c r="T55" s="6">
        <v>5309</v>
      </c>
      <c r="U55" s="6">
        <v>5262</v>
      </c>
      <c r="V55" s="6">
        <v>5210</v>
      </c>
      <c r="W55" s="6">
        <v>5288</v>
      </c>
      <c r="X55" s="6">
        <v>5345</v>
      </c>
      <c r="Y55" s="6">
        <v>5350</v>
      </c>
      <c r="Z55" s="6">
        <v>5288</v>
      </c>
      <c r="AA55" s="6">
        <v>5177</v>
      </c>
      <c r="AB55" s="6">
        <v>5188</v>
      </c>
      <c r="AC55" s="6">
        <v>5248</v>
      </c>
      <c r="AD55" s="6">
        <v>5266</v>
      </c>
      <c r="AE55" s="6">
        <v>5265</v>
      </c>
      <c r="AF55" s="6">
        <v>5292</v>
      </c>
      <c r="AG55" s="6">
        <v>5333</v>
      </c>
      <c r="AH55" s="6">
        <v>5362</v>
      </c>
      <c r="AI55" s="6">
        <v>5368</v>
      </c>
      <c r="AJ55" s="6">
        <v>5332</v>
      </c>
      <c r="AK55" s="6">
        <v>5325</v>
      </c>
      <c r="AL55" s="6">
        <v>5324</v>
      </c>
      <c r="AM55" s="6">
        <v>5218</v>
      </c>
      <c r="AN55" s="6">
        <v>5248</v>
      </c>
      <c r="AO55" s="6">
        <v>5342</v>
      </c>
      <c r="AP55" s="6">
        <v>5366</v>
      </c>
      <c r="AQ55" s="6">
        <v>5405</v>
      </c>
      <c r="AR55" s="6">
        <v>5413</v>
      </c>
      <c r="AS55" s="6">
        <v>5397</v>
      </c>
      <c r="AT55" s="6">
        <v>5451</v>
      </c>
      <c r="AU55" s="6">
        <v>5594</v>
      </c>
      <c r="AV55" s="6">
        <v>5766</v>
      </c>
      <c r="AW55" s="6">
        <v>5958</v>
      </c>
      <c r="AX55" s="6">
        <v>5935</v>
      </c>
      <c r="AY55" s="6">
        <v>5904</v>
      </c>
      <c r="AZ55" s="6">
        <v>5974</v>
      </c>
      <c r="BA55" s="6">
        <v>6169</v>
      </c>
      <c r="BB55" s="6">
        <v>6171</v>
      </c>
      <c r="BC55" s="6">
        <v>6183</v>
      </c>
      <c r="BD55" s="6">
        <v>6284</v>
      </c>
      <c r="BE55" s="6">
        <v>6231</v>
      </c>
      <c r="BF55" s="6">
        <v>6230</v>
      </c>
      <c r="BG55" s="6">
        <v>6264</v>
      </c>
      <c r="BH55" s="6">
        <v>6332</v>
      </c>
      <c r="BI55" s="6">
        <v>6389</v>
      </c>
      <c r="BJ55" s="6">
        <v>6413</v>
      </c>
      <c r="BK55" s="6">
        <v>6267</v>
      </c>
      <c r="BL55" s="6">
        <v>6318</v>
      </c>
      <c r="BM55" s="6"/>
    </row>
    <row r="56" spans="1:69" x14ac:dyDescent="0.25">
      <c r="A56" s="14" t="s">
        <v>9</v>
      </c>
      <c r="B56" s="14" t="s">
        <v>21</v>
      </c>
      <c r="C56" s="6">
        <v>3446</v>
      </c>
      <c r="D56" s="6">
        <v>3612</v>
      </c>
      <c r="E56" s="6">
        <v>3691</v>
      </c>
      <c r="F56" s="6">
        <v>5024</v>
      </c>
      <c r="G56" s="6">
        <v>5587</v>
      </c>
      <c r="H56" s="6">
        <v>5821</v>
      </c>
      <c r="I56" s="6">
        <v>6072</v>
      </c>
      <c r="J56" s="6">
        <v>6065</v>
      </c>
      <c r="K56" s="6">
        <v>6142</v>
      </c>
      <c r="L56" s="6">
        <v>6194</v>
      </c>
      <c r="M56" s="6">
        <v>6196</v>
      </c>
      <c r="N56" s="6">
        <v>6371</v>
      </c>
      <c r="O56" s="6">
        <v>6402</v>
      </c>
      <c r="P56" s="6">
        <v>6409</v>
      </c>
      <c r="Q56" s="6">
        <v>6445</v>
      </c>
      <c r="R56" s="6">
        <v>6359</v>
      </c>
      <c r="S56" s="6">
        <v>6513</v>
      </c>
      <c r="T56" s="6">
        <v>6645</v>
      </c>
      <c r="U56" s="6">
        <v>6599</v>
      </c>
      <c r="V56" s="6">
        <v>6567</v>
      </c>
      <c r="W56" s="6">
        <v>6637</v>
      </c>
      <c r="X56" s="6">
        <v>6567</v>
      </c>
      <c r="Y56" s="6">
        <v>6563</v>
      </c>
      <c r="Z56" s="6">
        <v>6459</v>
      </c>
      <c r="AA56" s="6">
        <v>6306</v>
      </c>
      <c r="AB56" s="6">
        <v>6294</v>
      </c>
      <c r="AC56" s="6">
        <v>6368</v>
      </c>
      <c r="AD56" s="6">
        <v>6412</v>
      </c>
      <c r="AE56" s="6">
        <v>6471</v>
      </c>
      <c r="AF56" s="6">
        <v>6562</v>
      </c>
      <c r="AG56" s="6">
        <v>6549</v>
      </c>
      <c r="AH56" s="6">
        <v>6521</v>
      </c>
      <c r="AI56" s="6">
        <v>6585</v>
      </c>
      <c r="AJ56" s="6">
        <v>6406</v>
      </c>
      <c r="AK56" s="6">
        <v>6362</v>
      </c>
      <c r="AL56" s="6">
        <v>6359</v>
      </c>
      <c r="AM56" s="6">
        <v>6264</v>
      </c>
      <c r="AN56" s="6">
        <v>6279</v>
      </c>
      <c r="AO56" s="6">
        <v>6278</v>
      </c>
      <c r="AP56" s="6">
        <v>6390</v>
      </c>
      <c r="AQ56" s="6">
        <v>6438</v>
      </c>
      <c r="AR56" s="6">
        <v>6465</v>
      </c>
      <c r="AS56" s="6">
        <v>6557</v>
      </c>
      <c r="AT56" s="6">
        <v>6539</v>
      </c>
      <c r="AU56" s="6">
        <v>6576</v>
      </c>
      <c r="AV56" s="6">
        <v>6656</v>
      </c>
      <c r="AW56" s="6">
        <v>6766</v>
      </c>
      <c r="AX56" s="6">
        <v>6746</v>
      </c>
      <c r="AY56" s="6">
        <v>6724</v>
      </c>
      <c r="AZ56" s="6">
        <v>6826</v>
      </c>
      <c r="BA56" s="6">
        <v>6946</v>
      </c>
      <c r="BB56" s="6">
        <v>7024</v>
      </c>
      <c r="BC56" s="6">
        <v>7123</v>
      </c>
      <c r="BD56" s="6">
        <v>7296</v>
      </c>
      <c r="BE56" s="6">
        <v>7270</v>
      </c>
      <c r="BF56" s="6">
        <v>7283</v>
      </c>
      <c r="BG56" s="6">
        <v>7235</v>
      </c>
      <c r="BH56" s="6">
        <v>7289</v>
      </c>
      <c r="BI56" s="6">
        <v>7308</v>
      </c>
      <c r="BJ56" s="6">
        <v>7345</v>
      </c>
      <c r="BK56" s="6">
        <v>7184</v>
      </c>
      <c r="BL56" s="6">
        <v>7010</v>
      </c>
      <c r="BM56" s="6"/>
    </row>
    <row r="57" spans="1:69" x14ac:dyDescent="0.25">
      <c r="A57" s="14" t="s">
        <v>46</v>
      </c>
      <c r="B57" s="14" t="s">
        <v>22</v>
      </c>
      <c r="C57" s="6">
        <v>1146</v>
      </c>
      <c r="D57" s="6">
        <v>1160</v>
      </c>
      <c r="E57" s="6">
        <v>1266</v>
      </c>
      <c r="F57" s="6">
        <v>2014</v>
      </c>
      <c r="G57" s="6">
        <v>2614</v>
      </c>
      <c r="H57" s="6">
        <v>2765</v>
      </c>
      <c r="I57" s="6">
        <v>2897</v>
      </c>
      <c r="J57" s="6">
        <v>2831</v>
      </c>
      <c r="K57" s="6">
        <v>2953</v>
      </c>
      <c r="L57" s="6">
        <v>3046</v>
      </c>
      <c r="M57" s="6">
        <v>3038</v>
      </c>
      <c r="N57" s="6">
        <v>3034</v>
      </c>
      <c r="O57" s="6">
        <v>3043</v>
      </c>
      <c r="P57" s="6">
        <v>3014</v>
      </c>
      <c r="Q57" s="6">
        <v>3039</v>
      </c>
      <c r="R57" s="6">
        <v>2982</v>
      </c>
      <c r="S57" s="6">
        <v>3013</v>
      </c>
      <c r="T57" s="6">
        <v>3085</v>
      </c>
      <c r="U57" s="6">
        <v>3056</v>
      </c>
      <c r="V57" s="6">
        <v>2956</v>
      </c>
      <c r="W57" s="6">
        <v>2993</v>
      </c>
      <c r="X57" s="6">
        <v>3014</v>
      </c>
      <c r="Y57" s="6">
        <v>2995</v>
      </c>
      <c r="Z57" s="6">
        <v>3021</v>
      </c>
      <c r="AA57" s="6">
        <v>2919</v>
      </c>
      <c r="AB57" s="6">
        <v>2985</v>
      </c>
      <c r="AC57" s="6">
        <v>3014</v>
      </c>
      <c r="AD57" s="6">
        <v>3018</v>
      </c>
      <c r="AE57" s="6">
        <v>3022</v>
      </c>
      <c r="AF57" s="6">
        <v>3086</v>
      </c>
      <c r="AG57" s="6">
        <v>3082</v>
      </c>
      <c r="AH57" s="6">
        <v>3072</v>
      </c>
      <c r="AI57" s="6">
        <v>3092</v>
      </c>
      <c r="AJ57" s="6">
        <v>3073</v>
      </c>
      <c r="AK57" s="6">
        <v>3134</v>
      </c>
      <c r="AL57" s="6">
        <v>3172</v>
      </c>
      <c r="AM57" s="6">
        <v>3120</v>
      </c>
      <c r="AN57" s="6">
        <v>3111</v>
      </c>
      <c r="AO57" s="6">
        <v>3123</v>
      </c>
      <c r="AP57" s="6">
        <v>3154</v>
      </c>
      <c r="AQ57" s="6">
        <v>3174</v>
      </c>
      <c r="AR57" s="6">
        <v>3183</v>
      </c>
      <c r="AS57" s="6">
        <v>3188</v>
      </c>
      <c r="AT57" s="6">
        <v>3248</v>
      </c>
      <c r="AU57" s="6">
        <v>3284</v>
      </c>
      <c r="AV57" s="6">
        <v>3396</v>
      </c>
      <c r="AW57" s="6">
        <v>3467</v>
      </c>
      <c r="AX57" s="6">
        <v>3504</v>
      </c>
      <c r="AY57" s="6">
        <v>3497</v>
      </c>
      <c r="AZ57" s="6">
        <v>3580</v>
      </c>
      <c r="BA57" s="6">
        <v>3649</v>
      </c>
      <c r="BB57" s="6">
        <v>3717</v>
      </c>
      <c r="BC57" s="6">
        <v>3705</v>
      </c>
      <c r="BD57" s="6">
        <v>3725</v>
      </c>
      <c r="BE57" s="6">
        <v>3731</v>
      </c>
      <c r="BF57" s="6">
        <v>3723</v>
      </c>
      <c r="BG57" s="6">
        <v>3737</v>
      </c>
      <c r="BH57" s="6">
        <v>3798</v>
      </c>
      <c r="BI57" s="6">
        <v>3854</v>
      </c>
      <c r="BJ57" s="6">
        <v>3878</v>
      </c>
      <c r="BK57" s="6">
        <v>3798</v>
      </c>
      <c r="BL57" s="6">
        <v>3820</v>
      </c>
      <c r="BM57" s="6"/>
    </row>
    <row r="58" spans="1:69" x14ac:dyDescent="0.25">
      <c r="A58" s="14" t="s">
        <v>11</v>
      </c>
      <c r="B58" s="14" t="s">
        <v>23</v>
      </c>
      <c r="C58" s="6">
        <v>917</v>
      </c>
      <c r="D58" s="6">
        <v>1005</v>
      </c>
      <c r="E58" s="6">
        <v>1067</v>
      </c>
      <c r="F58" s="6">
        <v>1719</v>
      </c>
      <c r="G58" s="6">
        <v>2375</v>
      </c>
      <c r="H58" s="6">
        <v>2571</v>
      </c>
      <c r="I58" s="6">
        <v>2670</v>
      </c>
      <c r="J58" s="6">
        <v>2679</v>
      </c>
      <c r="K58" s="6">
        <v>2789</v>
      </c>
      <c r="L58" s="6">
        <v>2869</v>
      </c>
      <c r="M58" s="6">
        <v>2779</v>
      </c>
      <c r="N58" s="6">
        <v>2805</v>
      </c>
      <c r="O58" s="6">
        <v>2805</v>
      </c>
      <c r="P58" s="6">
        <v>2829</v>
      </c>
      <c r="Q58" s="6">
        <v>2802</v>
      </c>
      <c r="R58" s="6">
        <v>2764</v>
      </c>
      <c r="S58" s="6">
        <v>2804</v>
      </c>
      <c r="T58" s="6">
        <v>2861</v>
      </c>
      <c r="U58" s="6">
        <v>2789</v>
      </c>
      <c r="V58" s="6">
        <v>2744</v>
      </c>
      <c r="W58" s="6">
        <v>2702</v>
      </c>
      <c r="X58" s="6">
        <v>2742</v>
      </c>
      <c r="Y58" s="6">
        <v>2749</v>
      </c>
      <c r="Z58" s="6">
        <v>2757</v>
      </c>
      <c r="AA58" s="6">
        <v>2621</v>
      </c>
      <c r="AB58" s="6">
        <v>2659</v>
      </c>
      <c r="AC58" s="6">
        <v>2660</v>
      </c>
      <c r="AD58" s="6">
        <v>2663</v>
      </c>
      <c r="AE58" s="6">
        <v>2622</v>
      </c>
      <c r="AF58" s="6">
        <v>2685</v>
      </c>
      <c r="AG58" s="6">
        <v>2709</v>
      </c>
      <c r="AH58" s="6">
        <v>2722</v>
      </c>
      <c r="AI58" s="6">
        <v>2725</v>
      </c>
      <c r="AJ58" s="6">
        <v>2696</v>
      </c>
      <c r="AK58" s="6">
        <v>2746</v>
      </c>
      <c r="AL58" s="6">
        <v>2733</v>
      </c>
      <c r="AM58" s="6">
        <v>2649</v>
      </c>
      <c r="AN58" s="6">
        <v>2634</v>
      </c>
      <c r="AO58" s="6">
        <v>2688</v>
      </c>
      <c r="AP58" s="6">
        <v>2693</v>
      </c>
      <c r="AQ58" s="6">
        <v>2733</v>
      </c>
      <c r="AR58" s="6">
        <v>2774</v>
      </c>
      <c r="AS58" s="6">
        <v>2723</v>
      </c>
      <c r="AT58" s="6">
        <v>2775</v>
      </c>
      <c r="AU58" s="6">
        <v>2833</v>
      </c>
      <c r="AV58" s="6">
        <v>2974</v>
      </c>
      <c r="AW58" s="6">
        <v>3006</v>
      </c>
      <c r="AX58" s="6">
        <v>3059</v>
      </c>
      <c r="AY58" s="6">
        <v>3048</v>
      </c>
      <c r="AZ58" s="6">
        <v>3053</v>
      </c>
      <c r="BA58" s="6">
        <v>3077</v>
      </c>
      <c r="BB58" s="6">
        <v>3062</v>
      </c>
      <c r="BC58" s="6">
        <v>3106</v>
      </c>
      <c r="BD58" s="6">
        <v>3127</v>
      </c>
      <c r="BE58" s="6">
        <v>3124</v>
      </c>
      <c r="BF58" s="6">
        <v>3136</v>
      </c>
      <c r="BG58" s="6">
        <v>3170</v>
      </c>
      <c r="BH58" s="6">
        <v>3210</v>
      </c>
      <c r="BI58" s="6">
        <v>3197</v>
      </c>
      <c r="BJ58" s="6">
        <v>3215</v>
      </c>
      <c r="BK58" s="6">
        <v>3222</v>
      </c>
      <c r="BL58" s="6">
        <v>3202</v>
      </c>
      <c r="BM58" s="6"/>
    </row>
    <row r="59" spans="1:69" x14ac:dyDescent="0.25">
      <c r="A59" s="14" t="s">
        <v>41</v>
      </c>
      <c r="C59" s="6">
        <v>20644</v>
      </c>
      <c r="D59" s="6">
        <v>21898</v>
      </c>
      <c r="E59" s="6">
        <v>22922</v>
      </c>
      <c r="F59" s="6">
        <v>34379</v>
      </c>
      <c r="G59" s="6">
        <v>41180</v>
      </c>
      <c r="H59" s="6">
        <v>44173</v>
      </c>
      <c r="I59" s="6">
        <v>45966</v>
      </c>
      <c r="J59" s="6">
        <v>45384</v>
      </c>
      <c r="K59" s="6">
        <v>47032</v>
      </c>
      <c r="L59" s="6">
        <v>47895</v>
      </c>
      <c r="M59" s="6">
        <v>47605</v>
      </c>
      <c r="N59" s="6">
        <v>48417</v>
      </c>
      <c r="O59" s="6">
        <v>48274</v>
      </c>
      <c r="P59" s="6">
        <v>47977</v>
      </c>
      <c r="Q59" s="6">
        <v>47626</v>
      </c>
      <c r="R59" s="6">
        <v>47347</v>
      </c>
      <c r="S59" s="6">
        <v>48773</v>
      </c>
      <c r="T59" s="6">
        <v>50097</v>
      </c>
      <c r="U59" s="6">
        <v>49564</v>
      </c>
      <c r="V59" s="6">
        <v>48777</v>
      </c>
      <c r="W59" s="6">
        <v>49062</v>
      </c>
      <c r="X59" s="6">
        <v>49142</v>
      </c>
      <c r="Y59" s="6">
        <v>49072</v>
      </c>
      <c r="Z59" s="6">
        <v>48936</v>
      </c>
      <c r="AA59" s="6">
        <v>47412</v>
      </c>
      <c r="AB59" s="6">
        <v>47765</v>
      </c>
      <c r="AC59" s="6">
        <v>48365</v>
      </c>
      <c r="AD59" s="6">
        <v>48635</v>
      </c>
      <c r="AE59" s="6">
        <v>48668</v>
      </c>
      <c r="AF59" s="6">
        <v>49398</v>
      </c>
      <c r="AG59" s="6">
        <v>49723</v>
      </c>
      <c r="AH59" s="6">
        <v>49775</v>
      </c>
      <c r="AI59" s="6">
        <v>50026</v>
      </c>
      <c r="AJ59" s="6">
        <v>49282</v>
      </c>
      <c r="AK59" s="6">
        <v>49541</v>
      </c>
      <c r="AL59" s="6">
        <v>49578</v>
      </c>
      <c r="AM59" s="6">
        <v>48376</v>
      </c>
      <c r="AN59" s="6">
        <v>48514</v>
      </c>
      <c r="AO59" s="6">
        <v>48671</v>
      </c>
      <c r="AP59" s="6">
        <v>49102</v>
      </c>
      <c r="AQ59" s="6">
        <v>49466</v>
      </c>
      <c r="AR59" s="6">
        <v>49986</v>
      </c>
      <c r="AS59" s="6">
        <v>50230</v>
      </c>
      <c r="AT59" s="6">
        <v>50674</v>
      </c>
      <c r="AU59" s="6">
        <v>51499</v>
      </c>
      <c r="AV59" s="6">
        <v>53068</v>
      </c>
      <c r="AW59" s="6">
        <v>54269</v>
      </c>
      <c r="AX59" s="6">
        <v>54387</v>
      </c>
      <c r="AY59" s="6">
        <v>53899</v>
      </c>
      <c r="AZ59" s="6">
        <v>54812</v>
      </c>
      <c r="BA59" s="6">
        <v>55967</v>
      </c>
      <c r="BB59" s="6">
        <v>56370</v>
      </c>
      <c r="BC59" s="6">
        <v>56734</v>
      </c>
      <c r="BD59" s="6">
        <v>57720</v>
      </c>
      <c r="BE59" s="6">
        <v>57586</v>
      </c>
      <c r="BF59" s="6">
        <v>57531</v>
      </c>
      <c r="BG59" s="6">
        <v>57706</v>
      </c>
      <c r="BH59" s="6">
        <v>58321</v>
      </c>
      <c r="BI59" s="6">
        <v>58565</v>
      </c>
      <c r="BJ59" s="6">
        <v>58973</v>
      </c>
      <c r="BK59" s="6">
        <v>58121</v>
      </c>
      <c r="BL59" s="6">
        <v>57800</v>
      </c>
      <c r="BM59" s="6"/>
      <c r="BP59" s="6">
        <f>P59-E59</f>
        <v>25055</v>
      </c>
      <c r="BQ59" s="142">
        <f>BP59/E59</f>
        <v>1.0930547072681267</v>
      </c>
    </row>
    <row r="60" spans="1:69" x14ac:dyDescent="0.25">
      <c r="A60" s="14" t="s">
        <v>24</v>
      </c>
      <c r="B60" s="14" t="s">
        <v>25</v>
      </c>
      <c r="C60" s="6">
        <v>4335</v>
      </c>
      <c r="D60" s="6">
        <v>4557</v>
      </c>
      <c r="E60" s="6">
        <v>4727</v>
      </c>
      <c r="F60" s="6">
        <v>6756</v>
      </c>
      <c r="G60" s="6">
        <v>8329</v>
      </c>
      <c r="H60" s="6">
        <v>9056</v>
      </c>
      <c r="I60" s="6">
        <v>9312</v>
      </c>
      <c r="J60" s="6">
        <v>8942</v>
      </c>
      <c r="K60" s="6">
        <v>9239</v>
      </c>
      <c r="L60" s="6">
        <v>9571</v>
      </c>
      <c r="M60" s="6">
        <v>9761</v>
      </c>
      <c r="N60" s="6">
        <v>9922</v>
      </c>
      <c r="O60" s="6">
        <v>9718</v>
      </c>
      <c r="P60" s="6">
        <v>9645</v>
      </c>
      <c r="Q60" s="6">
        <v>9487</v>
      </c>
      <c r="R60" s="6">
        <v>9451</v>
      </c>
      <c r="S60" s="6">
        <v>9807</v>
      </c>
      <c r="T60" s="6">
        <v>10073</v>
      </c>
      <c r="U60" s="6">
        <v>9911</v>
      </c>
      <c r="V60" s="6">
        <v>9802</v>
      </c>
      <c r="W60" s="6">
        <v>9852</v>
      </c>
      <c r="X60" s="6">
        <v>10134</v>
      </c>
      <c r="Y60" s="6">
        <v>10242</v>
      </c>
      <c r="Z60" s="6">
        <v>10498</v>
      </c>
      <c r="AA60" s="6">
        <v>10051</v>
      </c>
      <c r="AB60" s="6">
        <v>9910</v>
      </c>
      <c r="AC60" s="6">
        <v>10054</v>
      </c>
      <c r="AD60" s="6">
        <v>10090</v>
      </c>
      <c r="AE60" s="6">
        <v>9954</v>
      </c>
      <c r="AF60" s="6">
        <v>10129</v>
      </c>
      <c r="AG60" s="6">
        <v>10138</v>
      </c>
      <c r="AH60" s="6">
        <v>10252</v>
      </c>
      <c r="AI60" s="6">
        <v>10401</v>
      </c>
      <c r="AJ60" s="6">
        <v>10244</v>
      </c>
      <c r="AK60" s="6">
        <v>10435</v>
      </c>
      <c r="AL60" s="6">
        <v>10469</v>
      </c>
      <c r="AM60" s="6">
        <v>10176</v>
      </c>
      <c r="AN60" s="6">
        <v>10206</v>
      </c>
      <c r="AO60" s="6">
        <v>10283</v>
      </c>
      <c r="AP60" s="6">
        <v>10418</v>
      </c>
      <c r="AQ60" s="6">
        <v>10503</v>
      </c>
      <c r="AR60" s="6">
        <v>10611</v>
      </c>
      <c r="AS60" s="6">
        <v>10743</v>
      </c>
      <c r="AT60" s="6">
        <v>10742</v>
      </c>
      <c r="AU60" s="6">
        <v>10819</v>
      </c>
      <c r="AV60" s="6">
        <v>11132</v>
      </c>
      <c r="AW60" s="6">
        <v>11346</v>
      </c>
      <c r="AX60" s="6">
        <v>11448</v>
      </c>
      <c r="AY60" s="6">
        <v>11277</v>
      </c>
      <c r="AZ60" s="6">
        <v>11407</v>
      </c>
      <c r="BA60" s="6">
        <v>11560</v>
      </c>
      <c r="BB60" s="6">
        <v>11565</v>
      </c>
      <c r="BC60" s="6">
        <v>11772</v>
      </c>
      <c r="BD60" s="6">
        <v>11757</v>
      </c>
      <c r="BE60" s="6">
        <v>11750</v>
      </c>
      <c r="BF60" s="6">
        <v>11856</v>
      </c>
      <c r="BG60" s="6">
        <v>11839</v>
      </c>
      <c r="BH60" s="6">
        <v>12159</v>
      </c>
      <c r="BI60" s="6">
        <v>12307</v>
      </c>
      <c r="BJ60" s="6">
        <v>12413</v>
      </c>
      <c r="BK60" s="6">
        <v>12170</v>
      </c>
      <c r="BL60" s="6">
        <v>11974</v>
      </c>
      <c r="BM60" s="6"/>
      <c r="BP60" s="6">
        <f t="shared" ref="BP60:BP62" si="312">P60-E60</f>
        <v>4918</v>
      </c>
      <c r="BQ60" s="142">
        <f t="shared" ref="BQ60:BQ62" si="313">BP60/E60</f>
        <v>1.0404061772794584</v>
      </c>
    </row>
    <row r="61" spans="1:69" x14ac:dyDescent="0.25">
      <c r="A61" s="14" t="s">
        <v>26</v>
      </c>
      <c r="C61" s="6">
        <v>108347</v>
      </c>
      <c r="D61" s="6">
        <v>114515</v>
      </c>
      <c r="E61" s="6">
        <v>119537</v>
      </c>
      <c r="F61" s="6">
        <v>173471</v>
      </c>
      <c r="G61" s="6">
        <v>223228</v>
      </c>
      <c r="H61" s="6">
        <v>242751</v>
      </c>
      <c r="I61" s="6">
        <v>252959</v>
      </c>
      <c r="J61" s="6">
        <v>253381</v>
      </c>
      <c r="K61" s="6">
        <v>263056</v>
      </c>
      <c r="L61" s="6">
        <v>269221</v>
      </c>
      <c r="M61" s="6">
        <v>271757</v>
      </c>
      <c r="N61" s="6">
        <v>277376</v>
      </c>
      <c r="O61" s="6">
        <v>272631</v>
      </c>
      <c r="P61" s="6">
        <v>267430</v>
      </c>
      <c r="Q61" s="6">
        <v>266368</v>
      </c>
      <c r="R61" s="6">
        <v>266912</v>
      </c>
      <c r="S61" s="6">
        <v>274235</v>
      </c>
      <c r="T61" s="6">
        <v>281027</v>
      </c>
      <c r="U61" s="6">
        <v>279540</v>
      </c>
      <c r="V61" s="6">
        <v>275560</v>
      </c>
      <c r="W61" s="6">
        <v>275787</v>
      </c>
      <c r="X61" s="6">
        <v>276175</v>
      </c>
      <c r="Y61" s="6">
        <v>275806</v>
      </c>
      <c r="Z61" s="6">
        <v>274748</v>
      </c>
      <c r="AA61" s="6">
        <v>264627</v>
      </c>
      <c r="AB61" s="6">
        <v>263469</v>
      </c>
      <c r="AC61" s="6">
        <v>265609</v>
      </c>
      <c r="AD61" s="6">
        <v>266802</v>
      </c>
      <c r="AE61" s="6">
        <v>266472</v>
      </c>
      <c r="AF61" s="6">
        <v>269899</v>
      </c>
      <c r="AG61" s="6">
        <v>272117</v>
      </c>
      <c r="AH61" s="6">
        <v>274049</v>
      </c>
      <c r="AI61" s="6">
        <v>275552</v>
      </c>
      <c r="AJ61" s="6">
        <v>271859</v>
      </c>
      <c r="AK61" s="6">
        <v>273029</v>
      </c>
      <c r="AL61" s="6">
        <v>273048</v>
      </c>
      <c r="AM61" s="6">
        <v>266974</v>
      </c>
      <c r="AN61" s="6">
        <v>266945</v>
      </c>
      <c r="AO61" s="6">
        <v>267827</v>
      </c>
      <c r="AP61" s="6">
        <v>271229</v>
      </c>
      <c r="AQ61" s="6">
        <v>272641</v>
      </c>
      <c r="AR61" s="6">
        <v>275552</v>
      </c>
      <c r="AS61" s="6">
        <v>277828</v>
      </c>
      <c r="AT61" s="6">
        <v>277515</v>
      </c>
      <c r="AU61" s="6">
        <v>277888</v>
      </c>
      <c r="AV61" s="6">
        <v>283028</v>
      </c>
      <c r="AW61" s="6">
        <v>287297</v>
      </c>
      <c r="AX61" s="6">
        <v>289223</v>
      </c>
      <c r="AY61" s="6">
        <v>286239</v>
      </c>
      <c r="AZ61" s="6">
        <v>289508</v>
      </c>
      <c r="BA61" s="6">
        <v>296640</v>
      </c>
      <c r="BB61" s="6">
        <v>300864</v>
      </c>
      <c r="BC61" s="6">
        <v>305671</v>
      </c>
      <c r="BD61" s="6">
        <v>311872</v>
      </c>
      <c r="BE61" s="6">
        <v>311385</v>
      </c>
      <c r="BF61" s="6">
        <v>312675</v>
      </c>
      <c r="BG61" s="6">
        <v>313808</v>
      </c>
      <c r="BH61" s="6">
        <v>317675</v>
      </c>
      <c r="BI61" s="6">
        <v>320116</v>
      </c>
      <c r="BJ61" s="6">
        <v>321759</v>
      </c>
      <c r="BK61" s="6">
        <v>316428</v>
      </c>
      <c r="BL61" s="6">
        <v>314904</v>
      </c>
      <c r="BM61" s="6"/>
      <c r="BP61" s="6">
        <f t="shared" si="312"/>
        <v>147893</v>
      </c>
      <c r="BQ61" s="142">
        <f t="shared" si="313"/>
        <v>1.2372152555275773</v>
      </c>
    </row>
    <row r="62" spans="1:69" x14ac:dyDescent="0.25">
      <c r="A62" s="14" t="s">
        <v>42</v>
      </c>
      <c r="B62" s="14" t="s">
        <v>42</v>
      </c>
      <c r="C62" s="6">
        <v>837625</v>
      </c>
      <c r="D62" s="6">
        <v>879953</v>
      </c>
      <c r="E62" s="6">
        <v>914373</v>
      </c>
      <c r="F62" s="6">
        <v>1308786</v>
      </c>
      <c r="G62" s="6">
        <v>1594922</v>
      </c>
      <c r="H62" s="6">
        <v>1716270</v>
      </c>
      <c r="I62" s="6">
        <v>1796767</v>
      </c>
      <c r="J62" s="6">
        <v>1823155</v>
      </c>
      <c r="K62" s="6">
        <v>1892938</v>
      </c>
      <c r="L62" s="6">
        <v>1946995</v>
      </c>
      <c r="M62" s="6">
        <v>1980445</v>
      </c>
      <c r="N62" s="6">
        <v>2020814</v>
      </c>
      <c r="O62" s="6">
        <v>1966533</v>
      </c>
      <c r="P62" s="6">
        <v>1930497</v>
      </c>
      <c r="Q62" s="6">
        <v>1925734</v>
      </c>
      <c r="R62" s="6">
        <v>1931899</v>
      </c>
      <c r="S62" s="6">
        <v>1992014</v>
      </c>
      <c r="T62" s="6">
        <v>2042399</v>
      </c>
      <c r="U62" s="6">
        <v>2043383</v>
      </c>
      <c r="V62" s="6">
        <v>2023398</v>
      </c>
      <c r="W62" s="6">
        <v>2025538</v>
      </c>
      <c r="X62" s="6">
        <v>2042353</v>
      </c>
      <c r="Y62" s="6">
        <v>2047077</v>
      </c>
      <c r="Z62" s="6">
        <v>2042618</v>
      </c>
      <c r="AA62" s="6">
        <v>1960837</v>
      </c>
      <c r="AB62" s="6">
        <v>1959678</v>
      </c>
      <c r="AC62" s="6">
        <v>1975404</v>
      </c>
      <c r="AD62" s="6">
        <v>1982162</v>
      </c>
      <c r="AE62" s="6">
        <v>1976012</v>
      </c>
      <c r="AF62" s="6">
        <v>1996250</v>
      </c>
      <c r="AG62" s="6">
        <v>2004804</v>
      </c>
      <c r="AH62" s="6">
        <v>2016694</v>
      </c>
      <c r="AI62" s="6">
        <v>2025321</v>
      </c>
      <c r="AJ62" s="6">
        <v>1995070</v>
      </c>
      <c r="AK62" s="6">
        <v>2007461</v>
      </c>
      <c r="AL62" s="6">
        <v>2004247</v>
      </c>
      <c r="AM62" s="6">
        <v>1953720</v>
      </c>
      <c r="AN62" s="6">
        <v>1946859</v>
      </c>
      <c r="AO62" s="6">
        <v>1953040</v>
      </c>
      <c r="AP62" s="6">
        <v>1972752</v>
      </c>
      <c r="AQ62" s="6">
        <v>1980134</v>
      </c>
      <c r="AR62" s="6">
        <v>2005948</v>
      </c>
      <c r="AS62" s="6">
        <v>2023123</v>
      </c>
      <c r="AT62" s="6">
        <v>2017359</v>
      </c>
      <c r="AU62" s="6">
        <v>2029508</v>
      </c>
      <c r="AV62" s="6">
        <v>2072671</v>
      </c>
      <c r="AW62" s="6">
        <v>2111445</v>
      </c>
      <c r="AX62" s="6">
        <v>2125660</v>
      </c>
      <c r="AY62" s="6">
        <v>2098667</v>
      </c>
      <c r="AZ62" s="6">
        <v>2130134</v>
      </c>
      <c r="BA62" s="6">
        <v>2180036</v>
      </c>
      <c r="BB62" s="6">
        <v>2213758</v>
      </c>
      <c r="BC62" s="6">
        <v>2254654</v>
      </c>
      <c r="BD62" s="6">
        <v>2299321</v>
      </c>
      <c r="BE62" s="6">
        <v>2294629</v>
      </c>
      <c r="BF62" s="6">
        <v>2298716</v>
      </c>
      <c r="BG62" s="6">
        <v>2313917</v>
      </c>
      <c r="BH62" s="6">
        <v>2349164</v>
      </c>
      <c r="BI62" s="6">
        <v>2368778</v>
      </c>
      <c r="BJ62" s="6">
        <v>2380638</v>
      </c>
      <c r="BK62" s="6">
        <v>2336690</v>
      </c>
      <c r="BL62" s="6">
        <v>2321326</v>
      </c>
      <c r="BM62" s="6"/>
      <c r="BP62" s="6">
        <f t="shared" si="312"/>
        <v>1016124</v>
      </c>
      <c r="BQ62" s="142">
        <f t="shared" si="313"/>
        <v>1.1112795325321285</v>
      </c>
    </row>
    <row r="66" spans="1:130" x14ac:dyDescent="0.25">
      <c r="A66" s="14" t="s">
        <v>48</v>
      </c>
    </row>
    <row r="67" spans="1:130" x14ac:dyDescent="0.25">
      <c r="C67" s="4">
        <v>43831</v>
      </c>
      <c r="D67" s="4">
        <v>43862</v>
      </c>
      <c r="E67" s="4">
        <v>43891</v>
      </c>
      <c r="F67" s="4">
        <v>43922</v>
      </c>
      <c r="G67" s="4">
        <v>43952</v>
      </c>
      <c r="H67" s="4">
        <v>43983</v>
      </c>
      <c r="I67" s="4">
        <v>44013</v>
      </c>
      <c r="J67" s="4">
        <v>44044</v>
      </c>
      <c r="K67" s="4">
        <v>44075</v>
      </c>
      <c r="L67" s="4">
        <v>44105</v>
      </c>
      <c r="M67" s="4">
        <v>44136</v>
      </c>
      <c r="N67" s="4">
        <v>44166</v>
      </c>
      <c r="O67" s="4">
        <v>44197</v>
      </c>
      <c r="P67" s="4">
        <v>44228</v>
      </c>
      <c r="Q67" s="4">
        <v>44256</v>
      </c>
      <c r="R67" s="159">
        <v>44287</v>
      </c>
      <c r="S67" s="159">
        <v>44317</v>
      </c>
      <c r="T67" s="159">
        <v>44348</v>
      </c>
      <c r="U67" s="159">
        <v>44378</v>
      </c>
      <c r="V67" s="159">
        <v>44409</v>
      </c>
      <c r="W67" s="159">
        <v>44440</v>
      </c>
      <c r="X67" s="159">
        <v>44470</v>
      </c>
      <c r="Y67" s="159">
        <v>44501</v>
      </c>
      <c r="Z67" s="159">
        <v>44531</v>
      </c>
      <c r="AA67" s="159">
        <v>44562</v>
      </c>
      <c r="AB67" s="159">
        <v>44593</v>
      </c>
      <c r="AC67" s="159">
        <v>44621</v>
      </c>
      <c r="AD67" s="159">
        <v>44652</v>
      </c>
      <c r="AE67" s="159">
        <v>44682</v>
      </c>
      <c r="AF67" s="159">
        <v>44713</v>
      </c>
      <c r="AG67" s="159">
        <v>44743</v>
      </c>
      <c r="AH67" s="159">
        <v>44774</v>
      </c>
      <c r="AI67" s="159">
        <v>44805</v>
      </c>
      <c r="AJ67" s="159">
        <v>44835</v>
      </c>
      <c r="AK67" s="159">
        <v>44866</v>
      </c>
      <c r="AL67" s="159">
        <v>44896</v>
      </c>
      <c r="AM67" s="159">
        <v>44927</v>
      </c>
      <c r="AN67" s="159">
        <v>44958</v>
      </c>
      <c r="AO67" s="159">
        <v>44986</v>
      </c>
      <c r="AP67" s="159">
        <v>45017</v>
      </c>
      <c r="AQ67" s="159">
        <v>45047</v>
      </c>
      <c r="AR67" s="159">
        <v>45078</v>
      </c>
      <c r="AS67" s="159">
        <v>45108</v>
      </c>
      <c r="AT67" s="159">
        <v>45139</v>
      </c>
      <c r="AU67" s="159">
        <v>45170</v>
      </c>
      <c r="AV67" s="159">
        <v>45200</v>
      </c>
      <c r="AW67" s="159">
        <v>45231</v>
      </c>
      <c r="AX67" s="159">
        <v>45261</v>
      </c>
      <c r="AY67" s="159">
        <v>45292</v>
      </c>
      <c r="AZ67" s="159">
        <v>45323</v>
      </c>
      <c r="BA67" s="159">
        <v>45352</v>
      </c>
      <c r="BB67" s="159">
        <v>45383</v>
      </c>
      <c r="BC67" s="159">
        <v>45413</v>
      </c>
      <c r="BD67" s="159">
        <v>45444</v>
      </c>
      <c r="BE67" s="159">
        <v>45474</v>
      </c>
      <c r="BF67" s="159">
        <v>45505</v>
      </c>
      <c r="BG67" s="159">
        <v>45536</v>
      </c>
      <c r="BH67" s="159">
        <v>45566</v>
      </c>
      <c r="BI67" s="159">
        <v>45597</v>
      </c>
      <c r="BJ67" s="159">
        <v>45627</v>
      </c>
      <c r="BK67" s="159">
        <v>45658</v>
      </c>
      <c r="BL67" s="159">
        <v>45689</v>
      </c>
      <c r="BM67" s="159"/>
      <c r="BO67" s="17" t="str" cm="1">
        <f t="array" ref="BO67">INDEX(A68:A83,Control!$B$2)</f>
        <v>Ashford</v>
      </c>
      <c r="BP67" s="4">
        <v>43831</v>
      </c>
      <c r="BQ67" s="4">
        <v>43862</v>
      </c>
      <c r="BR67" s="4">
        <v>43891</v>
      </c>
      <c r="BS67" s="4">
        <v>43922</v>
      </c>
      <c r="BT67" s="4">
        <v>43952</v>
      </c>
      <c r="BU67" s="4">
        <v>43983</v>
      </c>
      <c r="BV67" s="4">
        <v>44013</v>
      </c>
      <c r="BW67" s="4">
        <v>44044</v>
      </c>
      <c r="BX67" s="4">
        <v>44075</v>
      </c>
      <c r="BY67" s="4">
        <v>44105</v>
      </c>
      <c r="BZ67" s="4">
        <v>44136</v>
      </c>
      <c r="CA67" s="4">
        <v>44166</v>
      </c>
      <c r="CB67" s="4">
        <v>44197</v>
      </c>
      <c r="CC67" s="4">
        <v>44228</v>
      </c>
      <c r="CD67" s="4">
        <v>44256</v>
      </c>
      <c r="CE67" s="4">
        <v>44287</v>
      </c>
      <c r="CF67" s="4">
        <v>44317</v>
      </c>
      <c r="CG67" s="4">
        <v>44348</v>
      </c>
      <c r="CH67" s="4">
        <v>44378</v>
      </c>
      <c r="CI67" s="4">
        <v>44409</v>
      </c>
      <c r="CJ67" s="4">
        <v>44440</v>
      </c>
      <c r="CK67" s="4">
        <v>44470</v>
      </c>
      <c r="CL67" s="4">
        <v>44501</v>
      </c>
      <c r="CM67" s="4">
        <v>44531</v>
      </c>
      <c r="CN67" s="4">
        <v>44562</v>
      </c>
      <c r="CO67" s="4">
        <v>44593</v>
      </c>
      <c r="CP67" s="4">
        <v>44621</v>
      </c>
      <c r="CQ67" s="4">
        <v>44652</v>
      </c>
      <c r="CR67" s="4">
        <v>44682</v>
      </c>
      <c r="CS67" s="4">
        <v>44713</v>
      </c>
      <c r="CT67" s="4">
        <v>44743</v>
      </c>
      <c r="CU67" s="4">
        <v>44774</v>
      </c>
      <c r="CV67" s="4">
        <v>44805</v>
      </c>
      <c r="CW67" s="4">
        <v>44835</v>
      </c>
      <c r="CX67" s="4">
        <v>44866</v>
      </c>
      <c r="CY67" s="4">
        <v>44896</v>
      </c>
      <c r="CZ67" s="4">
        <v>44927</v>
      </c>
      <c r="DA67" s="4">
        <v>44958</v>
      </c>
      <c r="DB67" s="4">
        <v>44986</v>
      </c>
      <c r="DC67" s="4">
        <v>45017</v>
      </c>
      <c r="DD67" s="4">
        <v>45047</v>
      </c>
      <c r="DE67" s="4">
        <v>45078</v>
      </c>
      <c r="DF67" s="4">
        <v>45108</v>
      </c>
      <c r="DG67" s="4">
        <v>45139</v>
      </c>
      <c r="DH67" s="4">
        <v>45170</v>
      </c>
      <c r="DI67" s="4">
        <v>45200</v>
      </c>
      <c r="DJ67" s="4">
        <v>45231</v>
      </c>
      <c r="DK67" s="4">
        <v>45261</v>
      </c>
      <c r="DL67" s="4">
        <v>45292</v>
      </c>
      <c r="DM67" s="4">
        <v>45323</v>
      </c>
      <c r="DN67" s="4">
        <v>45352</v>
      </c>
      <c r="DO67" s="4">
        <v>45383</v>
      </c>
      <c r="DP67" s="4">
        <v>45413</v>
      </c>
      <c r="DQ67" s="4">
        <v>45444</v>
      </c>
      <c r="DR67" s="4">
        <v>45474</v>
      </c>
      <c r="DS67" s="4">
        <v>45505</v>
      </c>
      <c r="DT67" s="4">
        <v>45536</v>
      </c>
      <c r="DU67" s="4">
        <v>45566</v>
      </c>
      <c r="DV67" s="4">
        <v>45597</v>
      </c>
      <c r="DW67" s="4">
        <v>45627</v>
      </c>
      <c r="DX67" s="4">
        <v>45658</v>
      </c>
      <c r="DY67" s="4">
        <v>45689</v>
      </c>
      <c r="DZ67" s="4"/>
    </row>
    <row r="68" spans="1:130" x14ac:dyDescent="0.25">
      <c r="A68" s="14" t="s">
        <v>0</v>
      </c>
      <c r="B68" s="14" t="s">
        <v>12</v>
      </c>
      <c r="C68" s="6">
        <v>3182</v>
      </c>
      <c r="D68" s="6">
        <v>3374</v>
      </c>
      <c r="E68" s="6">
        <v>3498</v>
      </c>
      <c r="F68" s="6">
        <v>5185</v>
      </c>
      <c r="G68" s="6">
        <v>6592</v>
      </c>
      <c r="H68" s="6">
        <v>6545</v>
      </c>
      <c r="I68" s="6">
        <v>6434</v>
      </c>
      <c r="J68" s="6">
        <v>6550</v>
      </c>
      <c r="K68" s="6">
        <v>6468</v>
      </c>
      <c r="L68" s="6">
        <v>6417</v>
      </c>
      <c r="M68" s="6">
        <v>6549</v>
      </c>
      <c r="N68" s="6">
        <v>6598</v>
      </c>
      <c r="O68" s="6">
        <v>6685</v>
      </c>
      <c r="P68" s="6">
        <v>6814</v>
      </c>
      <c r="Q68" s="6">
        <v>6794</v>
      </c>
      <c r="R68" s="6">
        <v>6723</v>
      </c>
      <c r="S68" s="6">
        <v>6573</v>
      </c>
      <c r="T68" s="6">
        <v>6345</v>
      </c>
      <c r="U68" s="6">
        <v>6218</v>
      </c>
      <c r="V68" s="6">
        <v>6248</v>
      </c>
      <c r="W68" s="6">
        <v>6073</v>
      </c>
      <c r="X68" s="6">
        <v>6039</v>
      </c>
      <c r="Y68" s="6">
        <v>5998</v>
      </c>
      <c r="Z68" s="6">
        <v>5920</v>
      </c>
      <c r="AA68" s="6">
        <v>6044</v>
      </c>
      <c r="AB68" s="6">
        <v>5968</v>
      </c>
      <c r="AC68" s="6">
        <v>5822</v>
      </c>
      <c r="AD68" s="6">
        <v>5909</v>
      </c>
      <c r="AE68" s="6">
        <v>5888</v>
      </c>
      <c r="AF68" s="6">
        <v>5857</v>
      </c>
      <c r="AG68" s="6">
        <v>5954</v>
      </c>
      <c r="AH68" s="6">
        <v>5979</v>
      </c>
      <c r="AI68" s="6">
        <v>5990</v>
      </c>
      <c r="AJ68" s="6">
        <v>6121</v>
      </c>
      <c r="AK68" s="6">
        <v>6156</v>
      </c>
      <c r="AL68" s="6">
        <v>6182</v>
      </c>
      <c r="AM68" s="6">
        <v>6335</v>
      </c>
      <c r="AN68" s="6">
        <v>6394</v>
      </c>
      <c r="AO68" s="6">
        <v>6449</v>
      </c>
      <c r="AP68" s="6">
        <v>6506</v>
      </c>
      <c r="AQ68" s="6">
        <v>6592</v>
      </c>
      <c r="AR68" s="6">
        <v>6625</v>
      </c>
      <c r="AS68" s="6">
        <v>6646</v>
      </c>
      <c r="AT68" s="6">
        <v>6665</v>
      </c>
      <c r="AU68" s="6">
        <v>6715</v>
      </c>
      <c r="AV68" s="6">
        <v>6730</v>
      </c>
      <c r="AW68" s="6">
        <v>6755</v>
      </c>
      <c r="AX68" s="6">
        <v>6888</v>
      </c>
      <c r="AY68" s="6">
        <v>7081</v>
      </c>
      <c r="AZ68" s="6">
        <v>7259</v>
      </c>
      <c r="BA68" s="6">
        <v>7387</v>
      </c>
      <c r="BB68" s="6">
        <v>7454</v>
      </c>
      <c r="BC68" s="6">
        <v>7495</v>
      </c>
      <c r="BD68" s="6">
        <v>7497</v>
      </c>
      <c r="BE68" s="6">
        <v>7698</v>
      </c>
      <c r="BF68" s="6">
        <v>7817</v>
      </c>
      <c r="BG68" s="6">
        <v>7974</v>
      </c>
      <c r="BH68" s="6">
        <v>8075</v>
      </c>
      <c r="BI68" s="6">
        <v>8203</v>
      </c>
      <c r="BJ68" s="6">
        <v>8255</v>
      </c>
      <c r="BK68" s="6">
        <v>8449</v>
      </c>
      <c r="BL68" s="6">
        <v>8654</v>
      </c>
      <c r="BM68" s="6"/>
      <c r="BO68" s="14" t="s">
        <v>47</v>
      </c>
      <c r="BP68" s="129" cm="1">
        <f t="array" ref="BP68">INDEX(C47:C62,Control!$B$2)</f>
        <v>1809</v>
      </c>
      <c r="BQ68" s="129" cm="1">
        <f t="array" ref="BQ68">INDEX(D47:D62,Control!$B$2)</f>
        <v>1912</v>
      </c>
      <c r="BR68" s="129" cm="1">
        <f t="array" ref="BR68">INDEX(E47:E62,Control!$B$2)</f>
        <v>2012</v>
      </c>
      <c r="BS68" s="129" cm="1">
        <f t="array" ref="BS68">INDEX(F47:F62,Control!$B$2)</f>
        <v>3104</v>
      </c>
      <c r="BT68" s="129" cm="1">
        <f t="array" ref="BT68">INDEX(G47:G62,Control!$B$2)</f>
        <v>3596</v>
      </c>
      <c r="BU68" s="129" cm="1">
        <f t="array" ref="BU68">INDEX(H47:H62,Control!$B$2)</f>
        <v>3909</v>
      </c>
      <c r="BV68" s="129" cm="1">
        <f t="array" ref="BV68">INDEX(I47:I62,Control!$B$2)</f>
        <v>4072</v>
      </c>
      <c r="BW68" s="129" cm="1">
        <f t="array" ref="BW68">INDEX(J47:J62,Control!$B$2)</f>
        <v>4093</v>
      </c>
      <c r="BX68" s="129" cm="1">
        <f t="array" ref="BX68">INDEX(K47:K62,Control!$B$2)</f>
        <v>4236</v>
      </c>
      <c r="BY68" s="129" cm="1">
        <f t="array" ref="BY68">INDEX(L47:L62,Control!$B$2)</f>
        <v>4311</v>
      </c>
      <c r="BZ68" s="129" cm="1">
        <f t="array" ref="BZ68">INDEX(M47:M62,Control!$B$2)</f>
        <v>4292</v>
      </c>
      <c r="CA68" s="129" cm="1">
        <f t="array" ref="CA68">INDEX(N47:N62,Control!$B$2)</f>
        <v>4353</v>
      </c>
      <c r="CB68" s="129" cm="1">
        <f t="array" ref="CB68">INDEX(O47:O62,Control!$B$2)</f>
        <v>4366</v>
      </c>
      <c r="CC68" s="129" cm="1">
        <f t="array" ref="CC68">INDEX(P47:P62,Control!$B$2)</f>
        <v>4300</v>
      </c>
      <c r="CD68" s="129" cm="1">
        <f t="array" ref="CD68">INDEX(Q47:Q62,Control!$B$2)</f>
        <v>4255</v>
      </c>
      <c r="CE68" s="129" cm="1">
        <f t="array" ref="CE68">INDEX(R47:R62,Control!$B$2)</f>
        <v>4209</v>
      </c>
      <c r="CF68" s="129" cm="1">
        <f t="array" ref="CF68">INDEX(S47:S62,Control!$B$2)</f>
        <v>4341</v>
      </c>
      <c r="CG68" s="129" cm="1">
        <f t="array" ref="CG68">INDEX(T47:T62,Control!$B$2)</f>
        <v>4446</v>
      </c>
      <c r="CH68" s="129" cm="1">
        <f t="array" ref="CH68">INDEX(U47:U62,Control!$B$2)</f>
        <v>4397</v>
      </c>
      <c r="CI68" s="129" cm="1">
        <f t="array" ref="CI68">INDEX(V47:V62,Control!$B$2)</f>
        <v>4227</v>
      </c>
      <c r="CJ68" s="129" cm="1">
        <f t="array" ref="CJ68">INDEX(W47:W62,Control!$B$2)</f>
        <v>4223</v>
      </c>
      <c r="CK68" s="129" cm="1">
        <f t="array" ref="CK68">INDEX(X47:X62,Control!$B$2)</f>
        <v>4270</v>
      </c>
      <c r="CL68" s="129" cm="1">
        <f t="array" ref="CL68">INDEX(Y47:Y62,Control!$B$2)</f>
        <v>4221</v>
      </c>
      <c r="CM68" s="129" cm="1">
        <f t="array" ref="CM68">INDEX(Z47:Z62,Control!$B$2)</f>
        <v>4234</v>
      </c>
      <c r="CN68" s="129" cm="1">
        <f t="array" ref="CN68">INDEX(AA47:AA62,Control!$B$2)</f>
        <v>4076</v>
      </c>
      <c r="CO68" s="129" cm="1">
        <f t="array" ref="CO68">INDEX(AB47:AB62,Control!$B$2)</f>
        <v>4120</v>
      </c>
      <c r="CP68" s="129" cm="1">
        <f t="array" ref="CP68">INDEX(AC47:AC62,Control!$B$2)</f>
        <v>4238</v>
      </c>
      <c r="CQ68" s="129" cm="1">
        <f t="array" ref="CQ68">INDEX(AD47:AD62,Control!$B$2)</f>
        <v>4252</v>
      </c>
      <c r="CR68" s="129" cm="1">
        <f t="array" ref="CR68">INDEX(AE47:AE62,Control!$B$2)</f>
        <v>4248</v>
      </c>
      <c r="CS68" s="129" cm="1">
        <f t="array" ref="CS68">INDEX(AF47:AF62,Control!$B$2)</f>
        <v>4316</v>
      </c>
      <c r="CT68" s="129" cm="1">
        <f t="array" ref="CT68">INDEX(AG47:AG62,Control!$B$2)</f>
        <v>4316</v>
      </c>
      <c r="CU68" s="129" cm="1">
        <f t="array" ref="CU68">INDEX(AH47:AH62,Control!$B$2)</f>
        <v>4341</v>
      </c>
      <c r="CV68" s="129" cm="1">
        <f t="array" ref="CV68">INDEX(AI47:AI62,Control!$B$2)</f>
        <v>4345</v>
      </c>
      <c r="CW68" s="129" cm="1">
        <f t="array" ref="CW68">INDEX(AJ47:AJ62,Control!$B$2)</f>
        <v>4311</v>
      </c>
      <c r="CX68" s="129" cm="1">
        <f t="array" ref="CX68">INDEX(AK47:AK62,Control!$B$2)</f>
        <v>4328</v>
      </c>
      <c r="CY68" s="129" cm="1">
        <f t="array" ref="CY68">INDEX(AL47:AL62,Control!$B$2)</f>
        <v>4332</v>
      </c>
      <c r="CZ68" s="129" cm="1">
        <f t="array" ref="CZ68">INDEX(AM47:AM62,Control!$B$2)</f>
        <v>4170</v>
      </c>
      <c r="DA68" s="129" cm="1">
        <f t="array" ref="DA68">INDEX(AN47:AN62,Control!$B$2)</f>
        <v>4190</v>
      </c>
      <c r="DB68" s="129" cm="1">
        <f t="array" ref="DB68">INDEX(AO47:AO62,Control!$B$2)</f>
        <v>4181</v>
      </c>
      <c r="DC68" s="129" cm="1">
        <f t="array" ref="DC68">INDEX(AP47:AP62,Control!$B$2)</f>
        <v>4220</v>
      </c>
      <c r="DD68" s="129" cm="1">
        <f t="array" ref="DD68">INDEX(AQ47:AQ62,Control!$B$2)</f>
        <v>4191</v>
      </c>
      <c r="DE68" s="129" cm="1">
        <f t="array" ref="DE68">INDEX(AR47:AR62,Control!$B$2)</f>
        <v>4255</v>
      </c>
      <c r="DF68" s="129" cm="1">
        <f t="array" ref="DF68">INDEX(AS47:AS62,Control!$B$2)</f>
        <v>4308</v>
      </c>
      <c r="DG68" s="129" cm="1">
        <f t="array" ref="DG68">INDEX(AT47:AT62,Control!$B$2)</f>
        <v>4295</v>
      </c>
      <c r="DH68" s="129" cm="1">
        <f t="array" ref="DH68">INDEX(AU47:AU62,Control!$B$2)</f>
        <v>4353</v>
      </c>
      <c r="DI68" s="129" cm="1">
        <f t="array" ref="DI68">INDEX(AV47:AV62,Control!$B$2)</f>
        <v>4553</v>
      </c>
      <c r="DJ68" s="129" cm="1">
        <f t="array" ref="DJ68">INDEX(AW47:AW62,Control!$B$2)</f>
        <v>4650</v>
      </c>
      <c r="DK68" s="129" cm="1">
        <f t="array" ref="DK68">INDEX(AX47:AX62,Control!$B$2)</f>
        <v>4658</v>
      </c>
      <c r="DL68" s="129" cm="1">
        <f t="array" ref="DL68">INDEX(AY47:AY62,Control!$B$2)</f>
        <v>4634</v>
      </c>
      <c r="DM68" s="129" cm="1">
        <f t="array" ref="DM68">INDEX(AZ47:AZ62,Control!$B$2)</f>
        <v>4726</v>
      </c>
      <c r="DN68" s="129" cm="1">
        <f t="array" ref="DN68">INDEX(BA47:BA62,Control!$B$2)</f>
        <v>4888</v>
      </c>
      <c r="DO68" s="129" cm="1">
        <f t="array" ref="DO68">INDEX(BB47:BB62,Control!$B$2)</f>
        <v>4921</v>
      </c>
      <c r="DP68" s="129" cm="1">
        <f t="array" ref="DP68">INDEX(BC47:BC62,Control!$B$2)</f>
        <v>4914</v>
      </c>
      <c r="DQ68" s="129" cm="1">
        <f t="array" ref="DQ68">INDEX(BD47:BD62,Control!$B$2)</f>
        <v>4986</v>
      </c>
      <c r="DR68" s="129" cm="1">
        <f t="array" ref="DR68">INDEX(BE47:BE62,Control!$B$2)</f>
        <v>4953</v>
      </c>
      <c r="DS68" s="129" cm="1">
        <f t="array" ref="DS68">INDEX(BF47:BF62,Control!$B$2)</f>
        <v>4987</v>
      </c>
      <c r="DT68" s="129" cm="1">
        <f t="array" ref="DT68">INDEX(BG47:BG62,Control!$B$2)</f>
        <v>5035</v>
      </c>
      <c r="DU68" s="129" cm="1">
        <f t="array" ref="DU68">INDEX(BH47:BH62,Control!$B$2)</f>
        <v>5092</v>
      </c>
      <c r="DV68" s="129" cm="1">
        <f t="array" ref="DV68">INDEX(BI47:BI62,Control!$B$2)</f>
        <v>5155</v>
      </c>
      <c r="DW68" s="129" cm="1">
        <f t="array" ref="DW68">INDEX(BJ47:BJ62,Control!$B$2)</f>
        <v>5181</v>
      </c>
      <c r="DX68" s="129" cm="1">
        <f t="array" ref="DX68">INDEX(BK47:BK62,Control!$B$2)</f>
        <v>5063</v>
      </c>
      <c r="DY68" s="129" cm="1">
        <f t="array" ref="DY68">INDEX(BL47:BL62,Control!$B$2)</f>
        <v>5007</v>
      </c>
      <c r="DZ68" s="129"/>
    </row>
    <row r="69" spans="1:130" x14ac:dyDescent="0.25">
      <c r="A69" s="14" t="s">
        <v>1</v>
      </c>
      <c r="B69" s="14" t="s">
        <v>13</v>
      </c>
      <c r="C69" s="6">
        <v>3650</v>
      </c>
      <c r="D69" s="6">
        <v>3830</v>
      </c>
      <c r="E69" s="6">
        <v>3952</v>
      </c>
      <c r="F69" s="6">
        <v>6030</v>
      </c>
      <c r="G69" s="6">
        <v>7357</v>
      </c>
      <c r="H69" s="6">
        <v>7362</v>
      </c>
      <c r="I69" s="6">
        <v>7323</v>
      </c>
      <c r="J69" s="6">
        <v>7329</v>
      </c>
      <c r="K69" s="6">
        <v>7275</v>
      </c>
      <c r="L69" s="6">
        <v>7162</v>
      </c>
      <c r="M69" s="6">
        <v>7269</v>
      </c>
      <c r="N69" s="6">
        <v>7390</v>
      </c>
      <c r="O69" s="6">
        <v>7505</v>
      </c>
      <c r="P69" s="6">
        <v>7651</v>
      </c>
      <c r="Q69" s="6">
        <v>7683</v>
      </c>
      <c r="R69" s="6">
        <v>7616</v>
      </c>
      <c r="S69" s="6">
        <v>7411</v>
      </c>
      <c r="T69" s="6">
        <v>7162</v>
      </c>
      <c r="U69" s="6">
        <v>7072</v>
      </c>
      <c r="V69" s="6">
        <v>6970</v>
      </c>
      <c r="W69" s="6">
        <v>6798</v>
      </c>
      <c r="X69" s="6">
        <v>6840</v>
      </c>
      <c r="Y69" s="6">
        <v>6809</v>
      </c>
      <c r="Z69" s="6">
        <v>6754</v>
      </c>
      <c r="AA69" s="6">
        <v>6903</v>
      </c>
      <c r="AB69" s="6">
        <v>6938</v>
      </c>
      <c r="AC69" s="6">
        <v>6893</v>
      </c>
      <c r="AD69" s="6">
        <v>6876</v>
      </c>
      <c r="AE69" s="6">
        <v>6882</v>
      </c>
      <c r="AF69" s="6">
        <v>6833</v>
      </c>
      <c r="AG69" s="6">
        <v>6834</v>
      </c>
      <c r="AH69" s="6">
        <v>6921</v>
      </c>
      <c r="AI69" s="6">
        <v>6968</v>
      </c>
      <c r="AJ69" s="6">
        <v>7221</v>
      </c>
      <c r="AK69" s="6">
        <v>7307</v>
      </c>
      <c r="AL69" s="6">
        <v>7455</v>
      </c>
      <c r="AM69" s="6">
        <v>7627</v>
      </c>
      <c r="AN69" s="6">
        <v>7722</v>
      </c>
      <c r="AO69" s="6">
        <v>7733</v>
      </c>
      <c r="AP69" s="6">
        <v>7776</v>
      </c>
      <c r="AQ69" s="6">
        <v>7812</v>
      </c>
      <c r="AR69" s="6">
        <v>7835</v>
      </c>
      <c r="AS69" s="6">
        <v>7912</v>
      </c>
      <c r="AT69" s="6">
        <v>7957</v>
      </c>
      <c r="AU69" s="6">
        <v>8095</v>
      </c>
      <c r="AV69" s="6">
        <v>8181</v>
      </c>
      <c r="AW69" s="6">
        <v>8246</v>
      </c>
      <c r="AX69" s="6">
        <v>8401</v>
      </c>
      <c r="AY69" s="6">
        <v>8575</v>
      </c>
      <c r="AZ69" s="6">
        <v>8744</v>
      </c>
      <c r="BA69" s="6">
        <v>8925</v>
      </c>
      <c r="BB69" s="6">
        <v>8935</v>
      </c>
      <c r="BC69" s="6">
        <v>8945</v>
      </c>
      <c r="BD69" s="6">
        <v>8890</v>
      </c>
      <c r="BE69" s="6">
        <v>9006</v>
      </c>
      <c r="BF69" s="6">
        <v>9146</v>
      </c>
      <c r="BG69" s="6">
        <v>9374</v>
      </c>
      <c r="BH69" s="6">
        <v>9518</v>
      </c>
      <c r="BI69" s="6">
        <v>9794</v>
      </c>
      <c r="BJ69" s="6">
        <v>9970</v>
      </c>
      <c r="BK69" s="6">
        <v>10131</v>
      </c>
      <c r="BL69" s="6">
        <v>10479</v>
      </c>
      <c r="BM69" s="6"/>
      <c r="BO69" s="14" t="s">
        <v>51</v>
      </c>
      <c r="BP69" s="129" cm="1">
        <f t="array" ref="BP69">INDEX(C68:C83,Control!$B$2)</f>
        <v>3182</v>
      </c>
      <c r="BQ69" s="129" cm="1">
        <f t="array" ref="BQ69">INDEX(D68:D83,Control!$B$2)</f>
        <v>3374</v>
      </c>
      <c r="BR69" s="129" cm="1">
        <f t="array" ref="BR69">INDEX(E68:E83,Control!$B$2)</f>
        <v>3498</v>
      </c>
      <c r="BS69" s="129" cm="1">
        <f t="array" ref="BS69">INDEX(F68:F83,Control!$B$2)</f>
        <v>5185</v>
      </c>
      <c r="BT69" s="129" cm="1">
        <f t="array" ref="BT69">INDEX(G68:G83,Control!$B$2)</f>
        <v>6592</v>
      </c>
      <c r="BU69" s="129" cm="1">
        <f t="array" ref="BU69">INDEX(H68:H83,Control!$B$2)</f>
        <v>6545</v>
      </c>
      <c r="BV69" s="129" cm="1">
        <f t="array" ref="BV69">INDEX(I68:I83,Control!$B$2)</f>
        <v>6434</v>
      </c>
      <c r="BW69" s="129" cm="1">
        <f t="array" ref="BW69">INDEX(J68:J83,Control!$B$2)</f>
        <v>6550</v>
      </c>
      <c r="BX69" s="129" cm="1">
        <f t="array" ref="BX69">INDEX(K68:K83,Control!$B$2)</f>
        <v>6468</v>
      </c>
      <c r="BY69" s="129" cm="1">
        <f t="array" ref="BY69">INDEX(L68:L83,Control!$B$2)</f>
        <v>6417</v>
      </c>
      <c r="BZ69" s="129" cm="1">
        <f t="array" ref="BZ69">INDEX(M68:M83,Control!$B$2)</f>
        <v>6549</v>
      </c>
      <c r="CA69" s="129" cm="1">
        <f t="array" ref="CA69">INDEX(N68:N83,Control!$B$2)</f>
        <v>6598</v>
      </c>
      <c r="CB69" s="129" cm="1">
        <f t="array" ref="CB69">INDEX(O68:O83,Control!$B$2)</f>
        <v>6685</v>
      </c>
      <c r="CC69" s="129" cm="1">
        <f t="array" ref="CC69">INDEX(P68:P83,Control!$B$2)</f>
        <v>6814</v>
      </c>
      <c r="CD69" s="129" cm="1">
        <f t="array" ref="CD69">INDEX(Q68:Q83,Control!$B$2)</f>
        <v>6794</v>
      </c>
      <c r="CE69" s="129" cm="1">
        <f t="array" ref="CE69">INDEX(R68:R83,Control!$B$2)</f>
        <v>6723</v>
      </c>
      <c r="CF69" s="129" cm="1">
        <f t="array" ref="CF69">INDEX(S68:S83,Control!$B$2)</f>
        <v>6573</v>
      </c>
      <c r="CG69" s="129" cm="1">
        <f t="array" ref="CG69">INDEX(T68:T83,Control!$B$2)</f>
        <v>6345</v>
      </c>
      <c r="CH69" s="129" cm="1">
        <f t="array" ref="CH69">INDEX(U68:U83,Control!$B$2)</f>
        <v>6218</v>
      </c>
      <c r="CI69" s="129" cm="1">
        <f t="array" ref="CI69">INDEX(V68:V83,Control!$B$2)</f>
        <v>6248</v>
      </c>
      <c r="CJ69" s="129" cm="1">
        <f t="array" ref="CJ69">INDEX(W68:W83,Control!$B$2)</f>
        <v>6073</v>
      </c>
      <c r="CK69" s="129" cm="1">
        <f t="array" ref="CK69">INDEX(X68:X83,Control!$B$2)</f>
        <v>6039</v>
      </c>
      <c r="CL69" s="129" cm="1">
        <f t="array" ref="CL69">INDEX(Y68:Y83,Control!$B$2)</f>
        <v>5998</v>
      </c>
      <c r="CM69" s="129" cm="1">
        <f t="array" ref="CM69">INDEX(Z68:Z83,Control!$B$2)</f>
        <v>5920</v>
      </c>
      <c r="CN69" s="129" cm="1">
        <f t="array" ref="CN69">INDEX(AA68:AA83,Control!$B$2)</f>
        <v>6044</v>
      </c>
      <c r="CO69" s="129" cm="1">
        <f t="array" ref="CO69">INDEX(AB68:AB83,Control!$B$2)</f>
        <v>5968</v>
      </c>
      <c r="CP69" s="129" cm="1">
        <f t="array" ref="CP69">INDEX(AC68:AC83,Control!$B$2)</f>
        <v>5822</v>
      </c>
      <c r="CQ69" s="129" cm="1">
        <f t="array" ref="CQ69">INDEX(AD68:AD83,Control!$B$2)</f>
        <v>5909</v>
      </c>
      <c r="CR69" s="129" cm="1">
        <f t="array" ref="CR69">INDEX(AE68:AE83,Control!$B$2)</f>
        <v>5888</v>
      </c>
      <c r="CS69" s="129" cm="1">
        <f t="array" ref="CS69">INDEX(AF68:AF83,Control!$B$2)</f>
        <v>5857</v>
      </c>
      <c r="CT69" s="129" cm="1">
        <f t="array" ref="CT69">INDEX(AG68:AG83,Control!$B$2)</f>
        <v>5954</v>
      </c>
      <c r="CU69" s="129" cm="1">
        <f t="array" ref="CU69">INDEX(AH68:AH83,Control!$B$2)</f>
        <v>5979</v>
      </c>
      <c r="CV69" s="129" cm="1">
        <f t="array" ref="CV69">INDEX(AI68:AI83,Control!$B$2)</f>
        <v>5990</v>
      </c>
      <c r="CW69" s="129" cm="1">
        <f t="array" ref="CW69">INDEX(AJ68:AJ83,Control!$B$2)</f>
        <v>6121</v>
      </c>
      <c r="CX69" s="129" cm="1">
        <f t="array" ref="CX69">INDEX(AK68:AK83,Control!$B$2)</f>
        <v>6156</v>
      </c>
      <c r="CY69" s="129" cm="1">
        <f t="array" ref="CY69">INDEX(AL68:AL83,Control!$B$2)</f>
        <v>6182</v>
      </c>
      <c r="CZ69" s="129" cm="1">
        <f t="array" ref="CZ69">INDEX(AM68:AM83,Control!$B$2)</f>
        <v>6335</v>
      </c>
      <c r="DA69" s="129" cm="1">
        <f t="array" ref="DA69">INDEX(AN68:AN83,Control!$B$2)</f>
        <v>6394</v>
      </c>
      <c r="DB69" s="129" cm="1">
        <f t="array" ref="DB69">INDEX(AO68:AO83,Control!$B$2)</f>
        <v>6449</v>
      </c>
      <c r="DC69" s="129" cm="1">
        <f t="array" ref="DC69">INDEX(AP68:AP83,Control!$B$2)</f>
        <v>6506</v>
      </c>
      <c r="DD69" s="129" cm="1">
        <f t="array" ref="DD69">INDEX(AQ68:AQ83,Control!$B$2)</f>
        <v>6592</v>
      </c>
      <c r="DE69" s="129" cm="1">
        <f t="array" ref="DE69">INDEX(AR68:AR83,Control!$B$2)</f>
        <v>6625</v>
      </c>
      <c r="DF69" s="129" cm="1">
        <f t="array" ref="DF69">INDEX(AS68:AS83,Control!$B$2)</f>
        <v>6646</v>
      </c>
      <c r="DG69" s="129" cm="1">
        <f t="array" ref="DG69">INDEX(AT68:AT83,Control!$B$2)</f>
        <v>6665</v>
      </c>
      <c r="DH69" s="129" cm="1">
        <f t="array" ref="DH69">INDEX(AU68:AU83,Control!$B$2)</f>
        <v>6715</v>
      </c>
      <c r="DI69" s="129" cm="1">
        <f t="array" ref="DI69">INDEX(AV68:AV83,Control!$B$2)</f>
        <v>6730</v>
      </c>
      <c r="DJ69" s="129" cm="1">
        <f t="array" ref="DJ69">INDEX(AW68:AW83,Control!$B$2)</f>
        <v>6755</v>
      </c>
      <c r="DK69" s="129" cm="1">
        <f t="array" ref="DK69">INDEX(AX68:AX83,Control!$B$2)</f>
        <v>6888</v>
      </c>
      <c r="DL69" s="129" cm="1">
        <f t="array" ref="DL69">INDEX(AY68:AY83,Control!$B$2)</f>
        <v>7081</v>
      </c>
      <c r="DM69" s="129" cm="1">
        <f t="array" ref="DM69">INDEX(AZ68:AZ83,Control!$B$2)</f>
        <v>7259</v>
      </c>
      <c r="DN69" s="129" cm="1">
        <f t="array" ref="DN69">INDEX(BA68:BA83,Control!$B$2)</f>
        <v>7387</v>
      </c>
      <c r="DO69" s="129" cm="1">
        <f t="array" ref="DO69">INDEX(BB68:BB83,Control!$B$2)</f>
        <v>7454</v>
      </c>
      <c r="DP69" s="129" cm="1">
        <f t="array" ref="DP69">INDEX(BC68:BC83,Control!$B$2)</f>
        <v>7495</v>
      </c>
      <c r="DQ69" s="129" cm="1">
        <f t="array" ref="DQ69">INDEX(BD68:BD83,Control!$B$2)</f>
        <v>7497</v>
      </c>
      <c r="DR69" s="129" cm="1">
        <f t="array" ref="DR69">INDEX(BE68:BE83,Control!$B$2)</f>
        <v>7698</v>
      </c>
      <c r="DS69" s="129" cm="1">
        <f t="array" ref="DS69">INDEX(BF68:BF83,Control!$B$2)</f>
        <v>7817</v>
      </c>
      <c r="DT69" s="129" cm="1">
        <f t="array" ref="DT69">INDEX(BG68:BG83,Control!$B$2)</f>
        <v>7974</v>
      </c>
      <c r="DU69" s="129" cm="1">
        <f t="array" ref="DU69">INDEX(BH68:BH83,Control!$B$2)</f>
        <v>8075</v>
      </c>
      <c r="DV69" s="129" cm="1">
        <f t="array" ref="DV69">INDEX(BI68:BI83,Control!$B$2)</f>
        <v>8203</v>
      </c>
      <c r="DW69" s="129" cm="1">
        <f t="array" ref="DW69">INDEX(BJ68:BJ83,Control!$B$2)</f>
        <v>8255</v>
      </c>
      <c r="DX69" s="129" cm="1">
        <f t="array" ref="DX69">INDEX(BK68:BK83,Control!$B$2)</f>
        <v>8449</v>
      </c>
      <c r="DY69" s="129" cm="1">
        <f t="array" ref="DY69">INDEX(BL68:BL83,Control!$B$2)</f>
        <v>8654</v>
      </c>
      <c r="DZ69" s="129"/>
    </row>
    <row r="70" spans="1:130" x14ac:dyDescent="0.25">
      <c r="A70" s="14" t="s">
        <v>2</v>
      </c>
      <c r="B70" s="14" t="s">
        <v>14</v>
      </c>
      <c r="C70" s="6">
        <v>2433</v>
      </c>
      <c r="D70" s="6">
        <v>2544</v>
      </c>
      <c r="E70" s="6">
        <v>2593</v>
      </c>
      <c r="F70" s="6">
        <v>4061</v>
      </c>
      <c r="G70" s="6">
        <v>5470</v>
      </c>
      <c r="H70" s="6">
        <v>5389</v>
      </c>
      <c r="I70" s="6">
        <v>5331</v>
      </c>
      <c r="J70" s="6">
        <v>5389</v>
      </c>
      <c r="K70" s="6">
        <v>5288</v>
      </c>
      <c r="L70" s="6">
        <v>5256</v>
      </c>
      <c r="M70" s="6">
        <v>5416</v>
      </c>
      <c r="N70" s="6">
        <v>5528</v>
      </c>
      <c r="O70" s="6">
        <v>5540</v>
      </c>
      <c r="P70" s="6">
        <v>5711</v>
      </c>
      <c r="Q70" s="6">
        <v>5795</v>
      </c>
      <c r="R70" s="6">
        <v>5690</v>
      </c>
      <c r="S70" s="6">
        <v>5544</v>
      </c>
      <c r="T70" s="6">
        <v>5309</v>
      </c>
      <c r="U70" s="6">
        <v>5236</v>
      </c>
      <c r="V70" s="6">
        <v>5233</v>
      </c>
      <c r="W70" s="6">
        <v>5095</v>
      </c>
      <c r="X70" s="6">
        <v>4973</v>
      </c>
      <c r="Y70" s="6">
        <v>4869</v>
      </c>
      <c r="Z70" s="6">
        <v>4757</v>
      </c>
      <c r="AA70" s="6">
        <v>4809</v>
      </c>
      <c r="AB70" s="6">
        <v>4791</v>
      </c>
      <c r="AC70" s="6">
        <v>4720</v>
      </c>
      <c r="AD70" s="6">
        <v>4719</v>
      </c>
      <c r="AE70" s="6">
        <v>4734</v>
      </c>
      <c r="AF70" s="6">
        <v>4703</v>
      </c>
      <c r="AG70" s="6">
        <v>4746</v>
      </c>
      <c r="AH70" s="6">
        <v>4849</v>
      </c>
      <c r="AI70" s="6">
        <v>4840</v>
      </c>
      <c r="AJ70" s="6">
        <v>5015</v>
      </c>
      <c r="AK70" s="6">
        <v>4940</v>
      </c>
      <c r="AL70" s="6">
        <v>5032</v>
      </c>
      <c r="AM70" s="6">
        <v>5108</v>
      </c>
      <c r="AN70" s="6">
        <v>5208</v>
      </c>
      <c r="AO70" s="6">
        <v>5223</v>
      </c>
      <c r="AP70" s="6">
        <v>5312</v>
      </c>
      <c r="AQ70" s="6">
        <v>5334</v>
      </c>
      <c r="AR70" s="6">
        <v>5384</v>
      </c>
      <c r="AS70" s="6">
        <v>5457</v>
      </c>
      <c r="AT70" s="6">
        <v>5460</v>
      </c>
      <c r="AU70" s="6">
        <v>5532</v>
      </c>
      <c r="AV70" s="6">
        <v>5573</v>
      </c>
      <c r="AW70" s="6">
        <v>5566</v>
      </c>
      <c r="AX70" s="6">
        <v>5683</v>
      </c>
      <c r="AY70" s="6">
        <v>5831</v>
      </c>
      <c r="AZ70" s="6">
        <v>5874</v>
      </c>
      <c r="BA70" s="6">
        <v>5957</v>
      </c>
      <c r="BB70" s="6">
        <v>6016</v>
      </c>
      <c r="BC70" s="6">
        <v>6059</v>
      </c>
      <c r="BD70" s="6">
        <v>6040</v>
      </c>
      <c r="BE70" s="6">
        <v>6134</v>
      </c>
      <c r="BF70" s="6">
        <v>6251</v>
      </c>
      <c r="BG70" s="6">
        <v>6361</v>
      </c>
      <c r="BH70" s="6">
        <v>6433</v>
      </c>
      <c r="BI70" s="6">
        <v>6503</v>
      </c>
      <c r="BJ70" s="6">
        <v>6574</v>
      </c>
      <c r="BK70" s="6">
        <v>6610</v>
      </c>
      <c r="BL70" s="6">
        <v>6786</v>
      </c>
      <c r="BM70" s="6"/>
    </row>
    <row r="71" spans="1:130" x14ac:dyDescent="0.25">
      <c r="A71" s="14" t="s">
        <v>3</v>
      </c>
      <c r="B71" s="14" t="s">
        <v>15</v>
      </c>
      <c r="C71" s="6">
        <v>4440</v>
      </c>
      <c r="D71" s="6">
        <v>4636</v>
      </c>
      <c r="E71" s="6">
        <v>4741</v>
      </c>
      <c r="F71" s="6">
        <v>6416</v>
      </c>
      <c r="G71" s="6">
        <v>7377</v>
      </c>
      <c r="H71" s="6">
        <v>7369</v>
      </c>
      <c r="I71" s="6">
        <v>7289</v>
      </c>
      <c r="J71" s="6">
        <v>7343</v>
      </c>
      <c r="K71" s="6">
        <v>7235</v>
      </c>
      <c r="L71" s="6">
        <v>7180</v>
      </c>
      <c r="M71" s="6">
        <v>7310</v>
      </c>
      <c r="N71" s="6">
        <v>7373</v>
      </c>
      <c r="O71" s="6">
        <v>7495</v>
      </c>
      <c r="P71" s="6">
        <v>7512</v>
      </c>
      <c r="Q71" s="6">
        <v>7511</v>
      </c>
      <c r="R71" s="6">
        <v>7443</v>
      </c>
      <c r="S71" s="6">
        <v>7227</v>
      </c>
      <c r="T71" s="6">
        <v>6994</v>
      </c>
      <c r="U71" s="6">
        <v>6916</v>
      </c>
      <c r="V71" s="6">
        <v>6868</v>
      </c>
      <c r="W71" s="6">
        <v>6830</v>
      </c>
      <c r="X71" s="6">
        <v>6778</v>
      </c>
      <c r="Y71" s="6">
        <v>6761</v>
      </c>
      <c r="Z71" s="6">
        <v>6712</v>
      </c>
      <c r="AA71" s="6">
        <v>6796</v>
      </c>
      <c r="AB71" s="6">
        <v>6741</v>
      </c>
      <c r="AC71" s="6">
        <v>6649</v>
      </c>
      <c r="AD71" s="6">
        <v>6653</v>
      </c>
      <c r="AE71" s="6">
        <v>6648</v>
      </c>
      <c r="AF71" s="6">
        <v>6579</v>
      </c>
      <c r="AG71" s="6">
        <v>6676</v>
      </c>
      <c r="AH71" s="6">
        <v>6728</v>
      </c>
      <c r="AI71" s="6">
        <v>6772</v>
      </c>
      <c r="AJ71" s="6">
        <v>7002</v>
      </c>
      <c r="AK71" s="6">
        <v>7072</v>
      </c>
      <c r="AL71" s="6">
        <v>7115</v>
      </c>
      <c r="AM71" s="6">
        <v>7220</v>
      </c>
      <c r="AN71" s="6">
        <v>7301</v>
      </c>
      <c r="AO71" s="6">
        <v>7349</v>
      </c>
      <c r="AP71" s="6">
        <v>7293</v>
      </c>
      <c r="AQ71" s="6">
        <v>7327</v>
      </c>
      <c r="AR71" s="6">
        <v>7289</v>
      </c>
      <c r="AS71" s="6">
        <v>7362</v>
      </c>
      <c r="AT71" s="6">
        <v>7426</v>
      </c>
      <c r="AU71" s="6">
        <v>7504</v>
      </c>
      <c r="AV71" s="6">
        <v>7582</v>
      </c>
      <c r="AW71" s="6">
        <v>7623</v>
      </c>
      <c r="AX71" s="6">
        <v>7750</v>
      </c>
      <c r="AY71" s="6">
        <v>7884</v>
      </c>
      <c r="AZ71" s="6">
        <v>8065</v>
      </c>
      <c r="BA71" s="6">
        <v>8243</v>
      </c>
      <c r="BB71" s="6">
        <v>8215</v>
      </c>
      <c r="BC71" s="6">
        <v>8197</v>
      </c>
      <c r="BD71" s="6">
        <v>8180</v>
      </c>
      <c r="BE71" s="6">
        <v>8166</v>
      </c>
      <c r="BF71" s="6">
        <v>8359</v>
      </c>
      <c r="BG71" s="6">
        <v>8554</v>
      </c>
      <c r="BH71" s="6">
        <v>8624</v>
      </c>
      <c r="BI71" s="6">
        <v>8786</v>
      </c>
      <c r="BJ71" s="6">
        <v>8830</v>
      </c>
      <c r="BK71" s="6">
        <v>8952</v>
      </c>
      <c r="BL71" s="6">
        <v>9181</v>
      </c>
      <c r="BM71" s="6"/>
    </row>
    <row r="72" spans="1:130" x14ac:dyDescent="0.25">
      <c r="A72" s="14" t="s">
        <v>7</v>
      </c>
      <c r="B72" s="14" t="s">
        <v>19</v>
      </c>
      <c r="C72" s="6">
        <v>3202</v>
      </c>
      <c r="D72" s="6">
        <v>3361</v>
      </c>
      <c r="E72" s="6">
        <v>3408</v>
      </c>
      <c r="F72" s="6">
        <v>5087</v>
      </c>
      <c r="G72" s="6">
        <v>6178</v>
      </c>
      <c r="H72" s="6">
        <v>6151</v>
      </c>
      <c r="I72" s="6">
        <v>6104</v>
      </c>
      <c r="J72" s="6">
        <v>6228</v>
      </c>
      <c r="K72" s="6">
        <v>6216</v>
      </c>
      <c r="L72" s="6">
        <v>6167</v>
      </c>
      <c r="M72" s="6">
        <v>6395</v>
      </c>
      <c r="N72" s="6">
        <v>6531</v>
      </c>
      <c r="O72" s="6">
        <v>6610</v>
      </c>
      <c r="P72" s="6">
        <v>6729</v>
      </c>
      <c r="Q72" s="6">
        <v>6717</v>
      </c>
      <c r="R72" s="6">
        <v>6713</v>
      </c>
      <c r="S72" s="6">
        <v>6527</v>
      </c>
      <c r="T72" s="6">
        <v>6281</v>
      </c>
      <c r="U72" s="6">
        <v>6134</v>
      </c>
      <c r="V72" s="6">
        <v>6089</v>
      </c>
      <c r="W72" s="6">
        <v>6040</v>
      </c>
      <c r="X72" s="6">
        <v>6008</v>
      </c>
      <c r="Y72" s="6">
        <v>5977</v>
      </c>
      <c r="Z72" s="6">
        <v>5950</v>
      </c>
      <c r="AA72" s="6">
        <v>5997</v>
      </c>
      <c r="AB72" s="6">
        <v>5974</v>
      </c>
      <c r="AC72" s="6">
        <v>5872</v>
      </c>
      <c r="AD72" s="6">
        <v>5834</v>
      </c>
      <c r="AE72" s="6">
        <v>5820</v>
      </c>
      <c r="AF72" s="6">
        <v>5727</v>
      </c>
      <c r="AG72" s="6">
        <v>5820</v>
      </c>
      <c r="AH72" s="6">
        <v>5861</v>
      </c>
      <c r="AI72" s="6">
        <v>5865</v>
      </c>
      <c r="AJ72" s="6">
        <v>6045</v>
      </c>
      <c r="AK72" s="6">
        <v>6122</v>
      </c>
      <c r="AL72" s="6">
        <v>6181</v>
      </c>
      <c r="AM72" s="6">
        <v>6337</v>
      </c>
      <c r="AN72" s="6">
        <v>6353</v>
      </c>
      <c r="AO72" s="6">
        <v>6338</v>
      </c>
      <c r="AP72" s="6">
        <v>6357</v>
      </c>
      <c r="AQ72" s="6">
        <v>6335</v>
      </c>
      <c r="AR72" s="6">
        <v>6333</v>
      </c>
      <c r="AS72" s="6">
        <v>6328</v>
      </c>
      <c r="AT72" s="6">
        <v>6388</v>
      </c>
      <c r="AU72" s="6">
        <v>6480</v>
      </c>
      <c r="AV72" s="6">
        <v>6600</v>
      </c>
      <c r="AW72" s="6">
        <v>6615</v>
      </c>
      <c r="AX72" s="6">
        <v>6813</v>
      </c>
      <c r="AY72" s="6">
        <v>6952</v>
      </c>
      <c r="AZ72" s="6">
        <v>7027</v>
      </c>
      <c r="BA72" s="6">
        <v>7092</v>
      </c>
      <c r="BB72" s="6">
        <v>7120</v>
      </c>
      <c r="BC72" s="6">
        <v>7107</v>
      </c>
      <c r="BD72" s="6">
        <v>7102</v>
      </c>
      <c r="BE72" s="6">
        <v>7182</v>
      </c>
      <c r="BF72" s="6">
        <v>7360</v>
      </c>
      <c r="BG72" s="6">
        <v>7462</v>
      </c>
      <c r="BH72" s="6">
        <v>7559</v>
      </c>
      <c r="BI72" s="6">
        <v>7741</v>
      </c>
      <c r="BJ72" s="6">
        <v>7900</v>
      </c>
      <c r="BK72" s="6">
        <v>8023</v>
      </c>
      <c r="BL72" s="6">
        <v>8207</v>
      </c>
      <c r="BM72" s="6"/>
    </row>
    <row r="73" spans="1:130" x14ac:dyDescent="0.25">
      <c r="A73" s="14" t="s">
        <v>4</v>
      </c>
      <c r="B73" s="14" t="s">
        <v>16</v>
      </c>
      <c r="C73" s="6">
        <v>3113</v>
      </c>
      <c r="D73" s="6">
        <v>3269</v>
      </c>
      <c r="E73" s="6">
        <v>3321</v>
      </c>
      <c r="F73" s="6">
        <v>4741</v>
      </c>
      <c r="G73" s="6">
        <v>6230</v>
      </c>
      <c r="H73" s="6">
        <v>6348</v>
      </c>
      <c r="I73" s="6">
        <v>6268</v>
      </c>
      <c r="J73" s="6">
        <v>6421</v>
      </c>
      <c r="K73" s="6">
        <v>6357</v>
      </c>
      <c r="L73" s="6">
        <v>6340</v>
      </c>
      <c r="M73" s="6">
        <v>6472</v>
      </c>
      <c r="N73" s="6">
        <v>6502</v>
      </c>
      <c r="O73" s="6">
        <v>6584</v>
      </c>
      <c r="P73" s="6">
        <v>6716</v>
      </c>
      <c r="Q73" s="6">
        <v>6794</v>
      </c>
      <c r="R73" s="6">
        <v>6795</v>
      </c>
      <c r="S73" s="6">
        <v>6628</v>
      </c>
      <c r="T73" s="6">
        <v>6400</v>
      </c>
      <c r="U73" s="6">
        <v>6246</v>
      </c>
      <c r="V73" s="6">
        <v>6195</v>
      </c>
      <c r="W73" s="6">
        <v>6032</v>
      </c>
      <c r="X73" s="6">
        <v>5978</v>
      </c>
      <c r="Y73" s="6">
        <v>5877</v>
      </c>
      <c r="Z73" s="6">
        <v>5859</v>
      </c>
      <c r="AA73" s="6">
        <v>5878</v>
      </c>
      <c r="AB73" s="6">
        <v>5917</v>
      </c>
      <c r="AC73" s="6">
        <v>5813</v>
      </c>
      <c r="AD73" s="6">
        <v>5860</v>
      </c>
      <c r="AE73" s="6">
        <v>5856</v>
      </c>
      <c r="AF73" s="6">
        <v>5873</v>
      </c>
      <c r="AG73" s="6">
        <v>5956</v>
      </c>
      <c r="AH73" s="6">
        <v>6000</v>
      </c>
      <c r="AI73" s="6">
        <v>6061</v>
      </c>
      <c r="AJ73" s="6">
        <v>6193</v>
      </c>
      <c r="AK73" s="6">
        <v>6129</v>
      </c>
      <c r="AL73" s="6">
        <v>6139</v>
      </c>
      <c r="AM73" s="6">
        <v>6371</v>
      </c>
      <c r="AN73" s="6">
        <v>6439</v>
      </c>
      <c r="AO73" s="6">
        <v>6456</v>
      </c>
      <c r="AP73" s="6">
        <v>6510</v>
      </c>
      <c r="AQ73" s="6">
        <v>6512</v>
      </c>
      <c r="AR73" s="6">
        <v>6565</v>
      </c>
      <c r="AS73" s="6">
        <v>6622</v>
      </c>
      <c r="AT73" s="6">
        <v>6664</v>
      </c>
      <c r="AU73" s="6">
        <v>6716</v>
      </c>
      <c r="AV73" s="6">
        <v>6696</v>
      </c>
      <c r="AW73" s="6">
        <v>6726</v>
      </c>
      <c r="AX73" s="6">
        <v>6907</v>
      </c>
      <c r="AY73" s="6">
        <v>7031</v>
      </c>
      <c r="AZ73" s="6">
        <v>7137</v>
      </c>
      <c r="BA73" s="6">
        <v>7253</v>
      </c>
      <c r="BB73" s="6">
        <v>7380</v>
      </c>
      <c r="BC73" s="6">
        <v>7389</v>
      </c>
      <c r="BD73" s="6">
        <v>7436</v>
      </c>
      <c r="BE73" s="6">
        <v>7546</v>
      </c>
      <c r="BF73" s="6">
        <v>7647</v>
      </c>
      <c r="BG73" s="6">
        <v>7862</v>
      </c>
      <c r="BH73" s="6">
        <v>7918</v>
      </c>
      <c r="BI73" s="6">
        <v>8008</v>
      </c>
      <c r="BJ73" s="6">
        <v>8096</v>
      </c>
      <c r="BK73" s="6">
        <v>8116</v>
      </c>
      <c r="BL73" s="6">
        <v>8371</v>
      </c>
      <c r="BM73" s="6"/>
    </row>
    <row r="74" spans="1:130" x14ac:dyDescent="0.25">
      <c r="A74" s="14" t="s">
        <v>5</v>
      </c>
      <c r="B74" s="14" t="s">
        <v>17</v>
      </c>
      <c r="C74" s="6">
        <v>3114</v>
      </c>
      <c r="D74" s="6">
        <v>3320</v>
      </c>
      <c r="E74" s="6">
        <v>3467</v>
      </c>
      <c r="F74" s="6">
        <v>5395</v>
      </c>
      <c r="G74" s="6">
        <v>7347</v>
      </c>
      <c r="H74" s="6">
        <v>7243</v>
      </c>
      <c r="I74" s="6">
        <v>7073</v>
      </c>
      <c r="J74" s="6">
        <v>7137</v>
      </c>
      <c r="K74" s="6">
        <v>7062</v>
      </c>
      <c r="L74" s="6">
        <v>6953</v>
      </c>
      <c r="M74" s="6">
        <v>7101</v>
      </c>
      <c r="N74" s="6">
        <v>7265</v>
      </c>
      <c r="O74" s="6">
        <v>7447</v>
      </c>
      <c r="P74" s="6">
        <v>7654</v>
      </c>
      <c r="Q74" s="6">
        <v>7785</v>
      </c>
      <c r="R74" s="6">
        <v>7794</v>
      </c>
      <c r="S74" s="6">
        <v>7584</v>
      </c>
      <c r="T74" s="6">
        <v>7316</v>
      </c>
      <c r="U74" s="6">
        <v>7230</v>
      </c>
      <c r="V74" s="6">
        <v>7375</v>
      </c>
      <c r="W74" s="6">
        <v>7209</v>
      </c>
      <c r="X74" s="6">
        <v>7154</v>
      </c>
      <c r="Y74" s="6">
        <v>7089</v>
      </c>
      <c r="Z74" s="6">
        <v>6945</v>
      </c>
      <c r="AA74" s="6">
        <v>7106</v>
      </c>
      <c r="AB74" s="6">
        <v>7140</v>
      </c>
      <c r="AC74" s="6">
        <v>7088</v>
      </c>
      <c r="AD74" s="6">
        <v>7068</v>
      </c>
      <c r="AE74" s="6">
        <v>7074</v>
      </c>
      <c r="AF74" s="6">
        <v>7050</v>
      </c>
      <c r="AG74" s="6">
        <v>7150</v>
      </c>
      <c r="AH74" s="6">
        <v>7241</v>
      </c>
      <c r="AI74" s="6">
        <v>7261</v>
      </c>
      <c r="AJ74" s="6">
        <v>7426</v>
      </c>
      <c r="AK74" s="6">
        <v>7481</v>
      </c>
      <c r="AL74" s="6">
        <v>7491</v>
      </c>
      <c r="AM74" s="6">
        <v>7683</v>
      </c>
      <c r="AN74" s="6">
        <v>7706</v>
      </c>
      <c r="AO74" s="6">
        <v>7768</v>
      </c>
      <c r="AP74" s="6">
        <v>7794</v>
      </c>
      <c r="AQ74" s="6">
        <v>7919</v>
      </c>
      <c r="AR74" s="6">
        <v>7909</v>
      </c>
      <c r="AS74" s="6">
        <v>7975</v>
      </c>
      <c r="AT74" s="6">
        <v>8037</v>
      </c>
      <c r="AU74" s="6">
        <v>8161</v>
      </c>
      <c r="AV74" s="6">
        <v>8285</v>
      </c>
      <c r="AW74" s="6">
        <v>8403</v>
      </c>
      <c r="AX74" s="6">
        <v>8569</v>
      </c>
      <c r="AY74" s="6">
        <v>8699</v>
      </c>
      <c r="AZ74" s="6">
        <v>8839</v>
      </c>
      <c r="BA74" s="6">
        <v>9055</v>
      </c>
      <c r="BB74" s="6">
        <v>9203</v>
      </c>
      <c r="BC74" s="6">
        <v>9185</v>
      </c>
      <c r="BD74" s="6">
        <v>9266</v>
      </c>
      <c r="BE74" s="6">
        <v>9383</v>
      </c>
      <c r="BF74" s="6">
        <v>9527</v>
      </c>
      <c r="BG74" s="6">
        <v>9776</v>
      </c>
      <c r="BH74" s="6">
        <v>9878</v>
      </c>
      <c r="BI74" s="6">
        <v>10001</v>
      </c>
      <c r="BJ74" s="6">
        <v>10247</v>
      </c>
      <c r="BK74" s="6">
        <v>10335</v>
      </c>
      <c r="BL74" s="6">
        <v>10706</v>
      </c>
      <c r="BM74" s="6"/>
    </row>
    <row r="75" spans="1:130" x14ac:dyDescent="0.25">
      <c r="A75" s="14" t="s">
        <v>6</v>
      </c>
      <c r="B75" s="14" t="s">
        <v>18</v>
      </c>
      <c r="C75" s="6">
        <v>1565</v>
      </c>
      <c r="D75" s="6">
        <v>1653</v>
      </c>
      <c r="E75" s="6">
        <v>1714</v>
      </c>
      <c r="F75" s="6">
        <v>2793</v>
      </c>
      <c r="G75" s="6">
        <v>3958</v>
      </c>
      <c r="H75" s="6">
        <v>3891</v>
      </c>
      <c r="I75" s="6">
        <v>3877</v>
      </c>
      <c r="J75" s="6">
        <v>3898</v>
      </c>
      <c r="K75" s="6">
        <v>3852</v>
      </c>
      <c r="L75" s="6">
        <v>3845</v>
      </c>
      <c r="M75" s="6">
        <v>3938</v>
      </c>
      <c r="N75" s="6">
        <v>4001</v>
      </c>
      <c r="O75" s="6">
        <v>4037</v>
      </c>
      <c r="P75" s="6">
        <v>4145</v>
      </c>
      <c r="Q75" s="6">
        <v>4206</v>
      </c>
      <c r="R75" s="6">
        <v>4159</v>
      </c>
      <c r="S75" s="6">
        <v>3993</v>
      </c>
      <c r="T75" s="6">
        <v>3884</v>
      </c>
      <c r="U75" s="6">
        <v>3790</v>
      </c>
      <c r="V75" s="6">
        <v>3768</v>
      </c>
      <c r="W75" s="6">
        <v>3685</v>
      </c>
      <c r="X75" s="6">
        <v>3626</v>
      </c>
      <c r="Y75" s="6">
        <v>3568</v>
      </c>
      <c r="Z75" s="6">
        <v>3492</v>
      </c>
      <c r="AA75" s="6">
        <v>3470</v>
      </c>
      <c r="AB75" s="6">
        <v>3464</v>
      </c>
      <c r="AC75" s="6">
        <v>3415</v>
      </c>
      <c r="AD75" s="6">
        <v>3405</v>
      </c>
      <c r="AE75" s="6">
        <v>3370</v>
      </c>
      <c r="AF75" s="6">
        <v>3407</v>
      </c>
      <c r="AG75" s="6">
        <v>3456</v>
      </c>
      <c r="AH75" s="6">
        <v>3497</v>
      </c>
      <c r="AI75" s="6">
        <v>3481</v>
      </c>
      <c r="AJ75" s="6">
        <v>3608</v>
      </c>
      <c r="AK75" s="6">
        <v>3574</v>
      </c>
      <c r="AL75" s="6">
        <v>3639</v>
      </c>
      <c r="AM75" s="6">
        <v>3711</v>
      </c>
      <c r="AN75" s="6">
        <v>3761</v>
      </c>
      <c r="AO75" s="6">
        <v>3743</v>
      </c>
      <c r="AP75" s="6">
        <v>3754</v>
      </c>
      <c r="AQ75" s="6">
        <v>3777</v>
      </c>
      <c r="AR75" s="6">
        <v>3762</v>
      </c>
      <c r="AS75" s="6">
        <v>3829</v>
      </c>
      <c r="AT75" s="6">
        <v>3865</v>
      </c>
      <c r="AU75" s="6">
        <v>3923</v>
      </c>
      <c r="AV75" s="6">
        <v>3971</v>
      </c>
      <c r="AW75" s="6">
        <v>3981</v>
      </c>
      <c r="AX75" s="6">
        <v>4039</v>
      </c>
      <c r="AY75" s="6">
        <v>4138</v>
      </c>
      <c r="AZ75" s="6">
        <v>4145</v>
      </c>
      <c r="BA75" s="6">
        <v>4257</v>
      </c>
      <c r="BB75" s="6">
        <v>4276</v>
      </c>
      <c r="BC75" s="6">
        <v>4279</v>
      </c>
      <c r="BD75" s="6">
        <v>4281</v>
      </c>
      <c r="BE75" s="6">
        <v>4311</v>
      </c>
      <c r="BF75" s="6">
        <v>4386</v>
      </c>
      <c r="BG75" s="6">
        <v>4523</v>
      </c>
      <c r="BH75" s="6">
        <v>4619</v>
      </c>
      <c r="BI75" s="6">
        <v>4732</v>
      </c>
      <c r="BJ75" s="6">
        <v>4766</v>
      </c>
      <c r="BK75" s="6">
        <v>4871</v>
      </c>
      <c r="BL75" s="6">
        <v>4981</v>
      </c>
      <c r="BM75" s="6"/>
    </row>
    <row r="76" spans="1:130" x14ac:dyDescent="0.25">
      <c r="A76" s="14" t="s">
        <v>8</v>
      </c>
      <c r="B76" s="14" t="s">
        <v>20</v>
      </c>
      <c r="C76" s="6">
        <v>5286</v>
      </c>
      <c r="D76" s="6">
        <v>5508</v>
      </c>
      <c r="E76" s="6">
        <v>5566</v>
      </c>
      <c r="F76" s="6">
        <v>7782</v>
      </c>
      <c r="G76" s="6">
        <v>9232</v>
      </c>
      <c r="H76" s="6">
        <v>9109</v>
      </c>
      <c r="I76" s="6">
        <v>8928</v>
      </c>
      <c r="J76" s="6">
        <v>9020</v>
      </c>
      <c r="K76" s="6">
        <v>8936</v>
      </c>
      <c r="L76" s="6">
        <v>8858</v>
      </c>
      <c r="M76" s="6">
        <v>9087</v>
      </c>
      <c r="N76" s="6">
        <v>9139</v>
      </c>
      <c r="O76" s="6">
        <v>9265</v>
      </c>
      <c r="P76" s="6">
        <v>9544</v>
      </c>
      <c r="Q76" s="6">
        <v>9667</v>
      </c>
      <c r="R76" s="6">
        <v>9624</v>
      </c>
      <c r="S76" s="6">
        <v>9407</v>
      </c>
      <c r="T76" s="6">
        <v>9220</v>
      </c>
      <c r="U76" s="6">
        <v>9145</v>
      </c>
      <c r="V76" s="6">
        <v>9177</v>
      </c>
      <c r="W76" s="6">
        <v>8980</v>
      </c>
      <c r="X76" s="6">
        <v>8931</v>
      </c>
      <c r="Y76" s="6">
        <v>8852</v>
      </c>
      <c r="Z76" s="6">
        <v>8740</v>
      </c>
      <c r="AA76" s="6">
        <v>8815</v>
      </c>
      <c r="AB76" s="6">
        <v>8843</v>
      </c>
      <c r="AC76" s="6">
        <v>8738</v>
      </c>
      <c r="AD76" s="6">
        <v>8719</v>
      </c>
      <c r="AE76" s="6">
        <v>8708</v>
      </c>
      <c r="AF76" s="6">
        <v>8705</v>
      </c>
      <c r="AG76" s="6">
        <v>8775</v>
      </c>
      <c r="AH76" s="6">
        <v>8873</v>
      </c>
      <c r="AI76" s="6">
        <v>8935</v>
      </c>
      <c r="AJ76" s="6">
        <v>9181</v>
      </c>
      <c r="AK76" s="6">
        <v>9269</v>
      </c>
      <c r="AL76" s="6">
        <v>9327</v>
      </c>
      <c r="AM76" s="6">
        <v>9502</v>
      </c>
      <c r="AN76" s="6">
        <v>9639</v>
      </c>
      <c r="AO76" s="6">
        <v>9580</v>
      </c>
      <c r="AP76" s="6">
        <v>9624</v>
      </c>
      <c r="AQ76" s="6">
        <v>9653</v>
      </c>
      <c r="AR76" s="6">
        <v>9674</v>
      </c>
      <c r="AS76" s="6">
        <v>9781</v>
      </c>
      <c r="AT76" s="6">
        <v>9815</v>
      </c>
      <c r="AU76" s="6">
        <v>9915</v>
      </c>
      <c r="AV76" s="6">
        <v>10108</v>
      </c>
      <c r="AW76" s="6">
        <v>10250</v>
      </c>
      <c r="AX76" s="6">
        <v>10505</v>
      </c>
      <c r="AY76" s="6">
        <v>10695</v>
      </c>
      <c r="AZ76" s="6">
        <v>10828</v>
      </c>
      <c r="BA76" s="6">
        <v>10952</v>
      </c>
      <c r="BB76" s="6">
        <v>11018</v>
      </c>
      <c r="BC76" s="6">
        <v>11124</v>
      </c>
      <c r="BD76" s="6">
        <v>11082</v>
      </c>
      <c r="BE76" s="6">
        <v>11268</v>
      </c>
      <c r="BF76" s="6">
        <v>11438</v>
      </c>
      <c r="BG76" s="6">
        <v>11708</v>
      </c>
      <c r="BH76" s="6">
        <v>11840</v>
      </c>
      <c r="BI76" s="6">
        <v>12077</v>
      </c>
      <c r="BJ76" s="6">
        <v>12184</v>
      </c>
      <c r="BK76" s="6">
        <v>12383</v>
      </c>
      <c r="BL76" s="6">
        <v>12731</v>
      </c>
      <c r="BM76" s="6"/>
    </row>
    <row r="77" spans="1:130" x14ac:dyDescent="0.25">
      <c r="A77" s="14" t="s">
        <v>9</v>
      </c>
      <c r="B77" s="14" t="s">
        <v>21</v>
      </c>
      <c r="C77" s="6">
        <v>7403</v>
      </c>
      <c r="D77" s="6">
        <v>7669</v>
      </c>
      <c r="E77" s="6">
        <v>7841</v>
      </c>
      <c r="F77" s="6">
        <v>10436</v>
      </c>
      <c r="G77" s="6">
        <v>12217</v>
      </c>
      <c r="H77" s="6">
        <v>12254</v>
      </c>
      <c r="I77" s="6">
        <v>12194</v>
      </c>
      <c r="J77" s="6">
        <v>12230</v>
      </c>
      <c r="K77" s="6">
        <v>12268</v>
      </c>
      <c r="L77" s="6">
        <v>12162</v>
      </c>
      <c r="M77" s="6">
        <v>12437</v>
      </c>
      <c r="N77" s="6">
        <v>12502</v>
      </c>
      <c r="O77" s="6">
        <v>12499</v>
      </c>
      <c r="P77" s="6">
        <v>12557</v>
      </c>
      <c r="Q77" s="6">
        <v>12503</v>
      </c>
      <c r="R77" s="6">
        <v>12583</v>
      </c>
      <c r="S77" s="6">
        <v>12329</v>
      </c>
      <c r="T77" s="6">
        <v>11991</v>
      </c>
      <c r="U77" s="6">
        <v>11742</v>
      </c>
      <c r="V77" s="6">
        <v>11638</v>
      </c>
      <c r="W77" s="6">
        <v>11481</v>
      </c>
      <c r="X77" s="6">
        <v>11375</v>
      </c>
      <c r="Y77" s="6">
        <v>11289</v>
      </c>
      <c r="Z77" s="6">
        <v>11174</v>
      </c>
      <c r="AA77" s="6">
        <v>11318</v>
      </c>
      <c r="AB77" s="6">
        <v>11349</v>
      </c>
      <c r="AC77" s="6">
        <v>11131</v>
      </c>
      <c r="AD77" s="6">
        <v>11111</v>
      </c>
      <c r="AE77" s="6">
        <v>11008</v>
      </c>
      <c r="AF77" s="6">
        <v>10933</v>
      </c>
      <c r="AG77" s="6">
        <v>11060</v>
      </c>
      <c r="AH77" s="6">
        <v>11167</v>
      </c>
      <c r="AI77" s="6">
        <v>11238</v>
      </c>
      <c r="AJ77" s="6">
        <v>11584</v>
      </c>
      <c r="AK77" s="6">
        <v>11674</v>
      </c>
      <c r="AL77" s="6">
        <v>11728</v>
      </c>
      <c r="AM77" s="6">
        <v>11893</v>
      </c>
      <c r="AN77" s="6">
        <v>12043</v>
      </c>
      <c r="AO77" s="6">
        <v>11963</v>
      </c>
      <c r="AP77" s="6">
        <v>11918</v>
      </c>
      <c r="AQ77" s="6">
        <v>11873</v>
      </c>
      <c r="AR77" s="6">
        <v>11932</v>
      </c>
      <c r="AS77" s="6">
        <v>11861</v>
      </c>
      <c r="AT77" s="6">
        <v>11918</v>
      </c>
      <c r="AU77" s="6">
        <v>11932</v>
      </c>
      <c r="AV77" s="6">
        <v>12071</v>
      </c>
      <c r="AW77" s="6">
        <v>12104</v>
      </c>
      <c r="AX77" s="6">
        <v>12350</v>
      </c>
      <c r="AY77" s="6">
        <v>12538</v>
      </c>
      <c r="AZ77" s="6">
        <v>12764</v>
      </c>
      <c r="BA77" s="6">
        <v>12962</v>
      </c>
      <c r="BB77" s="6">
        <v>12960</v>
      </c>
      <c r="BC77" s="6">
        <v>12919</v>
      </c>
      <c r="BD77" s="6">
        <v>12868</v>
      </c>
      <c r="BE77" s="6">
        <v>13028</v>
      </c>
      <c r="BF77" s="6">
        <v>13124</v>
      </c>
      <c r="BG77" s="6">
        <v>13474</v>
      </c>
      <c r="BH77" s="6">
        <v>13664</v>
      </c>
      <c r="BI77" s="6">
        <v>13934</v>
      </c>
      <c r="BJ77" s="6">
        <v>14110</v>
      </c>
      <c r="BK77" s="6">
        <v>14328</v>
      </c>
      <c r="BL77" s="6">
        <v>14798</v>
      </c>
      <c r="BM77" s="6"/>
    </row>
    <row r="78" spans="1:130" x14ac:dyDescent="0.25">
      <c r="A78" s="14" t="s">
        <v>46</v>
      </c>
      <c r="B78" s="14" t="s">
        <v>22</v>
      </c>
      <c r="C78" s="6">
        <v>1748</v>
      </c>
      <c r="D78" s="6">
        <v>1879</v>
      </c>
      <c r="E78" s="6">
        <v>1954</v>
      </c>
      <c r="F78" s="6">
        <v>3124</v>
      </c>
      <c r="G78" s="6">
        <v>4452</v>
      </c>
      <c r="H78" s="6">
        <v>4402</v>
      </c>
      <c r="I78" s="6">
        <v>4315</v>
      </c>
      <c r="J78" s="6">
        <v>4383</v>
      </c>
      <c r="K78" s="6">
        <v>4335</v>
      </c>
      <c r="L78" s="6">
        <v>4266</v>
      </c>
      <c r="M78" s="6">
        <v>4306</v>
      </c>
      <c r="N78" s="6">
        <v>4405</v>
      </c>
      <c r="O78" s="6">
        <v>4484</v>
      </c>
      <c r="P78" s="6">
        <v>4586</v>
      </c>
      <c r="Q78" s="6">
        <v>4602</v>
      </c>
      <c r="R78" s="6">
        <v>4623</v>
      </c>
      <c r="S78" s="6">
        <v>4509</v>
      </c>
      <c r="T78" s="6">
        <v>4342</v>
      </c>
      <c r="U78" s="6">
        <v>4249</v>
      </c>
      <c r="V78" s="6">
        <v>4278</v>
      </c>
      <c r="W78" s="6">
        <v>4183</v>
      </c>
      <c r="X78" s="6">
        <v>4114</v>
      </c>
      <c r="Y78" s="6">
        <v>4064</v>
      </c>
      <c r="Z78" s="6">
        <v>3960</v>
      </c>
      <c r="AA78" s="6">
        <v>3988</v>
      </c>
      <c r="AB78" s="6">
        <v>3994</v>
      </c>
      <c r="AC78" s="6">
        <v>3929</v>
      </c>
      <c r="AD78" s="6">
        <v>3998</v>
      </c>
      <c r="AE78" s="6">
        <v>4001</v>
      </c>
      <c r="AF78" s="6">
        <v>3974</v>
      </c>
      <c r="AG78" s="6">
        <v>4024</v>
      </c>
      <c r="AH78" s="6">
        <v>4063</v>
      </c>
      <c r="AI78" s="6">
        <v>4064</v>
      </c>
      <c r="AJ78" s="6">
        <v>4210</v>
      </c>
      <c r="AK78" s="6">
        <v>4243</v>
      </c>
      <c r="AL78" s="6">
        <v>4263</v>
      </c>
      <c r="AM78" s="6">
        <v>4334</v>
      </c>
      <c r="AN78" s="6">
        <v>4371</v>
      </c>
      <c r="AO78" s="6">
        <v>4424</v>
      </c>
      <c r="AP78" s="6">
        <v>4480</v>
      </c>
      <c r="AQ78" s="6">
        <v>4510</v>
      </c>
      <c r="AR78" s="6">
        <v>4539</v>
      </c>
      <c r="AS78" s="6">
        <v>4633</v>
      </c>
      <c r="AT78" s="6">
        <v>4681</v>
      </c>
      <c r="AU78" s="6">
        <v>4774</v>
      </c>
      <c r="AV78" s="6">
        <v>4790</v>
      </c>
      <c r="AW78" s="6">
        <v>4827</v>
      </c>
      <c r="AX78" s="6">
        <v>4902</v>
      </c>
      <c r="AY78" s="6">
        <v>4982</v>
      </c>
      <c r="AZ78" s="6">
        <v>5049</v>
      </c>
      <c r="BA78" s="6">
        <v>5164</v>
      </c>
      <c r="BB78" s="6">
        <v>5201</v>
      </c>
      <c r="BC78" s="6">
        <v>5267</v>
      </c>
      <c r="BD78" s="6">
        <v>5224</v>
      </c>
      <c r="BE78" s="6">
        <v>5248</v>
      </c>
      <c r="BF78" s="6">
        <v>5367</v>
      </c>
      <c r="BG78" s="6">
        <v>5513</v>
      </c>
      <c r="BH78" s="6">
        <v>5631</v>
      </c>
      <c r="BI78" s="6">
        <v>5698</v>
      </c>
      <c r="BJ78" s="6">
        <v>5814</v>
      </c>
      <c r="BK78" s="6">
        <v>5952</v>
      </c>
      <c r="BL78" s="6">
        <v>6092</v>
      </c>
      <c r="BM78" s="6"/>
    </row>
    <row r="79" spans="1:130" x14ac:dyDescent="0.25">
      <c r="A79" s="14" t="s">
        <v>11</v>
      </c>
      <c r="B79" s="14" t="s">
        <v>23</v>
      </c>
      <c r="C79" s="6">
        <v>1593</v>
      </c>
      <c r="D79" s="6">
        <v>1679</v>
      </c>
      <c r="E79" s="6">
        <v>1765</v>
      </c>
      <c r="F79" s="6">
        <v>2829</v>
      </c>
      <c r="G79" s="6">
        <v>4121</v>
      </c>
      <c r="H79" s="6">
        <v>4104</v>
      </c>
      <c r="I79" s="6">
        <v>4113</v>
      </c>
      <c r="J79" s="6">
        <v>4125</v>
      </c>
      <c r="K79" s="6">
        <v>4077</v>
      </c>
      <c r="L79" s="6">
        <v>4002</v>
      </c>
      <c r="M79" s="6">
        <v>4120</v>
      </c>
      <c r="N79" s="6">
        <v>4188</v>
      </c>
      <c r="O79" s="6">
        <v>4284</v>
      </c>
      <c r="P79" s="6">
        <v>4376</v>
      </c>
      <c r="Q79" s="6">
        <v>4433</v>
      </c>
      <c r="R79" s="6">
        <v>4418</v>
      </c>
      <c r="S79" s="6">
        <v>4274</v>
      </c>
      <c r="T79" s="6">
        <v>4094</v>
      </c>
      <c r="U79" s="6">
        <v>4063</v>
      </c>
      <c r="V79" s="6">
        <v>4050</v>
      </c>
      <c r="W79" s="6">
        <v>3976</v>
      </c>
      <c r="X79" s="6">
        <v>3900</v>
      </c>
      <c r="Y79" s="6">
        <v>3856</v>
      </c>
      <c r="Z79" s="6">
        <v>3777</v>
      </c>
      <c r="AA79" s="6">
        <v>3847</v>
      </c>
      <c r="AB79" s="6">
        <v>3820</v>
      </c>
      <c r="AC79" s="6">
        <v>3791</v>
      </c>
      <c r="AD79" s="6">
        <v>3769</v>
      </c>
      <c r="AE79" s="6">
        <v>3788</v>
      </c>
      <c r="AF79" s="6">
        <v>3773</v>
      </c>
      <c r="AG79" s="6">
        <v>3840</v>
      </c>
      <c r="AH79" s="6">
        <v>3861</v>
      </c>
      <c r="AI79" s="6">
        <v>3873</v>
      </c>
      <c r="AJ79" s="6">
        <v>3947</v>
      </c>
      <c r="AK79" s="6">
        <v>3936</v>
      </c>
      <c r="AL79" s="6">
        <v>3932</v>
      </c>
      <c r="AM79" s="6">
        <v>4015</v>
      </c>
      <c r="AN79" s="6">
        <v>4062</v>
      </c>
      <c r="AO79" s="6">
        <v>4009</v>
      </c>
      <c r="AP79" s="6">
        <v>4083</v>
      </c>
      <c r="AQ79" s="6">
        <v>4108</v>
      </c>
      <c r="AR79" s="6">
        <v>4128</v>
      </c>
      <c r="AS79" s="6">
        <v>4193</v>
      </c>
      <c r="AT79" s="6">
        <v>4251</v>
      </c>
      <c r="AU79" s="6">
        <v>4303</v>
      </c>
      <c r="AV79" s="6">
        <v>4288</v>
      </c>
      <c r="AW79" s="6">
        <v>4301</v>
      </c>
      <c r="AX79" s="6">
        <v>4373</v>
      </c>
      <c r="AY79" s="6">
        <v>4453</v>
      </c>
      <c r="AZ79" s="6">
        <v>4496</v>
      </c>
      <c r="BA79" s="6">
        <v>4579</v>
      </c>
      <c r="BB79" s="6">
        <v>4662</v>
      </c>
      <c r="BC79" s="6">
        <v>4649</v>
      </c>
      <c r="BD79" s="6">
        <v>4671</v>
      </c>
      <c r="BE79" s="6">
        <v>4713</v>
      </c>
      <c r="BF79" s="6">
        <v>4778</v>
      </c>
      <c r="BG79" s="6">
        <v>4992</v>
      </c>
      <c r="BH79" s="6">
        <v>4976</v>
      </c>
      <c r="BI79" s="6">
        <v>5104</v>
      </c>
      <c r="BJ79" s="6">
        <v>5168</v>
      </c>
      <c r="BK79" s="6">
        <v>5209</v>
      </c>
      <c r="BL79" s="6">
        <v>5367</v>
      </c>
      <c r="BM79" s="6"/>
    </row>
    <row r="80" spans="1:130" x14ac:dyDescent="0.25">
      <c r="A80" s="14" t="s">
        <v>41</v>
      </c>
      <c r="C80" s="6">
        <v>40729</v>
      </c>
      <c r="D80" s="6">
        <v>42722</v>
      </c>
      <c r="E80" s="6">
        <v>43820</v>
      </c>
      <c r="F80" s="6">
        <v>63881</v>
      </c>
      <c r="G80" s="6">
        <v>80535</v>
      </c>
      <c r="H80" s="6">
        <v>80162</v>
      </c>
      <c r="I80" s="6">
        <v>79251</v>
      </c>
      <c r="J80" s="6">
        <v>80054</v>
      </c>
      <c r="K80" s="6">
        <v>79369</v>
      </c>
      <c r="L80" s="6">
        <v>78606</v>
      </c>
      <c r="M80" s="6">
        <v>80400</v>
      </c>
      <c r="N80" s="6">
        <v>81422</v>
      </c>
      <c r="O80" s="6">
        <v>82426</v>
      </c>
      <c r="P80" s="6">
        <v>84003</v>
      </c>
      <c r="Q80" s="6">
        <v>84502</v>
      </c>
      <c r="R80" s="6">
        <v>84176</v>
      </c>
      <c r="S80" s="6">
        <v>82020</v>
      </c>
      <c r="T80" s="6">
        <v>79337</v>
      </c>
      <c r="U80" s="6">
        <v>78053</v>
      </c>
      <c r="V80" s="6">
        <v>77890</v>
      </c>
      <c r="W80" s="6">
        <v>76393</v>
      </c>
      <c r="X80" s="6">
        <v>75722</v>
      </c>
      <c r="Y80" s="6">
        <v>74998</v>
      </c>
      <c r="Z80" s="6">
        <v>74054</v>
      </c>
      <c r="AA80" s="6">
        <v>74959</v>
      </c>
      <c r="AB80" s="6">
        <v>74937</v>
      </c>
      <c r="AC80" s="6">
        <v>73856</v>
      </c>
      <c r="AD80" s="6">
        <v>73912</v>
      </c>
      <c r="AE80" s="6">
        <v>73769</v>
      </c>
      <c r="AF80" s="6">
        <v>73416</v>
      </c>
      <c r="AG80" s="6">
        <v>74284</v>
      </c>
      <c r="AH80" s="6">
        <v>75036</v>
      </c>
      <c r="AI80" s="6">
        <v>75353</v>
      </c>
      <c r="AJ80" s="6">
        <v>77550</v>
      </c>
      <c r="AK80" s="6">
        <v>77904</v>
      </c>
      <c r="AL80" s="6">
        <v>78488</v>
      </c>
      <c r="AM80" s="6">
        <v>80139</v>
      </c>
      <c r="AN80" s="6">
        <v>80995</v>
      </c>
      <c r="AO80" s="6">
        <v>81047</v>
      </c>
      <c r="AP80" s="6">
        <v>81403</v>
      </c>
      <c r="AQ80" s="6">
        <v>81748</v>
      </c>
      <c r="AR80" s="6">
        <v>81969</v>
      </c>
      <c r="AS80" s="6">
        <v>82587</v>
      </c>
      <c r="AT80" s="6">
        <v>83127</v>
      </c>
      <c r="AU80" s="6">
        <v>84063</v>
      </c>
      <c r="AV80" s="6">
        <v>84880</v>
      </c>
      <c r="AW80" s="6">
        <v>85393</v>
      </c>
      <c r="AX80" s="6">
        <v>87179</v>
      </c>
      <c r="AY80" s="6">
        <v>88864</v>
      </c>
      <c r="AZ80" s="6">
        <v>90230</v>
      </c>
      <c r="BA80" s="6">
        <v>91822</v>
      </c>
      <c r="BB80" s="6">
        <v>92447</v>
      </c>
      <c r="BC80" s="6">
        <v>92612</v>
      </c>
      <c r="BD80" s="6">
        <v>92544</v>
      </c>
      <c r="BE80" s="6">
        <v>93688</v>
      </c>
      <c r="BF80" s="6">
        <v>95197</v>
      </c>
      <c r="BG80" s="6">
        <v>97569</v>
      </c>
      <c r="BH80" s="6">
        <v>98734</v>
      </c>
      <c r="BI80" s="6">
        <v>100586</v>
      </c>
      <c r="BJ80" s="6">
        <v>101908</v>
      </c>
      <c r="BK80" s="6">
        <v>103355</v>
      </c>
      <c r="BL80" s="6">
        <v>106360</v>
      </c>
      <c r="BM80" s="6"/>
      <c r="BP80" s="6">
        <f>P80-E80</f>
        <v>40183</v>
      </c>
      <c r="BQ80" s="142">
        <f>BP80/E80</f>
        <v>0.91700136923779096</v>
      </c>
    </row>
    <row r="81" spans="1:69" x14ac:dyDescent="0.25">
      <c r="A81" s="14" t="s">
        <v>24</v>
      </c>
      <c r="B81" s="14" t="s">
        <v>25</v>
      </c>
      <c r="C81" s="6">
        <v>8084</v>
      </c>
      <c r="D81" s="6">
        <v>8495</v>
      </c>
      <c r="E81" s="6">
        <v>8853</v>
      </c>
      <c r="F81" s="6">
        <v>12358</v>
      </c>
      <c r="G81" s="6">
        <v>16253</v>
      </c>
      <c r="H81" s="6">
        <v>16030</v>
      </c>
      <c r="I81" s="6">
        <v>15980</v>
      </c>
      <c r="J81" s="6">
        <v>16297</v>
      </c>
      <c r="K81" s="6">
        <v>16065</v>
      </c>
      <c r="L81" s="6">
        <v>15891</v>
      </c>
      <c r="M81" s="6">
        <v>16222</v>
      </c>
      <c r="N81" s="6">
        <v>16412</v>
      </c>
      <c r="O81" s="6">
        <v>16749</v>
      </c>
      <c r="P81" s="6">
        <v>17085</v>
      </c>
      <c r="Q81" s="6">
        <v>17463</v>
      </c>
      <c r="R81" s="6">
        <v>17484</v>
      </c>
      <c r="S81" s="6">
        <v>17156</v>
      </c>
      <c r="T81" s="6">
        <v>16760</v>
      </c>
      <c r="U81" s="6">
        <v>16503</v>
      </c>
      <c r="V81" s="6">
        <v>16449</v>
      </c>
      <c r="W81" s="6">
        <v>16072</v>
      </c>
      <c r="X81" s="6">
        <v>15762</v>
      </c>
      <c r="Y81" s="6">
        <v>15595</v>
      </c>
      <c r="Z81" s="6">
        <v>15288</v>
      </c>
      <c r="AA81" s="6">
        <v>15551</v>
      </c>
      <c r="AB81" s="6">
        <v>15536</v>
      </c>
      <c r="AC81" s="6">
        <v>15296</v>
      </c>
      <c r="AD81" s="6">
        <v>15409</v>
      </c>
      <c r="AE81" s="6">
        <v>15394</v>
      </c>
      <c r="AF81" s="6">
        <v>15329</v>
      </c>
      <c r="AG81" s="6">
        <v>15505</v>
      </c>
      <c r="AH81" s="6">
        <v>15651</v>
      </c>
      <c r="AI81" s="6">
        <v>15828</v>
      </c>
      <c r="AJ81" s="6">
        <v>16351</v>
      </c>
      <c r="AK81" s="6">
        <v>16459</v>
      </c>
      <c r="AL81" s="6">
        <v>16517</v>
      </c>
      <c r="AM81" s="6">
        <v>17032</v>
      </c>
      <c r="AN81" s="6">
        <v>17209</v>
      </c>
      <c r="AO81" s="6">
        <v>17314</v>
      </c>
      <c r="AP81" s="6">
        <v>17448</v>
      </c>
      <c r="AQ81" s="6">
        <v>17603</v>
      </c>
      <c r="AR81" s="6">
        <v>17682</v>
      </c>
      <c r="AS81" s="6">
        <v>17801</v>
      </c>
      <c r="AT81" s="6">
        <v>17918</v>
      </c>
      <c r="AU81" s="6">
        <v>18140</v>
      </c>
      <c r="AV81" s="6">
        <v>18101</v>
      </c>
      <c r="AW81" s="6">
        <v>18171</v>
      </c>
      <c r="AX81" s="6">
        <v>18430</v>
      </c>
      <c r="AY81" s="6">
        <v>18863</v>
      </c>
      <c r="AZ81" s="6">
        <v>19037</v>
      </c>
      <c r="BA81" s="6">
        <v>19404</v>
      </c>
      <c r="BB81" s="6">
        <v>19554</v>
      </c>
      <c r="BC81" s="6">
        <v>19566</v>
      </c>
      <c r="BD81" s="6">
        <v>19723</v>
      </c>
      <c r="BE81" s="6">
        <v>19924</v>
      </c>
      <c r="BF81" s="6">
        <v>20055</v>
      </c>
      <c r="BG81" s="6">
        <v>20443</v>
      </c>
      <c r="BH81" s="6">
        <v>20565</v>
      </c>
      <c r="BI81" s="6">
        <v>20912</v>
      </c>
      <c r="BJ81" s="6">
        <v>21201</v>
      </c>
      <c r="BK81" s="6">
        <v>21513</v>
      </c>
      <c r="BL81" s="6">
        <v>22205</v>
      </c>
      <c r="BM81" s="6"/>
      <c r="BP81" s="6">
        <f t="shared" ref="BP81:BP83" si="314">P81-E81</f>
        <v>8232</v>
      </c>
      <c r="BQ81" s="142">
        <f t="shared" ref="BQ81:BQ83" si="315">BP81/E81</f>
        <v>0.92985428668248049</v>
      </c>
    </row>
    <row r="82" spans="1:69" x14ac:dyDescent="0.25">
      <c r="A82" s="14" t="s">
        <v>26</v>
      </c>
      <c r="C82" s="6">
        <v>179510</v>
      </c>
      <c r="D82" s="6">
        <v>188466</v>
      </c>
      <c r="E82" s="6">
        <v>194503</v>
      </c>
      <c r="F82" s="6">
        <v>286354</v>
      </c>
      <c r="G82" s="6">
        <v>388694</v>
      </c>
      <c r="H82" s="6">
        <v>386481</v>
      </c>
      <c r="I82" s="6">
        <v>383192</v>
      </c>
      <c r="J82" s="6">
        <v>387225</v>
      </c>
      <c r="K82" s="6">
        <v>383988</v>
      </c>
      <c r="L82" s="6">
        <v>380030</v>
      </c>
      <c r="M82" s="6">
        <v>390653</v>
      </c>
      <c r="N82" s="6">
        <v>396128</v>
      </c>
      <c r="O82" s="6">
        <v>404707</v>
      </c>
      <c r="P82" s="6">
        <v>415138</v>
      </c>
      <c r="Q82" s="6">
        <v>419011</v>
      </c>
      <c r="R82" s="6">
        <v>415934</v>
      </c>
      <c r="S82" s="6">
        <v>403368</v>
      </c>
      <c r="T82" s="6">
        <v>389055</v>
      </c>
      <c r="U82" s="6">
        <v>382327</v>
      </c>
      <c r="V82" s="6">
        <v>380450</v>
      </c>
      <c r="W82" s="6">
        <v>371701</v>
      </c>
      <c r="X82" s="6">
        <v>365094</v>
      </c>
      <c r="Y82" s="6">
        <v>359603</v>
      </c>
      <c r="Z82" s="6">
        <v>354084</v>
      </c>
      <c r="AA82" s="6">
        <v>359061</v>
      </c>
      <c r="AB82" s="6">
        <v>357848</v>
      </c>
      <c r="AC82" s="6">
        <v>351806</v>
      </c>
      <c r="AD82" s="6">
        <v>351302</v>
      </c>
      <c r="AE82" s="6">
        <v>350199</v>
      </c>
      <c r="AF82" s="6">
        <v>349295</v>
      </c>
      <c r="AG82" s="6">
        <v>355189</v>
      </c>
      <c r="AH82" s="6">
        <v>358316</v>
      </c>
      <c r="AI82" s="6">
        <v>360601</v>
      </c>
      <c r="AJ82" s="6">
        <v>369732</v>
      </c>
      <c r="AK82" s="6">
        <v>371408</v>
      </c>
      <c r="AL82" s="6">
        <v>373956</v>
      </c>
      <c r="AM82" s="6">
        <v>382064</v>
      </c>
      <c r="AN82" s="6">
        <v>386256</v>
      </c>
      <c r="AO82" s="6">
        <v>386853</v>
      </c>
      <c r="AP82" s="6">
        <v>387920</v>
      </c>
      <c r="AQ82" s="6">
        <v>390875</v>
      </c>
      <c r="AR82" s="6">
        <v>391746</v>
      </c>
      <c r="AS82" s="6">
        <v>393649</v>
      </c>
      <c r="AT82" s="6">
        <v>397515</v>
      </c>
      <c r="AU82" s="6">
        <v>402369</v>
      </c>
      <c r="AV82" s="6">
        <v>404317</v>
      </c>
      <c r="AW82" s="6">
        <v>405951</v>
      </c>
      <c r="AX82" s="6">
        <v>413483</v>
      </c>
      <c r="AY82" s="6">
        <v>421860</v>
      </c>
      <c r="AZ82" s="6">
        <v>427354</v>
      </c>
      <c r="BA82" s="6">
        <v>434529</v>
      </c>
      <c r="BB82" s="6">
        <v>437882</v>
      </c>
      <c r="BC82" s="6">
        <v>440681</v>
      </c>
      <c r="BD82" s="6">
        <v>443036</v>
      </c>
      <c r="BE82" s="6">
        <v>449767</v>
      </c>
      <c r="BF82" s="6">
        <v>455956</v>
      </c>
      <c r="BG82" s="6">
        <v>466519</v>
      </c>
      <c r="BH82" s="6">
        <v>471688</v>
      </c>
      <c r="BI82" s="6">
        <v>480436</v>
      </c>
      <c r="BJ82" s="6">
        <v>486980</v>
      </c>
      <c r="BK82" s="6">
        <v>495822</v>
      </c>
      <c r="BL82" s="6">
        <v>511048</v>
      </c>
      <c r="BM82" s="6"/>
      <c r="BP82" s="6">
        <f t="shared" si="314"/>
        <v>220635</v>
      </c>
      <c r="BQ82" s="142">
        <f t="shared" si="315"/>
        <v>1.134352683506167</v>
      </c>
    </row>
    <row r="83" spans="1:69" x14ac:dyDescent="0.25">
      <c r="A83" s="14" t="s">
        <v>27</v>
      </c>
      <c r="B83" s="14" t="s">
        <v>42</v>
      </c>
      <c r="C83" s="6">
        <v>1547691</v>
      </c>
      <c r="D83" s="6">
        <v>1627711</v>
      </c>
      <c r="E83" s="6">
        <v>1677625</v>
      </c>
      <c r="F83" s="6">
        <v>2305718</v>
      </c>
      <c r="G83" s="6">
        <v>2967589</v>
      </c>
      <c r="H83" s="6">
        <v>2993664</v>
      </c>
      <c r="I83" s="6">
        <v>2979387</v>
      </c>
      <c r="J83" s="6">
        <v>3005808</v>
      </c>
      <c r="K83" s="6">
        <v>3001298</v>
      </c>
      <c r="L83" s="6">
        <v>2982668</v>
      </c>
      <c r="M83" s="6">
        <v>3056409</v>
      </c>
      <c r="N83" s="6">
        <v>3097504</v>
      </c>
      <c r="O83" s="6">
        <v>3169408</v>
      </c>
      <c r="P83" s="6">
        <v>3246569</v>
      </c>
      <c r="Q83" s="6">
        <v>3272696</v>
      </c>
      <c r="R83" s="6">
        <v>3254195</v>
      </c>
      <c r="S83" s="6">
        <v>3178570</v>
      </c>
      <c r="T83" s="6">
        <v>3084194</v>
      </c>
      <c r="U83" s="6">
        <v>3041541</v>
      </c>
      <c r="V83" s="6">
        <v>3029883</v>
      </c>
      <c r="W83" s="6">
        <v>2970757</v>
      </c>
      <c r="X83" s="6">
        <v>2918166</v>
      </c>
      <c r="Y83" s="6">
        <v>2876932</v>
      </c>
      <c r="Z83" s="6">
        <v>2837560</v>
      </c>
      <c r="AA83" s="6">
        <v>2879190</v>
      </c>
      <c r="AB83" s="6">
        <v>2877001</v>
      </c>
      <c r="AC83" s="6">
        <v>2836472</v>
      </c>
      <c r="AD83" s="6">
        <v>2841182</v>
      </c>
      <c r="AE83" s="6">
        <v>2839986</v>
      </c>
      <c r="AF83" s="6">
        <v>2834324</v>
      </c>
      <c r="AG83" s="6">
        <v>2876526</v>
      </c>
      <c r="AH83" s="6">
        <v>2898965</v>
      </c>
      <c r="AI83" s="6">
        <v>2910347</v>
      </c>
      <c r="AJ83" s="6">
        <v>2980672</v>
      </c>
      <c r="AK83" s="6">
        <v>2989469</v>
      </c>
      <c r="AL83" s="6">
        <v>3012027</v>
      </c>
      <c r="AM83" s="6">
        <v>3080158</v>
      </c>
      <c r="AN83" s="6">
        <v>3118969</v>
      </c>
      <c r="AO83" s="6">
        <v>3128086</v>
      </c>
      <c r="AP83" s="6">
        <v>3147176</v>
      </c>
      <c r="AQ83" s="6">
        <v>3169869</v>
      </c>
      <c r="AR83" s="6">
        <v>3174182</v>
      </c>
      <c r="AS83" s="6">
        <v>3196658</v>
      </c>
      <c r="AT83" s="6">
        <v>3231276</v>
      </c>
      <c r="AU83" s="6">
        <v>3267243</v>
      </c>
      <c r="AV83" s="6">
        <v>3282799</v>
      </c>
      <c r="AW83" s="6">
        <v>3295949</v>
      </c>
      <c r="AX83" s="6">
        <v>3360351</v>
      </c>
      <c r="AY83" s="6">
        <v>3428428</v>
      </c>
      <c r="AZ83" s="6">
        <v>3480616</v>
      </c>
      <c r="BA83" s="6">
        <v>3550444</v>
      </c>
      <c r="BB83" s="6">
        <v>3584840</v>
      </c>
      <c r="BC83" s="6">
        <v>3614445</v>
      </c>
      <c r="BD83" s="6">
        <v>3648028</v>
      </c>
      <c r="BE83" s="6">
        <v>3700137</v>
      </c>
      <c r="BF83" s="6">
        <v>3751848</v>
      </c>
      <c r="BG83" s="6">
        <v>3835116</v>
      </c>
      <c r="BH83" s="6">
        <v>3875805</v>
      </c>
      <c r="BI83" s="6">
        <v>3953589</v>
      </c>
      <c r="BJ83" s="6">
        <v>4010643</v>
      </c>
      <c r="BK83" s="6">
        <v>4084613</v>
      </c>
      <c r="BL83" s="6">
        <v>4205683</v>
      </c>
      <c r="BM83" s="6"/>
      <c r="BP83" s="6">
        <f t="shared" si="314"/>
        <v>1568944</v>
      </c>
      <c r="BQ83" s="142">
        <f t="shared" si="315"/>
        <v>0.93521734595037631</v>
      </c>
    </row>
    <row r="88" spans="1:69" x14ac:dyDescent="0.25">
      <c r="A88" s="14" t="s">
        <v>43</v>
      </c>
    </row>
    <row r="89" spans="1:69" x14ac:dyDescent="0.25">
      <c r="C89" s="4" t="s">
        <v>54</v>
      </c>
      <c r="D89" s="4" t="s">
        <v>54</v>
      </c>
      <c r="E89" s="4" t="s">
        <v>54</v>
      </c>
      <c r="F89" s="4" t="s">
        <v>54</v>
      </c>
      <c r="G89" s="4" t="s">
        <v>54</v>
      </c>
      <c r="H89" s="4" t="s">
        <v>98</v>
      </c>
      <c r="I89" s="4" t="s">
        <v>98</v>
      </c>
      <c r="J89" s="4" t="s">
        <v>98</v>
      </c>
      <c r="K89" s="4" t="s">
        <v>98</v>
      </c>
      <c r="L89" s="4" t="s">
        <v>98</v>
      </c>
      <c r="M89" s="4" t="s">
        <v>98</v>
      </c>
      <c r="N89" s="4" t="s">
        <v>98</v>
      </c>
      <c r="O89" s="4" t="s">
        <v>98</v>
      </c>
      <c r="P89" s="4" t="s">
        <v>98</v>
      </c>
      <c r="Q89" s="4" t="s">
        <v>98</v>
      </c>
      <c r="R89" s="159" t="s">
        <v>98</v>
      </c>
      <c r="S89" s="159" t="s">
        <v>98</v>
      </c>
      <c r="T89" s="159" t="s">
        <v>99</v>
      </c>
      <c r="U89" s="159" t="s">
        <v>99</v>
      </c>
      <c r="V89" s="159" t="s">
        <v>99</v>
      </c>
      <c r="W89" s="159" t="s">
        <v>99</v>
      </c>
      <c r="X89" s="159" t="s">
        <v>99</v>
      </c>
      <c r="Y89" s="159" t="s">
        <v>99</v>
      </c>
      <c r="Z89" s="159" t="s">
        <v>99</v>
      </c>
      <c r="AA89" s="159" t="s">
        <v>99</v>
      </c>
      <c r="AB89" s="159" t="s">
        <v>99</v>
      </c>
      <c r="AC89" s="159" t="s">
        <v>99</v>
      </c>
      <c r="AD89" s="159" t="s">
        <v>99</v>
      </c>
      <c r="AE89" s="159" t="s">
        <v>99</v>
      </c>
      <c r="AF89" s="159" t="s">
        <v>1042</v>
      </c>
      <c r="AG89" s="159" t="s">
        <v>1042</v>
      </c>
      <c r="AH89" s="159" t="s">
        <v>1042</v>
      </c>
      <c r="AI89" s="159" t="s">
        <v>1042</v>
      </c>
      <c r="AJ89" s="159" t="s">
        <v>1042</v>
      </c>
      <c r="AK89" s="159" t="s">
        <v>1042</v>
      </c>
      <c r="AL89" s="159" t="s">
        <v>1042</v>
      </c>
      <c r="AM89" s="159" t="s">
        <v>1042</v>
      </c>
      <c r="AN89" s="159" t="s">
        <v>1042</v>
      </c>
      <c r="AO89" s="159" t="s">
        <v>1042</v>
      </c>
      <c r="AP89" s="159" t="s">
        <v>1042</v>
      </c>
      <c r="AQ89" s="159" t="s">
        <v>1042</v>
      </c>
      <c r="AR89" s="159" t="s">
        <v>1043</v>
      </c>
      <c r="AS89" s="159" t="s">
        <v>1043</v>
      </c>
      <c r="AT89" s="159" t="s">
        <v>1043</v>
      </c>
      <c r="AU89" s="159" t="s">
        <v>1043</v>
      </c>
      <c r="AV89" s="159" t="s">
        <v>1043</v>
      </c>
      <c r="AW89" s="159" t="s">
        <v>1043</v>
      </c>
      <c r="AX89" s="159" t="s">
        <v>1043</v>
      </c>
      <c r="AY89" s="159" t="s">
        <v>1043</v>
      </c>
      <c r="AZ89" s="159" t="s">
        <v>1043</v>
      </c>
      <c r="BA89" s="159" t="s">
        <v>1043</v>
      </c>
      <c r="BB89" s="159" t="s">
        <v>1043</v>
      </c>
      <c r="BC89" s="159" t="s">
        <v>1043</v>
      </c>
      <c r="BD89" s="159" t="s">
        <v>1043</v>
      </c>
      <c r="BE89" s="159" t="s">
        <v>1043</v>
      </c>
      <c r="BF89" s="159" t="s">
        <v>1043</v>
      </c>
      <c r="BG89" s="159" t="s">
        <v>1043</v>
      </c>
      <c r="BH89" s="159" t="s">
        <v>1043</v>
      </c>
      <c r="BI89" s="159" t="s">
        <v>1043</v>
      </c>
      <c r="BJ89" s="159" t="s">
        <v>1043</v>
      </c>
      <c r="BK89" s="159" t="s">
        <v>1043</v>
      </c>
      <c r="BL89" s="159" t="s">
        <v>1043</v>
      </c>
      <c r="BM89" s="159" t="s">
        <v>1043</v>
      </c>
    </row>
    <row r="90" spans="1:69" x14ac:dyDescent="0.25">
      <c r="A90" s="14" t="s">
        <v>0</v>
      </c>
      <c r="B90" s="14" t="s">
        <v>12</v>
      </c>
      <c r="C90" s="6">
        <v>79394</v>
      </c>
      <c r="D90" s="6">
        <v>79394</v>
      </c>
      <c r="E90" s="6">
        <v>79394</v>
      </c>
      <c r="F90" s="6">
        <v>79394</v>
      </c>
      <c r="G90" s="6">
        <v>79394</v>
      </c>
      <c r="H90" s="6">
        <v>79959</v>
      </c>
      <c r="I90" s="6">
        <v>79959</v>
      </c>
      <c r="J90" s="6">
        <v>79959</v>
      </c>
      <c r="K90" s="6">
        <v>79959</v>
      </c>
      <c r="L90" s="6">
        <v>79959</v>
      </c>
      <c r="M90" s="6">
        <v>79959</v>
      </c>
      <c r="N90" s="6">
        <v>79959</v>
      </c>
      <c r="O90" s="6">
        <v>79959</v>
      </c>
      <c r="P90" s="6">
        <v>79959</v>
      </c>
      <c r="Q90" s="6">
        <v>79959</v>
      </c>
      <c r="R90" s="6">
        <v>79959</v>
      </c>
      <c r="S90" s="6">
        <v>79959</v>
      </c>
      <c r="T90" s="6">
        <v>81077</v>
      </c>
      <c r="U90" s="6">
        <v>81077</v>
      </c>
      <c r="V90" s="6">
        <v>81077</v>
      </c>
      <c r="W90" s="6">
        <v>81077</v>
      </c>
      <c r="X90" s="6">
        <v>81077</v>
      </c>
      <c r="Y90" s="6">
        <v>81077</v>
      </c>
      <c r="Z90" s="6">
        <v>81077</v>
      </c>
      <c r="AA90" s="6">
        <v>81077</v>
      </c>
      <c r="AB90" s="6">
        <v>81077</v>
      </c>
      <c r="AC90" s="6">
        <v>81077</v>
      </c>
      <c r="AD90" s="6">
        <v>81077</v>
      </c>
      <c r="AE90" s="6">
        <v>81077</v>
      </c>
      <c r="AF90" s="6">
        <v>82280</v>
      </c>
      <c r="AG90" s="6">
        <v>82280</v>
      </c>
      <c r="AH90" s="6">
        <v>82280</v>
      </c>
      <c r="AI90" s="6">
        <v>82280</v>
      </c>
      <c r="AJ90" s="6">
        <v>82280</v>
      </c>
      <c r="AK90" s="6">
        <v>82280</v>
      </c>
      <c r="AL90" s="6">
        <v>82280</v>
      </c>
      <c r="AM90" s="6">
        <v>82280</v>
      </c>
      <c r="AN90" s="6">
        <v>82280</v>
      </c>
      <c r="AO90" s="6">
        <v>82280</v>
      </c>
      <c r="AP90" s="6">
        <v>82280</v>
      </c>
      <c r="AQ90" s="6">
        <v>82280</v>
      </c>
      <c r="AR90" s="6">
        <v>83926</v>
      </c>
      <c r="AS90" s="6">
        <v>83926</v>
      </c>
      <c r="AT90" s="6">
        <v>83926</v>
      </c>
      <c r="AU90" s="6">
        <v>83926</v>
      </c>
      <c r="AV90" s="6">
        <v>83926</v>
      </c>
      <c r="AW90" s="6">
        <v>83926</v>
      </c>
      <c r="AX90" s="6">
        <v>83926</v>
      </c>
      <c r="AY90" s="6">
        <v>83926</v>
      </c>
      <c r="AZ90" s="6">
        <v>83926</v>
      </c>
      <c r="BA90" s="6">
        <v>83926</v>
      </c>
      <c r="BB90" s="6">
        <v>83926</v>
      </c>
      <c r="BC90" s="6">
        <v>83926</v>
      </c>
      <c r="BD90" s="6">
        <v>83926</v>
      </c>
      <c r="BE90" s="6">
        <v>83926</v>
      </c>
      <c r="BF90" s="6">
        <v>83926</v>
      </c>
      <c r="BG90" s="6">
        <v>83926</v>
      </c>
      <c r="BH90" s="6">
        <v>83926</v>
      </c>
      <c r="BI90" s="6">
        <v>83926</v>
      </c>
      <c r="BJ90" s="6">
        <v>83926</v>
      </c>
      <c r="BK90" s="6">
        <v>83926</v>
      </c>
      <c r="BL90" s="6">
        <v>83926</v>
      </c>
      <c r="BM90" s="6">
        <v>83926</v>
      </c>
    </row>
    <row r="91" spans="1:69" x14ac:dyDescent="0.25">
      <c r="A91" s="14" t="s">
        <v>1</v>
      </c>
      <c r="B91" s="14" t="s">
        <v>13</v>
      </c>
      <c r="C91" s="6">
        <v>98779</v>
      </c>
      <c r="D91" s="6">
        <v>98779</v>
      </c>
      <c r="E91" s="6">
        <v>98779</v>
      </c>
      <c r="F91" s="6">
        <v>98779</v>
      </c>
      <c r="G91" s="6">
        <v>98779</v>
      </c>
      <c r="H91" s="6">
        <v>98526</v>
      </c>
      <c r="I91" s="6">
        <v>98526</v>
      </c>
      <c r="J91" s="6">
        <v>98526</v>
      </c>
      <c r="K91" s="6">
        <v>98526</v>
      </c>
      <c r="L91" s="6">
        <v>98526</v>
      </c>
      <c r="M91" s="6">
        <v>98526</v>
      </c>
      <c r="N91" s="6">
        <v>98526</v>
      </c>
      <c r="O91" s="6">
        <v>98526</v>
      </c>
      <c r="P91" s="6">
        <v>98526</v>
      </c>
      <c r="Q91" s="6">
        <v>98526</v>
      </c>
      <c r="R91" s="6">
        <v>98526</v>
      </c>
      <c r="S91" s="6">
        <v>98526</v>
      </c>
      <c r="T91" s="6">
        <v>97501</v>
      </c>
      <c r="U91" s="6">
        <v>97501</v>
      </c>
      <c r="V91" s="6">
        <v>97501</v>
      </c>
      <c r="W91" s="6">
        <v>97501</v>
      </c>
      <c r="X91" s="6">
        <v>97501</v>
      </c>
      <c r="Y91" s="6">
        <v>97501</v>
      </c>
      <c r="Z91" s="6">
        <v>97501</v>
      </c>
      <c r="AA91" s="6">
        <v>97501</v>
      </c>
      <c r="AB91" s="6">
        <v>97501</v>
      </c>
      <c r="AC91" s="6">
        <v>97501</v>
      </c>
      <c r="AD91" s="6">
        <v>97501</v>
      </c>
      <c r="AE91" s="6">
        <v>97501</v>
      </c>
      <c r="AF91" s="6">
        <v>97980</v>
      </c>
      <c r="AG91" s="6">
        <v>97980</v>
      </c>
      <c r="AH91" s="6">
        <v>97980</v>
      </c>
      <c r="AI91" s="6">
        <v>97980</v>
      </c>
      <c r="AJ91" s="6">
        <v>97980</v>
      </c>
      <c r="AK91" s="6">
        <v>97980</v>
      </c>
      <c r="AL91" s="6">
        <v>97980</v>
      </c>
      <c r="AM91" s="6">
        <v>97980</v>
      </c>
      <c r="AN91" s="6">
        <v>97980</v>
      </c>
      <c r="AO91" s="6">
        <v>97980</v>
      </c>
      <c r="AP91" s="6">
        <v>97980</v>
      </c>
      <c r="AQ91" s="6">
        <v>97980</v>
      </c>
      <c r="AR91" s="6">
        <v>98821</v>
      </c>
      <c r="AS91" s="6">
        <v>98821</v>
      </c>
      <c r="AT91" s="6">
        <v>98821</v>
      </c>
      <c r="AU91" s="6">
        <v>98821</v>
      </c>
      <c r="AV91" s="6">
        <v>98821</v>
      </c>
      <c r="AW91" s="6">
        <v>98821</v>
      </c>
      <c r="AX91" s="6">
        <v>98821</v>
      </c>
      <c r="AY91" s="6">
        <v>98821</v>
      </c>
      <c r="AZ91" s="6">
        <v>98821</v>
      </c>
      <c r="BA91" s="6">
        <v>98821</v>
      </c>
      <c r="BB91" s="6">
        <v>98821</v>
      </c>
      <c r="BC91" s="6">
        <v>98821</v>
      </c>
      <c r="BD91" s="6">
        <v>98821</v>
      </c>
      <c r="BE91" s="6">
        <v>98821</v>
      </c>
      <c r="BF91" s="6">
        <v>98821</v>
      </c>
      <c r="BG91" s="6">
        <v>98821</v>
      </c>
      <c r="BH91" s="6">
        <v>98821</v>
      </c>
      <c r="BI91" s="6">
        <v>98821</v>
      </c>
      <c r="BJ91" s="6">
        <v>98821</v>
      </c>
      <c r="BK91" s="6">
        <v>98821</v>
      </c>
      <c r="BL91" s="6">
        <v>98821</v>
      </c>
      <c r="BM91" s="6">
        <v>98821</v>
      </c>
    </row>
    <row r="92" spans="1:69" x14ac:dyDescent="0.25">
      <c r="A92" s="14" t="s">
        <v>2</v>
      </c>
      <c r="B92" s="14" t="s">
        <v>14</v>
      </c>
      <c r="C92" s="6">
        <v>72921</v>
      </c>
      <c r="D92" s="6">
        <v>72921</v>
      </c>
      <c r="E92" s="6">
        <v>72921</v>
      </c>
      <c r="F92" s="6">
        <v>72921</v>
      </c>
      <c r="G92" s="6">
        <v>72921</v>
      </c>
      <c r="H92" s="6">
        <v>73791</v>
      </c>
      <c r="I92" s="6">
        <v>73791</v>
      </c>
      <c r="J92" s="6">
        <v>73791</v>
      </c>
      <c r="K92" s="6">
        <v>73791</v>
      </c>
      <c r="L92" s="6">
        <v>73791</v>
      </c>
      <c r="M92" s="6">
        <v>73791</v>
      </c>
      <c r="N92" s="6">
        <v>73791</v>
      </c>
      <c r="O92" s="6">
        <v>73791</v>
      </c>
      <c r="P92" s="6">
        <v>73791</v>
      </c>
      <c r="Q92" s="6">
        <v>73791</v>
      </c>
      <c r="R92" s="6">
        <v>73791</v>
      </c>
      <c r="S92" s="6">
        <v>73791</v>
      </c>
      <c r="T92" s="6">
        <v>74684</v>
      </c>
      <c r="U92" s="6">
        <v>74684</v>
      </c>
      <c r="V92" s="6">
        <v>74684</v>
      </c>
      <c r="W92" s="6">
        <v>74684</v>
      </c>
      <c r="X92" s="6">
        <v>74684</v>
      </c>
      <c r="Y92" s="6">
        <v>74684</v>
      </c>
      <c r="Z92" s="6">
        <v>74684</v>
      </c>
      <c r="AA92" s="6">
        <v>74684</v>
      </c>
      <c r="AB92" s="6">
        <v>74684</v>
      </c>
      <c r="AC92" s="6">
        <v>74684</v>
      </c>
      <c r="AD92" s="6">
        <v>74684</v>
      </c>
      <c r="AE92" s="6">
        <v>74684</v>
      </c>
      <c r="AF92" s="6">
        <v>75725</v>
      </c>
      <c r="AG92" s="6">
        <v>75725</v>
      </c>
      <c r="AH92" s="6">
        <v>75725</v>
      </c>
      <c r="AI92" s="6">
        <v>75725</v>
      </c>
      <c r="AJ92" s="6">
        <v>75725</v>
      </c>
      <c r="AK92" s="6">
        <v>75725</v>
      </c>
      <c r="AL92" s="6">
        <v>75725</v>
      </c>
      <c r="AM92" s="6">
        <v>75725</v>
      </c>
      <c r="AN92" s="6">
        <v>75725</v>
      </c>
      <c r="AO92" s="6">
        <v>75725</v>
      </c>
      <c r="AP92" s="6">
        <v>75725</v>
      </c>
      <c r="AQ92" s="6">
        <v>75725</v>
      </c>
      <c r="AR92" s="6">
        <v>76846</v>
      </c>
      <c r="AS92" s="6">
        <v>76846</v>
      </c>
      <c r="AT92" s="6">
        <v>76846</v>
      </c>
      <c r="AU92" s="6">
        <v>76846</v>
      </c>
      <c r="AV92" s="6">
        <v>76846</v>
      </c>
      <c r="AW92" s="6">
        <v>76846</v>
      </c>
      <c r="AX92" s="6">
        <v>76846</v>
      </c>
      <c r="AY92" s="6">
        <v>76846</v>
      </c>
      <c r="AZ92" s="6">
        <v>76846</v>
      </c>
      <c r="BA92" s="6">
        <v>76846</v>
      </c>
      <c r="BB92" s="6">
        <v>76846</v>
      </c>
      <c r="BC92" s="6">
        <v>76846</v>
      </c>
      <c r="BD92" s="6">
        <v>76846</v>
      </c>
      <c r="BE92" s="6">
        <v>76846</v>
      </c>
      <c r="BF92" s="6">
        <v>76846</v>
      </c>
      <c r="BG92" s="6">
        <v>76846</v>
      </c>
      <c r="BH92" s="6">
        <v>76846</v>
      </c>
      <c r="BI92" s="6">
        <v>76846</v>
      </c>
      <c r="BJ92" s="6">
        <v>76846</v>
      </c>
      <c r="BK92" s="6">
        <v>76846</v>
      </c>
      <c r="BL92" s="6">
        <v>76846</v>
      </c>
      <c r="BM92" s="6">
        <v>76846</v>
      </c>
    </row>
    <row r="93" spans="1:69" x14ac:dyDescent="0.25">
      <c r="A93" s="14" t="s">
        <v>3</v>
      </c>
      <c r="B93" s="14" t="s">
        <v>15</v>
      </c>
      <c r="C93" s="6">
        <v>68286</v>
      </c>
      <c r="D93" s="6">
        <v>68286</v>
      </c>
      <c r="E93" s="6">
        <v>68286</v>
      </c>
      <c r="F93" s="6">
        <v>68286</v>
      </c>
      <c r="G93" s="6">
        <v>68286</v>
      </c>
      <c r="H93" s="6">
        <v>68193</v>
      </c>
      <c r="I93" s="6">
        <v>68193</v>
      </c>
      <c r="J93" s="6">
        <v>68193</v>
      </c>
      <c r="K93" s="6">
        <v>68193</v>
      </c>
      <c r="L93" s="6">
        <v>68193</v>
      </c>
      <c r="M93" s="6">
        <v>68193</v>
      </c>
      <c r="N93" s="6">
        <v>68193</v>
      </c>
      <c r="O93" s="6">
        <v>68193</v>
      </c>
      <c r="P93" s="6">
        <v>68193</v>
      </c>
      <c r="Q93" s="6">
        <v>68193</v>
      </c>
      <c r="R93" s="6">
        <v>68193</v>
      </c>
      <c r="S93" s="6">
        <v>68193</v>
      </c>
      <c r="T93" s="6">
        <v>68263</v>
      </c>
      <c r="U93" s="6">
        <v>68263</v>
      </c>
      <c r="V93" s="6">
        <v>68263</v>
      </c>
      <c r="W93" s="6">
        <v>68263</v>
      </c>
      <c r="X93" s="6">
        <v>68263</v>
      </c>
      <c r="Y93" s="6">
        <v>68263</v>
      </c>
      <c r="Z93" s="6">
        <v>68263</v>
      </c>
      <c r="AA93" s="6">
        <v>68263</v>
      </c>
      <c r="AB93" s="6">
        <v>68263</v>
      </c>
      <c r="AC93" s="6">
        <v>68263</v>
      </c>
      <c r="AD93" s="6">
        <v>68263</v>
      </c>
      <c r="AE93" s="6">
        <v>68263</v>
      </c>
      <c r="AF93" s="6">
        <v>68433</v>
      </c>
      <c r="AG93" s="6">
        <v>68433</v>
      </c>
      <c r="AH93" s="6">
        <v>68433</v>
      </c>
      <c r="AI93" s="6">
        <v>68433</v>
      </c>
      <c r="AJ93" s="6">
        <v>68433</v>
      </c>
      <c r="AK93" s="6">
        <v>68433</v>
      </c>
      <c r="AL93" s="6">
        <v>68433</v>
      </c>
      <c r="AM93" s="6">
        <v>68433</v>
      </c>
      <c r="AN93" s="6">
        <v>68433</v>
      </c>
      <c r="AO93" s="6">
        <v>68433</v>
      </c>
      <c r="AP93" s="6">
        <v>68433</v>
      </c>
      <c r="AQ93" s="6">
        <v>68433</v>
      </c>
      <c r="AR93" s="6">
        <v>68783</v>
      </c>
      <c r="AS93" s="6">
        <v>68783</v>
      </c>
      <c r="AT93" s="6">
        <v>68783</v>
      </c>
      <c r="AU93" s="6">
        <v>68783</v>
      </c>
      <c r="AV93" s="6">
        <v>68783</v>
      </c>
      <c r="AW93" s="6">
        <v>68783</v>
      </c>
      <c r="AX93" s="6">
        <v>68783</v>
      </c>
      <c r="AY93" s="6">
        <v>68783</v>
      </c>
      <c r="AZ93" s="6">
        <v>68783</v>
      </c>
      <c r="BA93" s="6">
        <v>68783</v>
      </c>
      <c r="BB93" s="6">
        <v>68783</v>
      </c>
      <c r="BC93" s="6">
        <v>68783</v>
      </c>
      <c r="BD93" s="6">
        <v>68783</v>
      </c>
      <c r="BE93" s="6">
        <v>68783</v>
      </c>
      <c r="BF93" s="6">
        <v>68783</v>
      </c>
      <c r="BG93" s="6">
        <v>68783</v>
      </c>
      <c r="BH93" s="6">
        <v>68783</v>
      </c>
      <c r="BI93" s="6">
        <v>68783</v>
      </c>
      <c r="BJ93" s="6">
        <v>68783</v>
      </c>
      <c r="BK93" s="6">
        <v>68783</v>
      </c>
      <c r="BL93" s="6">
        <v>68783</v>
      </c>
      <c r="BM93" s="6">
        <v>68783</v>
      </c>
    </row>
    <row r="94" spans="1:69" x14ac:dyDescent="0.25">
      <c r="A94" s="14" t="s">
        <v>7</v>
      </c>
      <c r="B94" s="14" t="s">
        <v>19</v>
      </c>
      <c r="C94" s="6">
        <v>64026</v>
      </c>
      <c r="D94" s="6">
        <v>64026</v>
      </c>
      <c r="E94" s="6">
        <v>64026</v>
      </c>
      <c r="F94" s="6">
        <v>64026</v>
      </c>
      <c r="G94" s="6">
        <v>64026</v>
      </c>
      <c r="H94" s="6">
        <v>63893</v>
      </c>
      <c r="I94" s="6">
        <v>63893</v>
      </c>
      <c r="J94" s="6">
        <v>63893</v>
      </c>
      <c r="K94" s="6">
        <v>63893</v>
      </c>
      <c r="L94" s="6">
        <v>63893</v>
      </c>
      <c r="M94" s="6">
        <v>63893</v>
      </c>
      <c r="N94" s="6">
        <v>63893</v>
      </c>
      <c r="O94" s="6">
        <v>63893</v>
      </c>
      <c r="P94" s="6">
        <v>63893</v>
      </c>
      <c r="Q94" s="6">
        <v>63893</v>
      </c>
      <c r="R94" s="6">
        <v>63893</v>
      </c>
      <c r="S94" s="6">
        <v>63893</v>
      </c>
      <c r="T94" s="6">
        <v>64278</v>
      </c>
      <c r="U94" s="6">
        <v>64278</v>
      </c>
      <c r="V94" s="6">
        <v>64278</v>
      </c>
      <c r="W94" s="6">
        <v>64278</v>
      </c>
      <c r="X94" s="6">
        <v>64278</v>
      </c>
      <c r="Y94" s="6">
        <v>64278</v>
      </c>
      <c r="Z94" s="6">
        <v>64278</v>
      </c>
      <c r="AA94" s="6">
        <v>64278</v>
      </c>
      <c r="AB94" s="6">
        <v>64278</v>
      </c>
      <c r="AC94" s="6">
        <v>64278</v>
      </c>
      <c r="AD94" s="6">
        <v>64278</v>
      </c>
      <c r="AE94" s="6">
        <v>64278</v>
      </c>
      <c r="AF94" s="6">
        <v>64111</v>
      </c>
      <c r="AG94" s="6">
        <v>64111</v>
      </c>
      <c r="AH94" s="6">
        <v>64111</v>
      </c>
      <c r="AI94" s="6">
        <v>64111</v>
      </c>
      <c r="AJ94" s="6">
        <v>64111</v>
      </c>
      <c r="AK94" s="6">
        <v>64111</v>
      </c>
      <c r="AL94" s="6">
        <v>64111</v>
      </c>
      <c r="AM94" s="6">
        <v>64111</v>
      </c>
      <c r="AN94" s="6">
        <v>64111</v>
      </c>
      <c r="AO94" s="6">
        <v>64111</v>
      </c>
      <c r="AP94" s="6">
        <v>64111</v>
      </c>
      <c r="AQ94" s="6">
        <v>64111</v>
      </c>
      <c r="AR94" s="6">
        <v>64423</v>
      </c>
      <c r="AS94" s="6">
        <v>64423</v>
      </c>
      <c r="AT94" s="6">
        <v>64423</v>
      </c>
      <c r="AU94" s="6">
        <v>64423</v>
      </c>
      <c r="AV94" s="6">
        <v>64423</v>
      </c>
      <c r="AW94" s="6">
        <v>64423</v>
      </c>
      <c r="AX94" s="6">
        <v>64423</v>
      </c>
      <c r="AY94" s="6">
        <v>64423</v>
      </c>
      <c r="AZ94" s="6">
        <v>64423</v>
      </c>
      <c r="BA94" s="6">
        <v>64423</v>
      </c>
      <c r="BB94" s="6">
        <v>64423</v>
      </c>
      <c r="BC94" s="6">
        <v>64423</v>
      </c>
      <c r="BD94" s="6">
        <v>64423</v>
      </c>
      <c r="BE94" s="6">
        <v>64423</v>
      </c>
      <c r="BF94" s="6">
        <v>64423</v>
      </c>
      <c r="BG94" s="6">
        <v>64423</v>
      </c>
      <c r="BH94" s="6">
        <v>64423</v>
      </c>
      <c r="BI94" s="6">
        <v>64423</v>
      </c>
      <c r="BJ94" s="6">
        <v>64423</v>
      </c>
      <c r="BK94" s="6">
        <v>64423</v>
      </c>
      <c r="BL94" s="6">
        <v>64423</v>
      </c>
      <c r="BM94" s="6">
        <v>64423</v>
      </c>
    </row>
    <row r="95" spans="1:69" x14ac:dyDescent="0.25">
      <c r="A95" s="14" t="s">
        <v>4</v>
      </c>
      <c r="B95" s="14" t="s">
        <v>16</v>
      </c>
      <c r="C95" s="6">
        <v>66641</v>
      </c>
      <c r="D95" s="6">
        <v>66641</v>
      </c>
      <c r="E95" s="6">
        <v>66641</v>
      </c>
      <c r="F95" s="6">
        <v>66641</v>
      </c>
      <c r="G95" s="6">
        <v>66641</v>
      </c>
      <c r="H95" s="6">
        <v>66299</v>
      </c>
      <c r="I95" s="6">
        <v>66299</v>
      </c>
      <c r="J95" s="6">
        <v>66299</v>
      </c>
      <c r="K95" s="6">
        <v>66299</v>
      </c>
      <c r="L95" s="6">
        <v>66299</v>
      </c>
      <c r="M95" s="6">
        <v>66299</v>
      </c>
      <c r="N95" s="6">
        <v>66299</v>
      </c>
      <c r="O95" s="6">
        <v>66299</v>
      </c>
      <c r="P95" s="6">
        <v>66299</v>
      </c>
      <c r="Q95" s="6">
        <v>66299</v>
      </c>
      <c r="R95" s="6">
        <v>66299</v>
      </c>
      <c r="S95" s="6">
        <v>66299</v>
      </c>
      <c r="T95" s="6">
        <v>66145</v>
      </c>
      <c r="U95" s="6">
        <v>66145</v>
      </c>
      <c r="V95" s="6">
        <v>66145</v>
      </c>
      <c r="W95" s="6">
        <v>66145</v>
      </c>
      <c r="X95" s="6">
        <v>66145</v>
      </c>
      <c r="Y95" s="6">
        <v>66145</v>
      </c>
      <c r="Z95" s="6">
        <v>66145</v>
      </c>
      <c r="AA95" s="6">
        <v>66145</v>
      </c>
      <c r="AB95" s="6">
        <v>66145</v>
      </c>
      <c r="AC95" s="6">
        <v>66145</v>
      </c>
      <c r="AD95" s="6">
        <v>66145</v>
      </c>
      <c r="AE95" s="6">
        <v>66145</v>
      </c>
      <c r="AF95" s="6">
        <v>65853</v>
      </c>
      <c r="AG95" s="6">
        <v>65853</v>
      </c>
      <c r="AH95" s="6">
        <v>65853</v>
      </c>
      <c r="AI95" s="6">
        <v>65853</v>
      </c>
      <c r="AJ95" s="6">
        <v>65853</v>
      </c>
      <c r="AK95" s="6">
        <v>65853</v>
      </c>
      <c r="AL95" s="6">
        <v>65853</v>
      </c>
      <c r="AM95" s="6">
        <v>65853</v>
      </c>
      <c r="AN95" s="6">
        <v>65853</v>
      </c>
      <c r="AO95" s="6">
        <v>65853</v>
      </c>
      <c r="AP95" s="6">
        <v>65853</v>
      </c>
      <c r="AQ95" s="6">
        <v>65853</v>
      </c>
      <c r="AR95" s="6">
        <v>66090</v>
      </c>
      <c r="AS95" s="6">
        <v>66090</v>
      </c>
      <c r="AT95" s="6">
        <v>66090</v>
      </c>
      <c r="AU95" s="6">
        <v>66090</v>
      </c>
      <c r="AV95" s="6">
        <v>66090</v>
      </c>
      <c r="AW95" s="6">
        <v>66090</v>
      </c>
      <c r="AX95" s="6">
        <v>66090</v>
      </c>
      <c r="AY95" s="6">
        <v>66090</v>
      </c>
      <c r="AZ95" s="6">
        <v>66090</v>
      </c>
      <c r="BA95" s="6">
        <v>66090</v>
      </c>
      <c r="BB95" s="6">
        <v>66090</v>
      </c>
      <c r="BC95" s="6">
        <v>66090</v>
      </c>
      <c r="BD95" s="6">
        <v>66090</v>
      </c>
      <c r="BE95" s="6">
        <v>66090</v>
      </c>
      <c r="BF95" s="6">
        <v>66090</v>
      </c>
      <c r="BG95" s="6">
        <v>66090</v>
      </c>
      <c r="BH95" s="6">
        <v>66090</v>
      </c>
      <c r="BI95" s="6">
        <v>66090</v>
      </c>
      <c r="BJ95" s="6">
        <v>66090</v>
      </c>
      <c r="BK95" s="6">
        <v>66090</v>
      </c>
      <c r="BL95" s="6">
        <v>66090</v>
      </c>
      <c r="BM95" s="6">
        <v>66090</v>
      </c>
    </row>
    <row r="96" spans="1:69" x14ac:dyDescent="0.25">
      <c r="A96" s="14" t="s">
        <v>5</v>
      </c>
      <c r="B96" s="14" t="s">
        <v>17</v>
      </c>
      <c r="C96" s="6">
        <v>106269</v>
      </c>
      <c r="D96" s="6">
        <v>106269</v>
      </c>
      <c r="E96" s="6">
        <v>106269</v>
      </c>
      <c r="F96" s="6">
        <v>106269</v>
      </c>
      <c r="G96" s="6">
        <v>106269</v>
      </c>
      <c r="H96" s="6">
        <v>106934</v>
      </c>
      <c r="I96" s="6">
        <v>106934</v>
      </c>
      <c r="J96" s="6">
        <v>106934</v>
      </c>
      <c r="K96" s="6">
        <v>106934</v>
      </c>
      <c r="L96" s="6">
        <v>106934</v>
      </c>
      <c r="M96" s="6">
        <v>106934</v>
      </c>
      <c r="N96" s="6">
        <v>106934</v>
      </c>
      <c r="O96" s="6">
        <v>106934</v>
      </c>
      <c r="P96" s="6">
        <v>106934</v>
      </c>
      <c r="Q96" s="6">
        <v>106934</v>
      </c>
      <c r="R96" s="6">
        <v>106934</v>
      </c>
      <c r="S96" s="6">
        <v>106934</v>
      </c>
      <c r="T96" s="6">
        <v>109124</v>
      </c>
      <c r="U96" s="6">
        <v>109124</v>
      </c>
      <c r="V96" s="6">
        <v>109124</v>
      </c>
      <c r="W96" s="6">
        <v>109124</v>
      </c>
      <c r="X96" s="6">
        <v>109124</v>
      </c>
      <c r="Y96" s="6">
        <v>109124</v>
      </c>
      <c r="Z96" s="6">
        <v>109124</v>
      </c>
      <c r="AA96" s="6">
        <v>109124</v>
      </c>
      <c r="AB96" s="6">
        <v>109124</v>
      </c>
      <c r="AC96" s="6">
        <v>109124</v>
      </c>
      <c r="AD96" s="6">
        <v>109124</v>
      </c>
      <c r="AE96" s="6">
        <v>109124</v>
      </c>
      <c r="AF96" s="6">
        <v>110937</v>
      </c>
      <c r="AG96" s="6">
        <v>110937</v>
      </c>
      <c r="AH96" s="6">
        <v>110937</v>
      </c>
      <c r="AI96" s="6">
        <v>110937</v>
      </c>
      <c r="AJ96" s="6">
        <v>110937</v>
      </c>
      <c r="AK96" s="6">
        <v>110937</v>
      </c>
      <c r="AL96" s="6">
        <v>110937</v>
      </c>
      <c r="AM96" s="6">
        <v>110937</v>
      </c>
      <c r="AN96" s="6">
        <v>110937</v>
      </c>
      <c r="AO96" s="6">
        <v>110937</v>
      </c>
      <c r="AP96" s="6">
        <v>110937</v>
      </c>
      <c r="AQ96" s="6">
        <v>110937</v>
      </c>
      <c r="AR96" s="6">
        <v>113075</v>
      </c>
      <c r="AS96" s="6">
        <v>113075</v>
      </c>
      <c r="AT96" s="6">
        <v>113075</v>
      </c>
      <c r="AU96" s="6">
        <v>113075</v>
      </c>
      <c r="AV96" s="6">
        <v>113075</v>
      </c>
      <c r="AW96" s="6">
        <v>113075</v>
      </c>
      <c r="AX96" s="6">
        <v>113075</v>
      </c>
      <c r="AY96" s="6">
        <v>113075</v>
      </c>
      <c r="AZ96" s="6">
        <v>113075</v>
      </c>
      <c r="BA96" s="6">
        <v>113075</v>
      </c>
      <c r="BB96" s="6">
        <v>113075</v>
      </c>
      <c r="BC96" s="6">
        <v>113075</v>
      </c>
      <c r="BD96" s="6">
        <v>113075</v>
      </c>
      <c r="BE96" s="6">
        <v>113075</v>
      </c>
      <c r="BF96" s="6">
        <v>113075</v>
      </c>
      <c r="BG96" s="6">
        <v>113075</v>
      </c>
      <c r="BH96" s="6">
        <v>113075</v>
      </c>
      <c r="BI96" s="6">
        <v>113075</v>
      </c>
      <c r="BJ96" s="6">
        <v>113075</v>
      </c>
      <c r="BK96" s="6">
        <v>113075</v>
      </c>
      <c r="BL96" s="6">
        <v>113075</v>
      </c>
      <c r="BM96" s="6">
        <v>113075</v>
      </c>
    </row>
    <row r="97" spans="1:65" x14ac:dyDescent="0.25">
      <c r="A97" s="14" t="s">
        <v>6</v>
      </c>
      <c r="B97" s="14" t="s">
        <v>18</v>
      </c>
      <c r="C97" s="6">
        <v>69972</v>
      </c>
      <c r="D97" s="6">
        <v>69972</v>
      </c>
      <c r="E97" s="6">
        <v>69972</v>
      </c>
      <c r="F97" s="6">
        <v>69972</v>
      </c>
      <c r="G97" s="6">
        <v>69972</v>
      </c>
      <c r="H97" s="6">
        <v>70292</v>
      </c>
      <c r="I97" s="6">
        <v>70292</v>
      </c>
      <c r="J97" s="6">
        <v>70292</v>
      </c>
      <c r="K97" s="6">
        <v>70292</v>
      </c>
      <c r="L97" s="6">
        <v>70292</v>
      </c>
      <c r="M97" s="6">
        <v>70292</v>
      </c>
      <c r="N97" s="6">
        <v>70292</v>
      </c>
      <c r="O97" s="6">
        <v>70292</v>
      </c>
      <c r="P97" s="6">
        <v>70292</v>
      </c>
      <c r="Q97" s="6">
        <v>70292</v>
      </c>
      <c r="R97" s="6">
        <v>70292</v>
      </c>
      <c r="S97" s="6">
        <v>70292</v>
      </c>
      <c r="T97" s="6">
        <v>70882</v>
      </c>
      <c r="U97" s="6">
        <v>70882</v>
      </c>
      <c r="V97" s="6">
        <v>70882</v>
      </c>
      <c r="W97" s="6">
        <v>70882</v>
      </c>
      <c r="X97" s="6">
        <v>70882</v>
      </c>
      <c r="Y97" s="6">
        <v>70882</v>
      </c>
      <c r="Z97" s="6">
        <v>70882</v>
      </c>
      <c r="AA97" s="6">
        <v>70882</v>
      </c>
      <c r="AB97" s="6">
        <v>70882</v>
      </c>
      <c r="AC97" s="6">
        <v>70882</v>
      </c>
      <c r="AD97" s="6">
        <v>70882</v>
      </c>
      <c r="AE97" s="6">
        <v>70882</v>
      </c>
      <c r="AF97" s="6">
        <v>70680</v>
      </c>
      <c r="AG97" s="6">
        <v>70680</v>
      </c>
      <c r="AH97" s="6">
        <v>70680</v>
      </c>
      <c r="AI97" s="6">
        <v>70680</v>
      </c>
      <c r="AJ97" s="6">
        <v>70680</v>
      </c>
      <c r="AK97" s="6">
        <v>70680</v>
      </c>
      <c r="AL97" s="6">
        <v>70680</v>
      </c>
      <c r="AM97" s="6">
        <v>70680</v>
      </c>
      <c r="AN97" s="6">
        <v>70680</v>
      </c>
      <c r="AO97" s="6">
        <v>70680</v>
      </c>
      <c r="AP97" s="6">
        <v>70680</v>
      </c>
      <c r="AQ97" s="6">
        <v>70680</v>
      </c>
      <c r="AR97" s="6">
        <v>70546</v>
      </c>
      <c r="AS97" s="6">
        <v>70546</v>
      </c>
      <c r="AT97" s="6">
        <v>70546</v>
      </c>
      <c r="AU97" s="6">
        <v>70546</v>
      </c>
      <c r="AV97" s="6">
        <v>70546</v>
      </c>
      <c r="AW97" s="6">
        <v>70546</v>
      </c>
      <c r="AX97" s="6">
        <v>70546</v>
      </c>
      <c r="AY97" s="6">
        <v>70546</v>
      </c>
      <c r="AZ97" s="6">
        <v>70546</v>
      </c>
      <c r="BA97" s="6">
        <v>70546</v>
      </c>
      <c r="BB97" s="6">
        <v>70546</v>
      </c>
      <c r="BC97" s="6">
        <v>70546</v>
      </c>
      <c r="BD97" s="6">
        <v>70546</v>
      </c>
      <c r="BE97" s="6">
        <v>70546</v>
      </c>
      <c r="BF97" s="6">
        <v>70546</v>
      </c>
      <c r="BG97" s="6">
        <v>70546</v>
      </c>
      <c r="BH97" s="6">
        <v>70546</v>
      </c>
      <c r="BI97" s="6">
        <v>70546</v>
      </c>
      <c r="BJ97" s="6">
        <v>70546</v>
      </c>
      <c r="BK97" s="6">
        <v>70546</v>
      </c>
      <c r="BL97" s="6">
        <v>70546</v>
      </c>
      <c r="BM97" s="6">
        <v>70546</v>
      </c>
    </row>
    <row r="98" spans="1:65" x14ac:dyDescent="0.25">
      <c r="A98" s="14" t="s">
        <v>8</v>
      </c>
      <c r="B98" s="14" t="s">
        <v>20</v>
      </c>
      <c r="C98" s="6">
        <v>91854</v>
      </c>
      <c r="D98" s="6">
        <v>91854</v>
      </c>
      <c r="E98" s="6">
        <v>91854</v>
      </c>
      <c r="F98" s="6">
        <v>91854</v>
      </c>
      <c r="G98" s="6">
        <v>91854</v>
      </c>
      <c r="H98" s="6">
        <v>92273</v>
      </c>
      <c r="I98" s="6">
        <v>92273</v>
      </c>
      <c r="J98" s="6">
        <v>92273</v>
      </c>
      <c r="K98" s="6">
        <v>92273</v>
      </c>
      <c r="L98" s="6">
        <v>92273</v>
      </c>
      <c r="M98" s="6">
        <v>92273</v>
      </c>
      <c r="N98" s="6">
        <v>92273</v>
      </c>
      <c r="O98" s="6">
        <v>92273</v>
      </c>
      <c r="P98" s="6">
        <v>92273</v>
      </c>
      <c r="Q98" s="6">
        <v>92273</v>
      </c>
      <c r="R98" s="6">
        <v>92273</v>
      </c>
      <c r="S98" s="6">
        <v>92273</v>
      </c>
      <c r="T98" s="6">
        <v>93382</v>
      </c>
      <c r="U98" s="6">
        <v>93382</v>
      </c>
      <c r="V98" s="6">
        <v>93382</v>
      </c>
      <c r="W98" s="6">
        <v>93382</v>
      </c>
      <c r="X98" s="6">
        <v>93382</v>
      </c>
      <c r="Y98" s="6">
        <v>93382</v>
      </c>
      <c r="Z98" s="6">
        <v>93382</v>
      </c>
      <c r="AA98" s="6">
        <v>93382</v>
      </c>
      <c r="AB98" s="6">
        <v>93382</v>
      </c>
      <c r="AC98" s="6">
        <v>93382</v>
      </c>
      <c r="AD98" s="6">
        <v>93382</v>
      </c>
      <c r="AE98" s="6">
        <v>93382</v>
      </c>
      <c r="AF98" s="6">
        <v>94710</v>
      </c>
      <c r="AG98" s="6">
        <v>94710</v>
      </c>
      <c r="AH98" s="6">
        <v>94710</v>
      </c>
      <c r="AI98" s="6">
        <v>94710</v>
      </c>
      <c r="AJ98" s="6">
        <v>94710</v>
      </c>
      <c r="AK98" s="6">
        <v>94710</v>
      </c>
      <c r="AL98" s="6">
        <v>94710</v>
      </c>
      <c r="AM98" s="6">
        <v>94710</v>
      </c>
      <c r="AN98" s="6">
        <v>94710</v>
      </c>
      <c r="AO98" s="6">
        <v>94710</v>
      </c>
      <c r="AP98" s="6">
        <v>94710</v>
      </c>
      <c r="AQ98" s="6">
        <v>94710</v>
      </c>
      <c r="AR98" s="6">
        <v>95231</v>
      </c>
      <c r="AS98" s="6">
        <v>95231</v>
      </c>
      <c r="AT98" s="6">
        <v>95231</v>
      </c>
      <c r="AU98" s="6">
        <v>95231</v>
      </c>
      <c r="AV98" s="6">
        <v>95231</v>
      </c>
      <c r="AW98" s="6">
        <v>95231</v>
      </c>
      <c r="AX98" s="6">
        <v>95231</v>
      </c>
      <c r="AY98" s="6">
        <v>95231</v>
      </c>
      <c r="AZ98" s="6">
        <v>95231</v>
      </c>
      <c r="BA98" s="6">
        <v>95231</v>
      </c>
      <c r="BB98" s="6">
        <v>95231</v>
      </c>
      <c r="BC98" s="6">
        <v>95231</v>
      </c>
      <c r="BD98" s="6">
        <v>95231</v>
      </c>
      <c r="BE98" s="6">
        <v>95231</v>
      </c>
      <c r="BF98" s="6">
        <v>95231</v>
      </c>
      <c r="BG98" s="6">
        <v>95231</v>
      </c>
      <c r="BH98" s="6">
        <v>95231</v>
      </c>
      <c r="BI98" s="6">
        <v>95231</v>
      </c>
      <c r="BJ98" s="6">
        <v>95231</v>
      </c>
      <c r="BK98" s="6">
        <v>95231</v>
      </c>
      <c r="BL98" s="6">
        <v>95231</v>
      </c>
      <c r="BM98" s="6">
        <v>95231</v>
      </c>
    </row>
    <row r="99" spans="1:65" x14ac:dyDescent="0.25">
      <c r="A99" s="14" t="s">
        <v>9</v>
      </c>
      <c r="B99" s="14" t="s">
        <v>21</v>
      </c>
      <c r="C99" s="6">
        <v>81937</v>
      </c>
      <c r="D99" s="6">
        <v>81937</v>
      </c>
      <c r="E99" s="6">
        <v>81937</v>
      </c>
      <c r="F99" s="6">
        <v>81937</v>
      </c>
      <c r="G99" s="6">
        <v>81937</v>
      </c>
      <c r="H99" s="6">
        <v>81508</v>
      </c>
      <c r="I99" s="6">
        <v>81508</v>
      </c>
      <c r="J99" s="6">
        <v>81508</v>
      </c>
      <c r="K99" s="6">
        <v>81508</v>
      </c>
      <c r="L99" s="6">
        <v>81508</v>
      </c>
      <c r="M99" s="6">
        <v>81508</v>
      </c>
      <c r="N99" s="6">
        <v>81508</v>
      </c>
      <c r="O99" s="6">
        <v>81508</v>
      </c>
      <c r="P99" s="6">
        <v>81508</v>
      </c>
      <c r="Q99" s="6">
        <v>81508</v>
      </c>
      <c r="R99" s="6">
        <v>81508</v>
      </c>
      <c r="S99" s="6">
        <v>81508</v>
      </c>
      <c r="T99" s="6">
        <v>82137</v>
      </c>
      <c r="U99" s="6">
        <v>82137</v>
      </c>
      <c r="V99" s="6">
        <v>82137</v>
      </c>
      <c r="W99" s="6">
        <v>82137</v>
      </c>
      <c r="X99" s="6">
        <v>82137</v>
      </c>
      <c r="Y99" s="6">
        <v>82137</v>
      </c>
      <c r="Z99" s="6">
        <v>82137</v>
      </c>
      <c r="AA99" s="6">
        <v>82137</v>
      </c>
      <c r="AB99" s="6">
        <v>82137</v>
      </c>
      <c r="AC99" s="6">
        <v>82137</v>
      </c>
      <c r="AD99" s="6">
        <v>82137</v>
      </c>
      <c r="AE99" s="6">
        <v>82137</v>
      </c>
      <c r="AF99" s="6">
        <v>81817</v>
      </c>
      <c r="AG99" s="6">
        <v>81817</v>
      </c>
      <c r="AH99" s="6">
        <v>81817</v>
      </c>
      <c r="AI99" s="6">
        <v>81817</v>
      </c>
      <c r="AJ99" s="6">
        <v>81817</v>
      </c>
      <c r="AK99" s="6">
        <v>81817</v>
      </c>
      <c r="AL99" s="6">
        <v>81817</v>
      </c>
      <c r="AM99" s="6">
        <v>81817</v>
      </c>
      <c r="AN99" s="6">
        <v>81817</v>
      </c>
      <c r="AO99" s="6">
        <v>81817</v>
      </c>
      <c r="AP99" s="6">
        <v>81817</v>
      </c>
      <c r="AQ99" s="6">
        <v>81817</v>
      </c>
      <c r="AR99" s="6">
        <v>81550</v>
      </c>
      <c r="AS99" s="6">
        <v>81550</v>
      </c>
      <c r="AT99" s="6">
        <v>81550</v>
      </c>
      <c r="AU99" s="6">
        <v>81550</v>
      </c>
      <c r="AV99" s="6">
        <v>81550</v>
      </c>
      <c r="AW99" s="6">
        <v>81550</v>
      </c>
      <c r="AX99" s="6">
        <v>81550</v>
      </c>
      <c r="AY99" s="6">
        <v>81550</v>
      </c>
      <c r="AZ99" s="6">
        <v>81550</v>
      </c>
      <c r="BA99" s="6">
        <v>81550</v>
      </c>
      <c r="BB99" s="6">
        <v>81550</v>
      </c>
      <c r="BC99" s="6">
        <v>81550</v>
      </c>
      <c r="BD99" s="6">
        <v>81550</v>
      </c>
      <c r="BE99" s="6">
        <v>81550</v>
      </c>
      <c r="BF99" s="6">
        <v>81550</v>
      </c>
      <c r="BG99" s="6">
        <v>81550</v>
      </c>
      <c r="BH99" s="6">
        <v>81550</v>
      </c>
      <c r="BI99" s="6">
        <v>81550</v>
      </c>
      <c r="BJ99" s="6">
        <v>81550</v>
      </c>
      <c r="BK99" s="6">
        <v>81550</v>
      </c>
      <c r="BL99" s="6">
        <v>81550</v>
      </c>
      <c r="BM99" s="6">
        <v>81550</v>
      </c>
    </row>
    <row r="100" spans="1:65" x14ac:dyDescent="0.25">
      <c r="A100" s="14" t="s">
        <v>46</v>
      </c>
      <c r="B100" s="14" t="s">
        <v>22</v>
      </c>
      <c r="C100" s="6">
        <v>80006</v>
      </c>
      <c r="D100" s="6">
        <v>80006</v>
      </c>
      <c r="E100" s="6">
        <v>80006</v>
      </c>
      <c r="F100" s="6">
        <v>80006</v>
      </c>
      <c r="G100" s="6">
        <v>80006</v>
      </c>
      <c r="H100" s="6">
        <v>79997</v>
      </c>
      <c r="I100" s="6">
        <v>79997</v>
      </c>
      <c r="J100" s="6">
        <v>79997</v>
      </c>
      <c r="K100" s="6">
        <v>79997</v>
      </c>
      <c r="L100" s="6">
        <v>79997</v>
      </c>
      <c r="M100" s="6">
        <v>79997</v>
      </c>
      <c r="N100" s="6">
        <v>79997</v>
      </c>
      <c r="O100" s="6">
        <v>79997</v>
      </c>
      <c r="P100" s="6">
        <v>79997</v>
      </c>
      <c r="Q100" s="6">
        <v>79997</v>
      </c>
      <c r="R100" s="6">
        <v>79997</v>
      </c>
      <c r="S100" s="6">
        <v>79997</v>
      </c>
      <c r="T100" s="6">
        <v>80371</v>
      </c>
      <c r="U100" s="6">
        <v>80371</v>
      </c>
      <c r="V100" s="6">
        <v>80371</v>
      </c>
      <c r="W100" s="6">
        <v>80371</v>
      </c>
      <c r="X100" s="6">
        <v>80371</v>
      </c>
      <c r="Y100" s="6">
        <v>80371</v>
      </c>
      <c r="Z100" s="6">
        <v>80371</v>
      </c>
      <c r="AA100" s="6">
        <v>80371</v>
      </c>
      <c r="AB100" s="6">
        <v>80371</v>
      </c>
      <c r="AC100" s="6">
        <v>80371</v>
      </c>
      <c r="AD100" s="6">
        <v>80371</v>
      </c>
      <c r="AE100" s="6">
        <v>80371</v>
      </c>
      <c r="AF100" s="6">
        <v>80984</v>
      </c>
      <c r="AG100" s="6">
        <v>80984</v>
      </c>
      <c r="AH100" s="6">
        <v>80984</v>
      </c>
      <c r="AI100" s="6">
        <v>80984</v>
      </c>
      <c r="AJ100" s="6">
        <v>80984</v>
      </c>
      <c r="AK100" s="6">
        <v>80984</v>
      </c>
      <c r="AL100" s="6">
        <v>80984</v>
      </c>
      <c r="AM100" s="6">
        <v>80984</v>
      </c>
      <c r="AN100" s="6">
        <v>80984</v>
      </c>
      <c r="AO100" s="6">
        <v>80984</v>
      </c>
      <c r="AP100" s="6">
        <v>80984</v>
      </c>
      <c r="AQ100" s="6">
        <v>80984</v>
      </c>
      <c r="AR100" s="6">
        <v>82011</v>
      </c>
      <c r="AS100" s="6">
        <v>82011</v>
      </c>
      <c r="AT100" s="6">
        <v>82011</v>
      </c>
      <c r="AU100" s="6">
        <v>82011</v>
      </c>
      <c r="AV100" s="6">
        <v>82011</v>
      </c>
      <c r="AW100" s="6">
        <v>82011</v>
      </c>
      <c r="AX100" s="6">
        <v>82011</v>
      </c>
      <c r="AY100" s="6">
        <v>82011</v>
      </c>
      <c r="AZ100" s="6">
        <v>82011</v>
      </c>
      <c r="BA100" s="6">
        <v>82011</v>
      </c>
      <c r="BB100" s="6">
        <v>82011</v>
      </c>
      <c r="BC100" s="6">
        <v>82011</v>
      </c>
      <c r="BD100" s="6">
        <v>82011</v>
      </c>
      <c r="BE100" s="6">
        <v>82011</v>
      </c>
      <c r="BF100" s="6">
        <v>82011</v>
      </c>
      <c r="BG100" s="6">
        <v>82011</v>
      </c>
      <c r="BH100" s="6">
        <v>82011</v>
      </c>
      <c r="BI100" s="6">
        <v>82011</v>
      </c>
      <c r="BJ100" s="6">
        <v>82011</v>
      </c>
      <c r="BK100" s="6">
        <v>82011</v>
      </c>
      <c r="BL100" s="6">
        <v>82011</v>
      </c>
      <c r="BM100" s="6">
        <v>82011</v>
      </c>
    </row>
    <row r="101" spans="1:65" x14ac:dyDescent="0.25">
      <c r="A101" s="14" t="s">
        <v>11</v>
      </c>
      <c r="B101" s="14" t="s">
        <v>23</v>
      </c>
      <c r="C101" s="6">
        <v>70182</v>
      </c>
      <c r="D101" s="6">
        <v>70182</v>
      </c>
      <c r="E101" s="6">
        <v>70182</v>
      </c>
      <c r="F101" s="6">
        <v>70182</v>
      </c>
      <c r="G101" s="6">
        <v>70182</v>
      </c>
      <c r="H101" s="6">
        <v>70203</v>
      </c>
      <c r="I101" s="6">
        <v>70203</v>
      </c>
      <c r="J101" s="6">
        <v>70203</v>
      </c>
      <c r="K101" s="6">
        <v>70203</v>
      </c>
      <c r="L101" s="6">
        <v>70203</v>
      </c>
      <c r="M101" s="6">
        <v>70203</v>
      </c>
      <c r="N101" s="6">
        <v>70203</v>
      </c>
      <c r="O101" s="6">
        <v>70203</v>
      </c>
      <c r="P101" s="6">
        <v>70203</v>
      </c>
      <c r="Q101" s="6">
        <v>70203</v>
      </c>
      <c r="R101" s="6">
        <v>70203</v>
      </c>
      <c r="S101" s="6">
        <v>70203</v>
      </c>
      <c r="T101" s="6">
        <v>70283</v>
      </c>
      <c r="U101" s="6">
        <v>70283</v>
      </c>
      <c r="V101" s="6">
        <v>70283</v>
      </c>
      <c r="W101" s="6">
        <v>70283</v>
      </c>
      <c r="X101" s="6">
        <v>70283</v>
      </c>
      <c r="Y101" s="6">
        <v>70283</v>
      </c>
      <c r="Z101" s="6">
        <v>70283</v>
      </c>
      <c r="AA101" s="6">
        <v>70283</v>
      </c>
      <c r="AB101" s="6">
        <v>70283</v>
      </c>
      <c r="AC101" s="6">
        <v>70283</v>
      </c>
      <c r="AD101" s="6">
        <v>70283</v>
      </c>
      <c r="AE101" s="6">
        <v>70283</v>
      </c>
      <c r="AF101" s="6">
        <v>69980</v>
      </c>
      <c r="AG101" s="6">
        <v>69980</v>
      </c>
      <c r="AH101" s="6">
        <v>69980</v>
      </c>
      <c r="AI101" s="6">
        <v>69980</v>
      </c>
      <c r="AJ101" s="6">
        <v>69980</v>
      </c>
      <c r="AK101" s="6">
        <v>69980</v>
      </c>
      <c r="AL101" s="6">
        <v>69980</v>
      </c>
      <c r="AM101" s="6">
        <v>69980</v>
      </c>
      <c r="AN101" s="6">
        <v>69980</v>
      </c>
      <c r="AO101" s="6">
        <v>69980</v>
      </c>
      <c r="AP101" s="6">
        <v>69980</v>
      </c>
      <c r="AQ101" s="6">
        <v>69980</v>
      </c>
      <c r="AR101" s="6">
        <v>70189</v>
      </c>
      <c r="AS101" s="6">
        <v>70189</v>
      </c>
      <c r="AT101" s="6">
        <v>70189</v>
      </c>
      <c r="AU101" s="6">
        <v>70189</v>
      </c>
      <c r="AV101" s="6">
        <v>70189</v>
      </c>
      <c r="AW101" s="6">
        <v>70189</v>
      </c>
      <c r="AX101" s="6">
        <v>70189</v>
      </c>
      <c r="AY101" s="6">
        <v>70189</v>
      </c>
      <c r="AZ101" s="6">
        <v>70189</v>
      </c>
      <c r="BA101" s="6">
        <v>70189</v>
      </c>
      <c r="BB101" s="6">
        <v>70189</v>
      </c>
      <c r="BC101" s="6">
        <v>70189</v>
      </c>
      <c r="BD101" s="6">
        <v>70189</v>
      </c>
      <c r="BE101" s="6">
        <v>70189</v>
      </c>
      <c r="BF101" s="6">
        <v>70189</v>
      </c>
      <c r="BG101" s="6">
        <v>70189</v>
      </c>
      <c r="BH101" s="6">
        <v>70189</v>
      </c>
      <c r="BI101" s="6">
        <v>70189</v>
      </c>
      <c r="BJ101" s="6">
        <v>70189</v>
      </c>
      <c r="BK101" s="6">
        <v>70189</v>
      </c>
      <c r="BL101" s="6">
        <v>70189</v>
      </c>
      <c r="BM101" s="6">
        <v>70189</v>
      </c>
    </row>
    <row r="102" spans="1:65" x14ac:dyDescent="0.25">
      <c r="A102" s="14" t="s">
        <v>41</v>
      </c>
      <c r="C102" s="6">
        <v>950267</v>
      </c>
      <c r="D102" s="6">
        <v>950267</v>
      </c>
      <c r="E102" s="6">
        <v>950267</v>
      </c>
      <c r="F102" s="6">
        <v>950267</v>
      </c>
      <c r="G102" s="6">
        <v>950267</v>
      </c>
      <c r="H102" s="6">
        <v>951868</v>
      </c>
      <c r="I102" s="6">
        <v>951868</v>
      </c>
      <c r="J102" s="6">
        <v>951868</v>
      </c>
      <c r="K102" s="6">
        <v>951868</v>
      </c>
      <c r="L102" s="6">
        <v>951868</v>
      </c>
      <c r="M102" s="6">
        <v>951868</v>
      </c>
      <c r="N102" s="6">
        <v>951868</v>
      </c>
      <c r="O102" s="6">
        <v>951868</v>
      </c>
      <c r="P102" s="6">
        <v>951868</v>
      </c>
      <c r="Q102" s="6">
        <v>951868</v>
      </c>
      <c r="R102" s="6">
        <v>951868</v>
      </c>
      <c r="S102" s="6">
        <v>951868</v>
      </c>
      <c r="T102" s="6">
        <v>958127</v>
      </c>
      <c r="U102" s="6">
        <v>958127</v>
      </c>
      <c r="V102" s="6">
        <v>958127</v>
      </c>
      <c r="W102" s="6">
        <v>958127</v>
      </c>
      <c r="X102" s="6">
        <v>958127</v>
      </c>
      <c r="Y102" s="6">
        <v>958127</v>
      </c>
      <c r="Z102" s="6">
        <v>958127</v>
      </c>
      <c r="AA102" s="6">
        <v>958127</v>
      </c>
      <c r="AB102" s="6">
        <v>958127</v>
      </c>
      <c r="AC102" s="6">
        <v>958127</v>
      </c>
      <c r="AD102" s="6">
        <v>958127</v>
      </c>
      <c r="AE102" s="6">
        <v>958127</v>
      </c>
      <c r="AF102" s="6">
        <v>963490</v>
      </c>
      <c r="AG102" s="6">
        <v>963490</v>
      </c>
      <c r="AH102" s="6">
        <v>963490</v>
      </c>
      <c r="AI102" s="6">
        <v>963490</v>
      </c>
      <c r="AJ102" s="6">
        <v>963490</v>
      </c>
      <c r="AK102" s="6">
        <v>963490</v>
      </c>
      <c r="AL102" s="6">
        <v>963490</v>
      </c>
      <c r="AM102" s="6">
        <v>963490</v>
      </c>
      <c r="AN102" s="6">
        <v>963490</v>
      </c>
      <c r="AO102" s="6">
        <v>963490</v>
      </c>
      <c r="AP102" s="6">
        <v>963490</v>
      </c>
      <c r="AQ102" s="6">
        <v>963490</v>
      </c>
      <c r="AR102" s="6">
        <v>971491</v>
      </c>
      <c r="AS102" s="6">
        <v>971491</v>
      </c>
      <c r="AT102" s="6">
        <v>971491</v>
      </c>
      <c r="AU102" s="6">
        <v>971491</v>
      </c>
      <c r="AV102" s="6">
        <v>971491</v>
      </c>
      <c r="AW102" s="6">
        <v>971491</v>
      </c>
      <c r="AX102" s="6">
        <v>971491</v>
      </c>
      <c r="AY102" s="6">
        <v>971491</v>
      </c>
      <c r="AZ102" s="6">
        <v>971491</v>
      </c>
      <c r="BA102" s="6">
        <v>971491</v>
      </c>
      <c r="BB102" s="6">
        <v>971491</v>
      </c>
      <c r="BC102" s="6">
        <v>971491</v>
      </c>
      <c r="BD102" s="6">
        <v>971491</v>
      </c>
      <c r="BE102" s="6">
        <v>971491</v>
      </c>
      <c r="BF102" s="6">
        <v>971491</v>
      </c>
      <c r="BG102" s="6">
        <v>971491</v>
      </c>
      <c r="BH102" s="6">
        <v>971491</v>
      </c>
      <c r="BI102" s="6">
        <v>971491</v>
      </c>
      <c r="BJ102" s="6">
        <v>971491</v>
      </c>
      <c r="BK102" s="6">
        <v>971491</v>
      </c>
      <c r="BL102" s="6">
        <v>971491</v>
      </c>
      <c r="BM102" s="6">
        <v>971491</v>
      </c>
    </row>
    <row r="103" spans="1:65" x14ac:dyDescent="0.25">
      <c r="A103" s="14" t="s">
        <v>24</v>
      </c>
      <c r="B103" s="14" t="s">
        <v>25</v>
      </c>
      <c r="C103" s="6">
        <v>177329</v>
      </c>
      <c r="D103" s="6">
        <v>177329</v>
      </c>
      <c r="E103" s="6">
        <v>177329</v>
      </c>
      <c r="F103" s="6">
        <v>177329</v>
      </c>
      <c r="G103" s="6">
        <v>177329</v>
      </c>
      <c r="H103" s="6">
        <v>177304</v>
      </c>
      <c r="I103" s="6">
        <v>177304</v>
      </c>
      <c r="J103" s="6">
        <v>177304</v>
      </c>
      <c r="K103" s="6">
        <v>177304</v>
      </c>
      <c r="L103" s="6">
        <v>177304</v>
      </c>
      <c r="M103" s="6">
        <v>177304</v>
      </c>
      <c r="N103" s="6">
        <v>177304</v>
      </c>
      <c r="O103" s="6">
        <v>177304</v>
      </c>
      <c r="P103" s="6">
        <v>177304</v>
      </c>
      <c r="Q103" s="6">
        <v>177304</v>
      </c>
      <c r="R103" s="6">
        <v>177304</v>
      </c>
      <c r="S103" s="6">
        <v>177304</v>
      </c>
      <c r="T103" s="6">
        <v>176523</v>
      </c>
      <c r="U103" s="6">
        <v>176523</v>
      </c>
      <c r="V103" s="6">
        <v>176523</v>
      </c>
      <c r="W103" s="6">
        <v>176523</v>
      </c>
      <c r="X103" s="6">
        <v>176523</v>
      </c>
      <c r="Y103" s="6">
        <v>176523</v>
      </c>
      <c r="Z103" s="6">
        <v>176523</v>
      </c>
      <c r="AA103" s="6">
        <v>176523</v>
      </c>
      <c r="AB103" s="6">
        <v>176523</v>
      </c>
      <c r="AC103" s="6">
        <v>176523</v>
      </c>
      <c r="AD103" s="6">
        <v>176523</v>
      </c>
      <c r="AE103" s="6">
        <v>176523</v>
      </c>
      <c r="AF103" s="6">
        <v>177621</v>
      </c>
      <c r="AG103" s="6">
        <v>177621</v>
      </c>
      <c r="AH103" s="6">
        <v>177621</v>
      </c>
      <c r="AI103" s="6">
        <v>177621</v>
      </c>
      <c r="AJ103" s="6">
        <v>177621</v>
      </c>
      <c r="AK103" s="6">
        <v>177621</v>
      </c>
      <c r="AL103" s="6">
        <v>177621</v>
      </c>
      <c r="AM103" s="6">
        <v>177621</v>
      </c>
      <c r="AN103" s="6">
        <v>177621</v>
      </c>
      <c r="AO103" s="6">
        <v>177621</v>
      </c>
      <c r="AP103" s="6">
        <v>177621</v>
      </c>
      <c r="AQ103" s="6">
        <v>177621</v>
      </c>
      <c r="AR103" s="6">
        <v>179740</v>
      </c>
      <c r="AS103" s="6">
        <v>179740</v>
      </c>
      <c r="AT103" s="6">
        <v>179740</v>
      </c>
      <c r="AU103" s="6">
        <v>179740</v>
      </c>
      <c r="AV103" s="6">
        <v>179740</v>
      </c>
      <c r="AW103" s="6">
        <v>179740</v>
      </c>
      <c r="AX103" s="6">
        <v>179740</v>
      </c>
      <c r="AY103" s="6">
        <v>179740</v>
      </c>
      <c r="AZ103" s="6">
        <v>179740</v>
      </c>
      <c r="BA103" s="6">
        <v>179740</v>
      </c>
      <c r="BB103" s="6">
        <v>179740</v>
      </c>
      <c r="BC103" s="6">
        <v>179740</v>
      </c>
      <c r="BD103" s="6">
        <v>179740</v>
      </c>
      <c r="BE103" s="6">
        <v>179740</v>
      </c>
      <c r="BF103" s="6">
        <v>179740</v>
      </c>
      <c r="BG103" s="6">
        <v>179740</v>
      </c>
      <c r="BH103" s="6">
        <v>179740</v>
      </c>
      <c r="BI103" s="6">
        <v>179740</v>
      </c>
      <c r="BJ103" s="6">
        <v>179740</v>
      </c>
      <c r="BK103" s="6">
        <v>179740</v>
      </c>
      <c r="BL103" s="6">
        <v>179740</v>
      </c>
      <c r="BM103" s="6">
        <v>179740</v>
      </c>
    </row>
    <row r="104" spans="1:65" x14ac:dyDescent="0.25">
      <c r="A104" s="14" t="s">
        <v>26</v>
      </c>
      <c r="C104" s="6">
        <v>5698794</v>
      </c>
      <c r="D104" s="6">
        <v>5698794</v>
      </c>
      <c r="E104" s="6">
        <v>5698794</v>
      </c>
      <c r="F104" s="6">
        <v>5698794</v>
      </c>
      <c r="G104" s="6">
        <v>5698794</v>
      </c>
      <c r="H104" s="6">
        <v>5714263</v>
      </c>
      <c r="I104" s="6">
        <v>5714263</v>
      </c>
      <c r="J104" s="6">
        <v>5714263</v>
      </c>
      <c r="K104" s="6">
        <v>5714263</v>
      </c>
      <c r="L104" s="6">
        <v>5714263</v>
      </c>
      <c r="M104" s="6">
        <v>5714263</v>
      </c>
      <c r="N104" s="6">
        <v>5714263</v>
      </c>
      <c r="O104" s="6">
        <v>5714263</v>
      </c>
      <c r="P104" s="6">
        <v>5714263</v>
      </c>
      <c r="Q104" s="6">
        <v>5714263</v>
      </c>
      <c r="R104" s="6">
        <v>5714263</v>
      </c>
      <c r="S104" s="6">
        <v>5714263</v>
      </c>
      <c r="T104" s="6">
        <v>5758118</v>
      </c>
      <c r="U104" s="6">
        <v>5758118</v>
      </c>
      <c r="V104" s="6">
        <v>5758118</v>
      </c>
      <c r="W104" s="6">
        <v>5758118</v>
      </c>
      <c r="X104" s="6">
        <v>5758118</v>
      </c>
      <c r="Y104" s="6">
        <v>5758118</v>
      </c>
      <c r="Z104" s="6">
        <v>5758118</v>
      </c>
      <c r="AA104" s="6">
        <v>5758118</v>
      </c>
      <c r="AB104" s="6">
        <v>5758118</v>
      </c>
      <c r="AC104" s="6">
        <v>5758118</v>
      </c>
      <c r="AD104" s="6">
        <v>5758118</v>
      </c>
      <c r="AE104" s="6">
        <v>5758118</v>
      </c>
      <c r="AF104" s="6">
        <v>5794533</v>
      </c>
      <c r="AG104" s="6">
        <v>5794533</v>
      </c>
      <c r="AH104" s="6">
        <v>5794533</v>
      </c>
      <c r="AI104" s="6">
        <v>5794533</v>
      </c>
      <c r="AJ104" s="6">
        <v>5794533</v>
      </c>
      <c r="AK104" s="6">
        <v>5794533</v>
      </c>
      <c r="AL104" s="6">
        <v>5794533</v>
      </c>
      <c r="AM104" s="6">
        <v>5794533</v>
      </c>
      <c r="AN104" s="6">
        <v>5794533</v>
      </c>
      <c r="AO104" s="6">
        <v>5794533</v>
      </c>
      <c r="AP104" s="6">
        <v>5794533</v>
      </c>
      <c r="AQ104" s="6">
        <v>5794533</v>
      </c>
      <c r="AR104" s="6">
        <v>5846290</v>
      </c>
      <c r="AS104" s="6">
        <v>5846290</v>
      </c>
      <c r="AT104" s="6">
        <v>5846290</v>
      </c>
      <c r="AU104" s="6">
        <v>5846290</v>
      </c>
      <c r="AV104" s="6">
        <v>5846290</v>
      </c>
      <c r="AW104" s="6">
        <v>5846290</v>
      </c>
      <c r="AX104" s="6">
        <v>5846290</v>
      </c>
      <c r="AY104" s="6">
        <v>5846290</v>
      </c>
      <c r="AZ104" s="6">
        <v>5846290</v>
      </c>
      <c r="BA104" s="6">
        <v>5846290</v>
      </c>
      <c r="BB104" s="6">
        <v>5846290</v>
      </c>
      <c r="BC104" s="6">
        <v>5846290</v>
      </c>
      <c r="BD104" s="6">
        <v>5846290</v>
      </c>
      <c r="BE104" s="6">
        <v>5846290</v>
      </c>
      <c r="BF104" s="6">
        <v>5846290</v>
      </c>
      <c r="BG104" s="6">
        <v>5846290</v>
      </c>
      <c r="BH104" s="6">
        <v>5846290</v>
      </c>
      <c r="BI104" s="6">
        <v>5846290</v>
      </c>
      <c r="BJ104" s="6">
        <v>5846290</v>
      </c>
      <c r="BK104" s="6">
        <v>5846290</v>
      </c>
      <c r="BL104" s="6">
        <v>5846290</v>
      </c>
      <c r="BM104" s="6">
        <v>5846290</v>
      </c>
    </row>
    <row r="105" spans="1:65" x14ac:dyDescent="0.25">
      <c r="A105" s="14" t="s">
        <v>27</v>
      </c>
      <c r="B105" s="14" t="s">
        <v>42</v>
      </c>
      <c r="C105" s="6">
        <v>35422127</v>
      </c>
      <c r="D105" s="6">
        <v>35422127</v>
      </c>
      <c r="E105" s="6">
        <v>35422127</v>
      </c>
      <c r="F105" s="6">
        <v>35422127</v>
      </c>
      <c r="G105" s="6">
        <v>35422127</v>
      </c>
      <c r="H105" s="6">
        <v>35469420</v>
      </c>
      <c r="I105" s="6">
        <v>35469420</v>
      </c>
      <c r="J105" s="6">
        <v>35469420</v>
      </c>
      <c r="K105" s="6">
        <v>35469420</v>
      </c>
      <c r="L105" s="6">
        <v>35469420</v>
      </c>
      <c r="M105" s="6">
        <v>35469420</v>
      </c>
      <c r="N105" s="6">
        <v>35469420</v>
      </c>
      <c r="O105" s="6">
        <v>35469420</v>
      </c>
      <c r="P105" s="6">
        <v>35469420</v>
      </c>
      <c r="Q105" s="6">
        <v>35469420</v>
      </c>
      <c r="R105" s="6">
        <v>35469420</v>
      </c>
      <c r="S105" s="6">
        <v>35469420</v>
      </c>
      <c r="T105" s="6">
        <v>35618031</v>
      </c>
      <c r="U105" s="6">
        <v>35618031</v>
      </c>
      <c r="V105" s="6">
        <v>35618031</v>
      </c>
      <c r="W105" s="6">
        <v>35618031</v>
      </c>
      <c r="X105" s="6">
        <v>35618031</v>
      </c>
      <c r="Y105" s="6">
        <v>35618031</v>
      </c>
      <c r="Z105" s="6">
        <v>35618031</v>
      </c>
      <c r="AA105" s="6">
        <v>35618031</v>
      </c>
      <c r="AB105" s="6">
        <v>35618031</v>
      </c>
      <c r="AC105" s="6">
        <v>35618031</v>
      </c>
      <c r="AD105" s="6">
        <v>35618031</v>
      </c>
      <c r="AE105" s="6">
        <v>35618031</v>
      </c>
      <c r="AF105" s="6">
        <v>35915152</v>
      </c>
      <c r="AG105" s="6">
        <v>35915152</v>
      </c>
      <c r="AH105" s="6">
        <v>35915152</v>
      </c>
      <c r="AI105" s="6">
        <v>35915152</v>
      </c>
      <c r="AJ105" s="6">
        <v>35915152</v>
      </c>
      <c r="AK105" s="6">
        <v>35915152</v>
      </c>
      <c r="AL105" s="6">
        <v>35915152</v>
      </c>
      <c r="AM105" s="6">
        <v>35915152</v>
      </c>
      <c r="AN105" s="6">
        <v>35915152</v>
      </c>
      <c r="AO105" s="6">
        <v>35915152</v>
      </c>
      <c r="AP105" s="6">
        <v>35915152</v>
      </c>
      <c r="AQ105" s="6">
        <v>35915152</v>
      </c>
      <c r="AR105" s="6">
        <v>36258886</v>
      </c>
      <c r="AS105" s="6">
        <v>36258886</v>
      </c>
      <c r="AT105" s="6">
        <v>36258886</v>
      </c>
      <c r="AU105" s="6">
        <v>36258886</v>
      </c>
      <c r="AV105" s="6">
        <v>36258886</v>
      </c>
      <c r="AW105" s="6">
        <v>36258886</v>
      </c>
      <c r="AX105" s="6">
        <v>36258886</v>
      </c>
      <c r="AY105" s="6">
        <v>36258886</v>
      </c>
      <c r="AZ105" s="6">
        <v>36258886</v>
      </c>
      <c r="BA105" s="6">
        <v>36258886</v>
      </c>
      <c r="BB105" s="6">
        <v>36258886</v>
      </c>
      <c r="BC105" s="6">
        <v>36258886</v>
      </c>
      <c r="BD105" s="6">
        <v>36258886</v>
      </c>
      <c r="BE105" s="6">
        <v>36258886</v>
      </c>
      <c r="BF105" s="6">
        <v>36258886</v>
      </c>
      <c r="BG105" s="6">
        <v>36258886</v>
      </c>
      <c r="BH105" s="6">
        <v>36258886</v>
      </c>
      <c r="BI105" s="6">
        <v>36258886</v>
      </c>
      <c r="BJ105" s="6">
        <v>36258886</v>
      </c>
      <c r="BK105" s="6">
        <v>36258886</v>
      </c>
      <c r="BL105" s="6">
        <v>36258886</v>
      </c>
      <c r="BM105" s="6">
        <v>36258886</v>
      </c>
    </row>
  </sheetData>
  <phoneticPr fontId="6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1CBE-202B-41D1-B3C5-2CA1C88A122B}">
  <sheetPr codeName="Sheet1"/>
  <dimension ref="A4:U199"/>
  <sheetViews>
    <sheetView showGridLines="0" workbookViewId="0">
      <pane ySplit="4" topLeftCell="A5" activePane="bottomLeft" state="frozen"/>
      <selection activeCell="F16" sqref="F16"/>
      <selection pane="bottomLeft" activeCell="A174" sqref="A174"/>
    </sheetView>
  </sheetViews>
  <sheetFormatPr defaultRowHeight="15" x14ac:dyDescent="0.25"/>
  <cols>
    <col min="1" max="1" width="3" customWidth="1"/>
    <col min="2" max="2" width="17.25" style="14" customWidth="1"/>
    <col min="3" max="3" width="10.125" style="14" customWidth="1"/>
    <col min="4" max="4" width="11.5" style="14" customWidth="1"/>
    <col min="5" max="5" width="10.125" style="14" customWidth="1"/>
    <col min="6" max="6" width="9" style="14" customWidth="1"/>
    <col min="7" max="9" width="9" style="14"/>
  </cols>
  <sheetData>
    <row r="4" spans="2:6" ht="24.95" customHeight="1" x14ac:dyDescent="0.25">
      <c r="B4" s="184" t="s">
        <v>989</v>
      </c>
    </row>
    <row r="6" spans="2:6" ht="18.75" x14ac:dyDescent="0.3">
      <c r="B6" s="46" t="s">
        <v>40</v>
      </c>
    </row>
    <row r="7" spans="2:6" x14ac:dyDescent="0.25">
      <c r="B7" s="79" t="s">
        <v>210</v>
      </c>
    </row>
    <row r="8" spans="2:6" x14ac:dyDescent="0.25">
      <c r="C8" s="27">
        <f ca="1">OFFSET('UC Claimants'!BN5,0,-1)</f>
        <v>45717</v>
      </c>
      <c r="D8" s="26"/>
      <c r="E8" s="27">
        <f>'UC Claimants'!E5</f>
        <v>43891</v>
      </c>
      <c r="F8" s="26"/>
    </row>
    <row r="9" spans="2:6" x14ac:dyDescent="0.25">
      <c r="C9" s="28" t="s">
        <v>44</v>
      </c>
      <c r="D9" s="28" t="s">
        <v>45</v>
      </c>
      <c r="E9" s="28" t="s">
        <v>44</v>
      </c>
      <c r="F9" s="28" t="s">
        <v>45</v>
      </c>
    </row>
    <row r="10" spans="2:6" x14ac:dyDescent="0.25">
      <c r="B10" s="14" t="s">
        <v>0</v>
      </c>
      <c r="C10" s="6">
        <f ca="1">OFFSET('UC Claimants'!BN6,0,-1)</f>
        <v>13930</v>
      </c>
      <c r="D10" s="23">
        <f ca="1">OFFSET('UC Claimants'!BN26,0,-1)</f>
        <v>0.16597955341610465</v>
      </c>
      <c r="E10" s="6">
        <f>'UC Claimants'!E6</f>
        <v>5508</v>
      </c>
      <c r="F10" s="25">
        <f>'UC Claimants'!E26</f>
        <v>6.9375519560672089E-2</v>
      </c>
    </row>
    <row r="11" spans="2:6" x14ac:dyDescent="0.25">
      <c r="B11" s="14" t="s">
        <v>1</v>
      </c>
      <c r="C11" s="6">
        <f ca="1">OFFSET('UC Claimants'!BN7,0,-1)</f>
        <v>16075</v>
      </c>
      <c r="D11" s="23">
        <f ca="1">OFFSET('UC Claimants'!BN27,0,-1)</f>
        <v>0.162667853998644</v>
      </c>
      <c r="E11" s="6">
        <f>'UC Claimants'!E7</f>
        <v>5780</v>
      </c>
      <c r="F11" s="25">
        <f>'UC Claimants'!E27</f>
        <v>5.8514461575841017E-2</v>
      </c>
    </row>
    <row r="12" spans="2:6" x14ac:dyDescent="0.25">
      <c r="B12" s="14" t="s">
        <v>2</v>
      </c>
      <c r="C12" s="6">
        <f ca="1">OFFSET('UC Claimants'!BN8,0,-1)</f>
        <v>11648</v>
      </c>
      <c r="D12" s="23">
        <f ca="1">OFFSET('UC Claimants'!BN28,0,-1)</f>
        <v>0.15157587903078884</v>
      </c>
      <c r="E12" s="6">
        <f>'UC Claimants'!E8</f>
        <v>4283</v>
      </c>
      <c r="F12" s="25">
        <f>'UC Claimants'!E28</f>
        <v>5.8734795189314466E-2</v>
      </c>
    </row>
    <row r="13" spans="2:6" x14ac:dyDescent="0.25">
      <c r="B13" s="14" t="s">
        <v>3</v>
      </c>
      <c r="C13" s="6">
        <f ca="1">OFFSET('UC Claimants'!BN9,0,-1)</f>
        <v>14109</v>
      </c>
      <c r="D13" s="23">
        <f ca="1">OFFSET('UC Claimants'!BN29,0,-1)</f>
        <v>0.20512335896951281</v>
      </c>
      <c r="E13" s="6">
        <f>'UC Claimants'!E9</f>
        <v>6961</v>
      </c>
      <c r="F13" s="25">
        <f>'UC Claimants'!E29</f>
        <v>0.10193890402132208</v>
      </c>
    </row>
    <row r="14" spans="2:6" x14ac:dyDescent="0.25">
      <c r="B14" s="14" t="s">
        <v>7</v>
      </c>
      <c r="C14" s="6">
        <f ca="1">OFFSET('UC Claimants'!BN10,0,-1)</f>
        <v>12509</v>
      </c>
      <c r="D14" s="23">
        <f ca="1">OFFSET('UC Claimants'!BN30,0,-1)</f>
        <v>0.19416978408332428</v>
      </c>
      <c r="E14" s="6">
        <f>'UC Claimants'!E10</f>
        <v>5031</v>
      </c>
      <c r="F14" s="25">
        <f>'UC Claimants'!E30</f>
        <v>7.8577452909755416E-2</v>
      </c>
    </row>
    <row r="15" spans="2:6" x14ac:dyDescent="0.25">
      <c r="B15" s="14" t="s">
        <v>4</v>
      </c>
      <c r="C15" s="6">
        <f ca="1">OFFSET('UC Claimants'!BN11,0,-1)</f>
        <v>13411</v>
      </c>
      <c r="D15" s="23">
        <f ca="1">OFFSET('UC Claimants'!BN31,0,-1)</f>
        <v>0.20292026025117266</v>
      </c>
      <c r="E15" s="6">
        <f>'UC Claimants'!E11</f>
        <v>5203</v>
      </c>
      <c r="F15" s="25">
        <f>'UC Claimants'!E31</f>
        <v>7.8075058897675603E-2</v>
      </c>
    </row>
    <row r="16" spans="2:6" x14ac:dyDescent="0.25">
      <c r="B16" s="14" t="s">
        <v>5</v>
      </c>
      <c r="C16" s="6">
        <f ca="1">OFFSET('UC Claimants'!BN12,0,-1)</f>
        <v>17170</v>
      </c>
      <c r="D16" s="23">
        <f ca="1">OFFSET('UC Claimants'!BN32,0,-1)</f>
        <v>0.15184611983196994</v>
      </c>
      <c r="E16" s="6">
        <f>'UC Claimants'!E12</f>
        <v>5505</v>
      </c>
      <c r="F16" s="25">
        <f>'UC Claimants'!E32</f>
        <v>5.1802501199785453E-2</v>
      </c>
    </row>
    <row r="17" spans="2:6" x14ac:dyDescent="0.25">
      <c r="B17" s="14" t="s">
        <v>6</v>
      </c>
      <c r="C17" s="6">
        <f ca="1">OFFSET('UC Claimants'!BN13,0,-1)</f>
        <v>7947</v>
      </c>
      <c r="D17" s="23">
        <f ca="1">OFFSET('UC Claimants'!BN33,0,-1)</f>
        <v>0.1126499021914779</v>
      </c>
      <c r="E17" s="6">
        <f>'UC Claimants'!E13</f>
        <v>2683</v>
      </c>
      <c r="F17" s="25">
        <f>'UC Claimants'!E33</f>
        <v>3.8343908992168295E-2</v>
      </c>
    </row>
    <row r="18" spans="2:6" x14ac:dyDescent="0.25">
      <c r="B18" s="14" t="s">
        <v>8</v>
      </c>
      <c r="C18" s="6">
        <f ca="1">OFFSET('UC Claimants'!BN14,0,-1)</f>
        <v>19348</v>
      </c>
      <c r="D18" s="23">
        <f ca="1">OFFSET('UC Claimants'!BN34,0,-1)</f>
        <v>0.2031691361006395</v>
      </c>
      <c r="E18" s="6">
        <f>'UC Claimants'!E14</f>
        <v>8215</v>
      </c>
      <c r="F18" s="25">
        <f>'UC Claimants'!E34</f>
        <v>8.9435408365449512E-2</v>
      </c>
    </row>
    <row r="19" spans="2:6" x14ac:dyDescent="0.25">
      <c r="B19" s="14" t="s">
        <v>9</v>
      </c>
      <c r="C19" s="6">
        <f ca="1">OFFSET('UC Claimants'!BN15,0,-1)</f>
        <v>22161</v>
      </c>
      <c r="D19" s="23">
        <f ca="1">OFFSET('UC Claimants'!BN35,0,-1)</f>
        <v>0.27174739423666461</v>
      </c>
      <c r="E19" s="6">
        <f>'UC Claimants'!E15</f>
        <v>11526</v>
      </c>
      <c r="F19" s="25">
        <f>'UC Claimants'!E35</f>
        <v>0.14066905061205559</v>
      </c>
    </row>
    <row r="20" spans="2:6" x14ac:dyDescent="0.25">
      <c r="B20" s="14" t="s">
        <v>46</v>
      </c>
      <c r="C20" s="6">
        <f ca="1">OFFSET('UC Claimants'!BN16,0,-1)</f>
        <v>10079</v>
      </c>
      <c r="D20" s="23">
        <f ca="1">OFFSET('UC Claimants'!BN36,0,-1)</f>
        <v>0.12289814780944019</v>
      </c>
      <c r="E20" s="6">
        <f>'UC Claimants'!E16</f>
        <v>3222</v>
      </c>
      <c r="F20" s="25">
        <f>'UC Claimants'!E36</f>
        <v>4.0271979601529888E-2</v>
      </c>
    </row>
    <row r="21" spans="2:6" x14ac:dyDescent="0.25">
      <c r="B21" s="14" t="s">
        <v>11</v>
      </c>
      <c r="C21" s="6">
        <f ca="1">OFFSET('UC Claimants'!BN17,0,-1)</f>
        <v>8723</v>
      </c>
      <c r="D21" s="23">
        <f ca="1">OFFSET('UC Claimants'!BN37,0,-1)</f>
        <v>0.1242787331348217</v>
      </c>
      <c r="E21" s="6">
        <f>'UC Claimants'!E17</f>
        <v>2832</v>
      </c>
      <c r="F21" s="25">
        <f>'UC Claimants'!E37</f>
        <v>4.0352227066769254E-2</v>
      </c>
    </row>
    <row r="22" spans="2:6" x14ac:dyDescent="0.25">
      <c r="B22" s="14" t="s">
        <v>41</v>
      </c>
      <c r="C22" s="6">
        <f ca="1">OFFSET('UC Claimants'!BN18,0,-1)</f>
        <v>167107</v>
      </c>
      <c r="D22" s="23">
        <f ca="1">OFFSET('UC Claimants'!BN38,0,-1)</f>
        <v>0.17201085753753767</v>
      </c>
      <c r="E22" s="6">
        <f>'UC Claimants'!E18</f>
        <v>66749</v>
      </c>
      <c r="F22" s="25">
        <f>'UC Claimants'!E38</f>
        <v>7.024236346205856E-2</v>
      </c>
    </row>
    <row r="23" spans="2:6" x14ac:dyDescent="0.25">
      <c r="B23" s="14" t="s">
        <v>24</v>
      </c>
      <c r="C23" s="6">
        <f ca="1">OFFSET('UC Claimants'!BN19,0,-1)</f>
        <v>34840</v>
      </c>
      <c r="D23" s="23">
        <f ca="1">OFFSET('UC Claimants'!BN39,0,-1)</f>
        <v>0.19383554022476912</v>
      </c>
      <c r="E23" s="6">
        <f>'UC Claimants'!E19</f>
        <v>13575</v>
      </c>
      <c r="F23" s="25">
        <f>'UC Claimants'!E39</f>
        <v>7.655262252649031E-2</v>
      </c>
    </row>
    <row r="24" spans="2:6" x14ac:dyDescent="0.25">
      <c r="B24" s="14" t="s">
        <v>65</v>
      </c>
      <c r="C24" s="6">
        <f ca="1">OFFSET('UC Claimants'!BN20,0,-1)</f>
        <v>841413</v>
      </c>
      <c r="D24" s="23">
        <f ca="1">OFFSET('UC Claimants'!BN40,0,-1)</f>
        <v>0.14392255601415599</v>
      </c>
      <c r="E24" s="6">
        <f>'UC Claimants'!E20</f>
        <v>314043</v>
      </c>
      <c r="F24" s="25">
        <f>'UC Claimants'!E40</f>
        <v>5.5106922622575938E-2</v>
      </c>
    </row>
    <row r="25" spans="2:6" x14ac:dyDescent="0.25">
      <c r="B25" s="14" t="s">
        <v>42</v>
      </c>
      <c r="C25" s="6">
        <f ca="1">OFFSET('UC Claimants'!BN21,0,-1)</f>
        <v>6646458</v>
      </c>
      <c r="D25" s="23">
        <f ca="1">OFFSET('UC Claimants'!BN41,0,-1)</f>
        <v>0.18330563161813632</v>
      </c>
      <c r="E25" s="6">
        <f>'UC Claimants'!E21</f>
        <v>2591995</v>
      </c>
      <c r="F25" s="25">
        <f>'UC Claimants'!E41</f>
        <v>7.3174459568732281E-2</v>
      </c>
    </row>
    <row r="29" spans="2:6" ht="18.75" x14ac:dyDescent="0.3">
      <c r="B29" s="46" t="s">
        <v>120</v>
      </c>
    </row>
    <row r="30" spans="2:6" x14ac:dyDescent="0.25">
      <c r="B30" s="79" t="s">
        <v>210</v>
      </c>
    </row>
    <row r="31" spans="2:6" x14ac:dyDescent="0.25">
      <c r="C31" s="27">
        <f ca="1">OFFSET('UC Claimants'!BN46,0,-2)</f>
        <v>45689</v>
      </c>
      <c r="D31" s="26"/>
      <c r="E31" s="27">
        <f>'UC Claimants'!E46</f>
        <v>43891</v>
      </c>
      <c r="F31" s="26"/>
    </row>
    <row r="32" spans="2:6" ht="30" x14ac:dyDescent="0.25">
      <c r="C32" s="28" t="s">
        <v>47</v>
      </c>
      <c r="D32" s="28" t="s">
        <v>48</v>
      </c>
      <c r="E32" s="28" t="s">
        <v>47</v>
      </c>
      <c r="F32" s="40" t="s">
        <v>51</v>
      </c>
    </row>
    <row r="33" spans="2:6" x14ac:dyDescent="0.25">
      <c r="B33" s="14" t="s">
        <v>0</v>
      </c>
      <c r="C33" s="6">
        <f ca="1">OFFSET('UC Claimants'!BN47,0,-2)</f>
        <v>5007</v>
      </c>
      <c r="D33" s="6">
        <f ca="1">OFFSET('UC Claimants'!BN68,0,-2)</f>
        <v>8654</v>
      </c>
      <c r="E33" s="6">
        <f>'UC Claimants'!E47</f>
        <v>2012</v>
      </c>
      <c r="F33" s="6">
        <f>'UC Claimants'!E68</f>
        <v>3498</v>
      </c>
    </row>
    <row r="34" spans="2:6" x14ac:dyDescent="0.25">
      <c r="B34" s="14" t="s">
        <v>1</v>
      </c>
      <c r="C34" s="6">
        <f ca="1">OFFSET('UC Claimants'!BN48,0,-2)</f>
        <v>5266</v>
      </c>
      <c r="D34" s="6">
        <f ca="1">OFFSET('UC Claimants'!BN69,0,-2)</f>
        <v>10479</v>
      </c>
      <c r="E34" s="6">
        <f>'UC Claimants'!E48</f>
        <v>1831</v>
      </c>
      <c r="F34" s="6">
        <f>'UC Claimants'!E69</f>
        <v>3952</v>
      </c>
    </row>
    <row r="35" spans="2:6" x14ac:dyDescent="0.25">
      <c r="B35" s="14" t="s">
        <v>2</v>
      </c>
      <c r="C35" s="6">
        <f ca="1">OFFSET('UC Claimants'!BN49,0,-2)</f>
        <v>4677</v>
      </c>
      <c r="D35" s="6">
        <f ca="1">OFFSET('UC Claimants'!BN70,0,-2)</f>
        <v>6786</v>
      </c>
      <c r="E35" s="6">
        <f>'UC Claimants'!E49</f>
        <v>1686</v>
      </c>
      <c r="F35" s="6">
        <f>'UC Claimants'!E70</f>
        <v>2593</v>
      </c>
    </row>
    <row r="36" spans="2:6" x14ac:dyDescent="0.25">
      <c r="B36" s="14" t="s">
        <v>3</v>
      </c>
      <c r="C36" s="6">
        <f ca="1">OFFSET('UC Claimants'!BN50,0,-2)</f>
        <v>4650</v>
      </c>
      <c r="D36" s="6">
        <f ca="1">OFFSET('UC Claimants'!BN71,0,-2)</f>
        <v>9181</v>
      </c>
      <c r="E36" s="6">
        <f>'UC Claimants'!E50</f>
        <v>2222</v>
      </c>
      <c r="F36" s="6">
        <f>'UC Claimants'!E71</f>
        <v>4741</v>
      </c>
    </row>
    <row r="37" spans="2:6" x14ac:dyDescent="0.25">
      <c r="B37" s="14" t="s">
        <v>7</v>
      </c>
      <c r="C37" s="6">
        <f ca="1">OFFSET('UC Claimants'!BN51,0,-2)</f>
        <v>4054</v>
      </c>
      <c r="D37" s="6">
        <f ca="1">OFFSET('UC Claimants'!BN72,0,-2)</f>
        <v>8207</v>
      </c>
      <c r="E37" s="6">
        <f>'UC Claimants'!E51</f>
        <v>1623</v>
      </c>
      <c r="F37" s="6">
        <f>'UC Claimants'!E72</f>
        <v>3408</v>
      </c>
    </row>
    <row r="38" spans="2:6" x14ac:dyDescent="0.25">
      <c r="B38" s="14" t="s">
        <v>4</v>
      </c>
      <c r="C38" s="6">
        <f ca="1">OFFSET('UC Claimants'!BN52,0,-2)</f>
        <v>4865</v>
      </c>
      <c r="D38" s="6">
        <f ca="1">OFFSET('UC Claimants'!BN73,0,-2)</f>
        <v>8371</v>
      </c>
      <c r="E38" s="6">
        <f>'UC Claimants'!E52</f>
        <v>1879</v>
      </c>
      <c r="F38" s="6">
        <f>'UC Claimants'!E73</f>
        <v>3321</v>
      </c>
    </row>
    <row r="39" spans="2:6" x14ac:dyDescent="0.25">
      <c r="B39" s="14" t="s">
        <v>5</v>
      </c>
      <c r="C39" s="6">
        <f ca="1">OFFSET('UC Claimants'!BN53,0,-2)</f>
        <v>6134</v>
      </c>
      <c r="D39" s="6">
        <f ca="1">OFFSET('UC Claimants'!BN74,0,-2)</f>
        <v>10706</v>
      </c>
      <c r="E39" s="6">
        <f>'UC Claimants'!E53</f>
        <v>2032</v>
      </c>
      <c r="F39" s="6">
        <f>'UC Claimants'!E74</f>
        <v>3467</v>
      </c>
    </row>
    <row r="40" spans="2:6" x14ac:dyDescent="0.25">
      <c r="B40" s="14" t="s">
        <v>6</v>
      </c>
      <c r="C40" s="6">
        <f ca="1">OFFSET('UC Claimants'!BN54,0,-2)</f>
        <v>2803</v>
      </c>
      <c r="D40" s="6">
        <f ca="1">OFFSET('UC Claimants'!BN75,0,-2)</f>
        <v>4981</v>
      </c>
      <c r="E40" s="6">
        <f>'UC Claimants'!E54</f>
        <v>967</v>
      </c>
      <c r="F40" s="6">
        <f>'UC Claimants'!E75</f>
        <v>1714</v>
      </c>
    </row>
    <row r="41" spans="2:6" x14ac:dyDescent="0.25">
      <c r="B41" s="14" t="s">
        <v>8</v>
      </c>
      <c r="C41" s="6">
        <f ca="1">OFFSET('UC Claimants'!BN55,0,-2)</f>
        <v>6318</v>
      </c>
      <c r="D41" s="6">
        <f ca="1">OFFSET('UC Claimants'!BN76,0,-2)</f>
        <v>12731</v>
      </c>
      <c r="E41" s="6">
        <f>'UC Claimants'!E55</f>
        <v>2646</v>
      </c>
      <c r="F41" s="6">
        <f>'UC Claimants'!E76</f>
        <v>5566</v>
      </c>
    </row>
    <row r="42" spans="2:6" x14ac:dyDescent="0.25">
      <c r="B42" s="14" t="s">
        <v>9</v>
      </c>
      <c r="C42" s="6">
        <f ca="1">OFFSET('UC Claimants'!BN56,0,-2)</f>
        <v>7010</v>
      </c>
      <c r="D42" s="6">
        <f ca="1">OFFSET('UC Claimants'!BN77,0,-2)</f>
        <v>14798</v>
      </c>
      <c r="E42" s="6">
        <f>'UC Claimants'!E56</f>
        <v>3691</v>
      </c>
      <c r="F42" s="6">
        <f>'UC Claimants'!E77</f>
        <v>7841</v>
      </c>
    </row>
    <row r="43" spans="2:6" x14ac:dyDescent="0.25">
      <c r="B43" s="14" t="s">
        <v>46</v>
      </c>
      <c r="C43" s="6">
        <f ca="1">OFFSET('UC Claimants'!BN57,0,-2)</f>
        <v>3820</v>
      </c>
      <c r="D43" s="6">
        <f ca="1">OFFSET('UC Claimants'!BN78,0,-2)</f>
        <v>6092</v>
      </c>
      <c r="E43" s="6">
        <f>'UC Claimants'!E57</f>
        <v>1266</v>
      </c>
      <c r="F43" s="6">
        <f>'UC Claimants'!E78</f>
        <v>1954</v>
      </c>
    </row>
    <row r="44" spans="2:6" x14ac:dyDescent="0.25">
      <c r="B44" s="14" t="s">
        <v>11</v>
      </c>
      <c r="C44" s="6">
        <f ca="1">OFFSET('UC Claimants'!BN58,0,-2)</f>
        <v>3202</v>
      </c>
      <c r="D44" s="6">
        <f ca="1">OFFSET('UC Claimants'!BN79,0,-2)</f>
        <v>5367</v>
      </c>
      <c r="E44" s="6">
        <f>'UC Claimants'!E58</f>
        <v>1067</v>
      </c>
      <c r="F44" s="6">
        <f>'UC Claimants'!E79</f>
        <v>1765</v>
      </c>
    </row>
    <row r="45" spans="2:6" x14ac:dyDescent="0.25">
      <c r="B45" s="14" t="s">
        <v>41</v>
      </c>
      <c r="C45" s="6">
        <f ca="1">OFFSET('UC Claimants'!BN59,0,-2)</f>
        <v>57800</v>
      </c>
      <c r="D45" s="6">
        <f ca="1">OFFSET('UC Claimants'!BN80,0,-2)</f>
        <v>106360</v>
      </c>
      <c r="E45" s="6">
        <f>'UC Claimants'!E59</f>
        <v>22922</v>
      </c>
      <c r="F45" s="6">
        <f>'UC Claimants'!E80</f>
        <v>43820</v>
      </c>
    </row>
    <row r="46" spans="2:6" x14ac:dyDescent="0.25">
      <c r="B46" s="14" t="s">
        <v>24</v>
      </c>
      <c r="C46" s="6">
        <f ca="1">OFFSET('UC Claimants'!BN60,0,-2)</f>
        <v>11974</v>
      </c>
      <c r="D46" s="6">
        <f ca="1">OFFSET('UC Claimants'!BN81,0,-2)</f>
        <v>22205</v>
      </c>
      <c r="E46" s="6">
        <f>'UC Claimants'!E60</f>
        <v>4727</v>
      </c>
      <c r="F46" s="6">
        <f>'UC Claimants'!E81</f>
        <v>8853</v>
      </c>
    </row>
    <row r="47" spans="2:6" x14ac:dyDescent="0.25">
      <c r="B47" s="14" t="s">
        <v>65</v>
      </c>
      <c r="C47" s="6">
        <f ca="1">OFFSET('UC Claimants'!BN61,0,-2)</f>
        <v>314904</v>
      </c>
      <c r="D47" s="6">
        <f ca="1">OFFSET('UC Claimants'!BN82,0,-2)</f>
        <v>511048</v>
      </c>
      <c r="E47" s="6">
        <f>'UC Claimants'!E61</f>
        <v>119537</v>
      </c>
      <c r="F47" s="6">
        <f>'UC Claimants'!E82</f>
        <v>194503</v>
      </c>
    </row>
    <row r="48" spans="2:6" x14ac:dyDescent="0.25">
      <c r="B48" s="14" t="s">
        <v>42</v>
      </c>
      <c r="C48" s="6">
        <f ca="1">OFFSET('UC Claimants'!BN62,0,-2)</f>
        <v>2321326</v>
      </c>
      <c r="D48" s="6">
        <f ca="1">OFFSET('UC Claimants'!BN83,0,-2)</f>
        <v>4205683</v>
      </c>
      <c r="E48" s="6">
        <f>'UC Claimants'!E62</f>
        <v>914373</v>
      </c>
      <c r="F48" s="6">
        <f>'UC Claimants'!E83</f>
        <v>1677625</v>
      </c>
    </row>
    <row r="51" spans="2:4" ht="18.75" x14ac:dyDescent="0.3">
      <c r="B51" s="46" t="s">
        <v>97</v>
      </c>
    </row>
    <row r="52" spans="2:4" x14ac:dyDescent="0.25">
      <c r="B52" s="79" t="s">
        <v>210</v>
      </c>
    </row>
    <row r="53" spans="2:4" x14ac:dyDescent="0.25">
      <c r="C53" s="27">
        <f ca="1">OFFSET('UC HHs housing'!BI5,0,-1)</f>
        <v>45597</v>
      </c>
      <c r="D53" s="26"/>
    </row>
    <row r="54" spans="2:4" ht="30" x14ac:dyDescent="0.25">
      <c r="C54" s="40" t="s">
        <v>44</v>
      </c>
      <c r="D54" s="40" t="s">
        <v>102</v>
      </c>
    </row>
    <row r="55" spans="2:4" x14ac:dyDescent="0.25">
      <c r="B55" s="14" t="s">
        <v>0</v>
      </c>
      <c r="C55" s="6">
        <f ca="1">OFFSET('UC HHs housing'!BI6,0,-1)</f>
        <v>11088</v>
      </c>
      <c r="D55" s="45">
        <f ca="1">OFFSET('UC HHs housing'!BI26,0,-1)</f>
        <v>0.19268866225389186</v>
      </c>
    </row>
    <row r="56" spans="2:4" x14ac:dyDescent="0.25">
      <c r="B56" s="14" t="s">
        <v>1</v>
      </c>
      <c r="C56" s="6">
        <f ca="1">OFFSET('UC HHs housing'!BI7,0,-1)</f>
        <v>12755</v>
      </c>
      <c r="D56" s="23">
        <f ca="1">OFFSET('UC HHs housing'!BI27,0,-1)</f>
        <v>0.18538894129367051</v>
      </c>
    </row>
    <row r="57" spans="2:4" x14ac:dyDescent="0.25">
      <c r="B57" s="14" t="s">
        <v>2</v>
      </c>
      <c r="C57" s="6">
        <f ca="1">OFFSET('UC HHs housing'!BI8,0,-1)</f>
        <v>9462</v>
      </c>
      <c r="D57" s="23">
        <f ca="1">OFFSET('UC HHs housing'!BI28,0,-1)</f>
        <v>0.1936916923463444</v>
      </c>
    </row>
    <row r="58" spans="2:4" x14ac:dyDescent="0.25">
      <c r="B58" s="14" t="s">
        <v>3</v>
      </c>
      <c r="C58" s="6">
        <f ca="1">OFFSET('UC HHs housing'!BI9,0,-1)</f>
        <v>11309</v>
      </c>
      <c r="D58" s="23">
        <f ca="1">OFFSET('UC HHs housing'!BI29,0,-1)</f>
        <v>0.20487094717079685</v>
      </c>
    </row>
    <row r="59" spans="2:4" x14ac:dyDescent="0.25">
      <c r="B59" s="14" t="s">
        <v>7</v>
      </c>
      <c r="C59" s="6">
        <f ca="1">OFFSET('UC HHs housing'!BI10,0,-1)</f>
        <v>9957</v>
      </c>
      <c r="D59" s="23">
        <f ca="1">OFFSET('UC HHs housing'!BI30,0,-1)</f>
        <v>0.18314013106084404</v>
      </c>
    </row>
    <row r="60" spans="2:4" x14ac:dyDescent="0.25">
      <c r="B60" s="14" t="s">
        <v>4</v>
      </c>
      <c r="C60" s="6">
        <f ca="1">OFFSET('UC HHs housing'!BI11,0,-1)</f>
        <v>10949</v>
      </c>
      <c r="D60" s="23">
        <f ca="1">OFFSET('UC HHs housing'!BI31,0,-1)</f>
        <v>0.25479579548539555</v>
      </c>
    </row>
    <row r="61" spans="2:4" x14ac:dyDescent="0.25">
      <c r="B61" s="14" t="s">
        <v>5</v>
      </c>
      <c r="C61" s="6">
        <f ca="1">OFFSET('UC HHs housing'!BI12,0,-1)</f>
        <v>13844</v>
      </c>
      <c r="D61" s="23">
        <f ca="1">OFFSET('UC HHs housing'!BI32,0,-1)</f>
        <v>0.18619551876999918</v>
      </c>
    </row>
    <row r="62" spans="2:4" x14ac:dyDescent="0.25">
      <c r="B62" s="14" t="s">
        <v>6</v>
      </c>
      <c r="C62" s="6">
        <f ca="1">OFFSET('UC HHs housing'!BI13,0,-1)</f>
        <v>6391</v>
      </c>
      <c r="D62" s="23">
        <f ca="1">OFFSET('UC HHs housing'!BI33,0,-1)</f>
        <v>0.12525021401348588</v>
      </c>
    </row>
    <row r="63" spans="2:4" x14ac:dyDescent="0.25">
      <c r="B63" s="14" t="s">
        <v>8</v>
      </c>
      <c r="C63" s="6">
        <f ca="1">OFFSET('UC HHs housing'!BI14,0,-1)</f>
        <v>15402</v>
      </c>
      <c r="D63" s="23">
        <f ca="1">OFFSET('UC HHs housing'!BI34,0,-1)</f>
        <v>0.23472596135260798</v>
      </c>
    </row>
    <row r="64" spans="2:4" x14ac:dyDescent="0.25">
      <c r="B64" s="14" t="s">
        <v>9</v>
      </c>
      <c r="C64" s="6">
        <f ca="1">OFFSET('UC HHs housing'!BI15,0,-1)</f>
        <v>17967</v>
      </c>
      <c r="D64" s="23">
        <f ca="1">OFFSET('UC HHs housing'!BI35,0,-1)</f>
        <v>0.2694907566046042</v>
      </c>
    </row>
    <row r="65" spans="2:6" x14ac:dyDescent="0.25">
      <c r="B65" s="14" t="s">
        <v>46</v>
      </c>
      <c r="C65" s="6">
        <f ca="1">OFFSET('UC HHs housing'!BI16,0,-1)</f>
        <v>8074</v>
      </c>
      <c r="D65" s="23">
        <f ca="1">OFFSET('UC HHs housing'!BI36,0,-1)</f>
        <v>0.14398273645604986</v>
      </c>
    </row>
    <row r="66" spans="2:6" x14ac:dyDescent="0.25">
      <c r="B66" s="14" t="s">
        <v>11</v>
      </c>
      <c r="C66" s="6">
        <f ca="1">OFFSET('UC HHs housing'!BI17,0,-1)</f>
        <v>6910</v>
      </c>
      <c r="D66" s="23">
        <f ca="1">OFFSET('UC HHs housing'!BI37,0,-1)</f>
        <v>0.1346824678573823</v>
      </c>
    </row>
    <row r="67" spans="2:6" x14ac:dyDescent="0.25">
      <c r="B67" s="14" t="s">
        <v>41</v>
      </c>
      <c r="C67" s="6">
        <f ca="1">OFFSET('UC HHs housing'!BI18,0,-1)</f>
        <v>134118</v>
      </c>
      <c r="D67" s="23">
        <f ca="1">OFFSET('UC HHs housing'!BI38,0,-1)</f>
        <v>0.19359303715849183</v>
      </c>
    </row>
    <row r="68" spans="2:6" x14ac:dyDescent="0.25">
      <c r="B68" s="14" t="s">
        <v>24</v>
      </c>
      <c r="C68" s="6">
        <f ca="1">OFFSET('UC HHs housing'!BI19,0,-1)</f>
        <v>28363</v>
      </c>
      <c r="D68" s="23">
        <f ca="1">OFFSET('UC HHs housing'!BI39,0,-1)</f>
        <v>0.24853348379352391</v>
      </c>
    </row>
    <row r="69" spans="2:6" x14ac:dyDescent="0.25">
      <c r="B69" s="14" t="s">
        <v>65</v>
      </c>
      <c r="C69" s="6">
        <f ca="1">OFFSET('UC HHs housing'!BI20,0,-1)</f>
        <v>673426</v>
      </c>
      <c r="D69" s="23">
        <f ca="1">OFFSET('UC HHs housing'!BI40,0,-1)</f>
        <v>0.17215495502659187</v>
      </c>
    </row>
    <row r="70" spans="2:6" x14ac:dyDescent="0.25">
      <c r="B70" s="14" t="s">
        <v>42</v>
      </c>
      <c r="C70" s="6">
        <f ca="1">OFFSET('UC HHs housing'!BI21,0,-1)</f>
        <v>5333817</v>
      </c>
      <c r="D70" s="23">
        <f ca="1">OFFSET('UC HHs housing'!BI41,0,-1)</f>
        <v>0.22032346415633808</v>
      </c>
    </row>
    <row r="74" spans="2:6" ht="18.75" x14ac:dyDescent="0.3">
      <c r="B74" s="46" t="s">
        <v>121</v>
      </c>
    </row>
    <row r="75" spans="2:6" x14ac:dyDescent="0.25">
      <c r="B75" s="79" t="s">
        <v>183</v>
      </c>
    </row>
    <row r="76" spans="2:6" x14ac:dyDescent="0.25">
      <c r="C76" s="27">
        <f>'Claimant count'!D4</f>
        <v>43891</v>
      </c>
      <c r="D76" s="26"/>
      <c r="E76" s="27">
        <f ca="1">OFFSET('Claimant count'!BO4,0,-1)</f>
        <v>45778</v>
      </c>
      <c r="F76" s="26"/>
    </row>
    <row r="77" spans="2:6" x14ac:dyDescent="0.25">
      <c r="C77" s="28" t="s">
        <v>44</v>
      </c>
      <c r="D77" s="28" t="s">
        <v>45</v>
      </c>
      <c r="E77" s="28" t="s">
        <v>44</v>
      </c>
      <c r="F77" s="28" t="s">
        <v>45</v>
      </c>
    </row>
    <row r="78" spans="2:6" x14ac:dyDescent="0.25">
      <c r="B78" s="14" t="s">
        <v>0</v>
      </c>
      <c r="C78" s="6">
        <f>'Claimant count'!D5</f>
        <v>2220</v>
      </c>
      <c r="D78" s="23">
        <f>'Claimant count'!D24/100</f>
        <v>2.7999999999999997E-2</v>
      </c>
      <c r="E78" s="6">
        <f ca="1">OFFSET('Claimant count'!BO5,0,-1)</f>
        <v>2600</v>
      </c>
      <c r="F78" s="23">
        <f ca="1">OFFSET('Claimant count'!BO24,0,-1)/100</f>
        <v>3.1E-2</v>
      </c>
    </row>
    <row r="79" spans="2:6" x14ac:dyDescent="0.25">
      <c r="B79" s="14" t="s">
        <v>1</v>
      </c>
      <c r="C79" s="6">
        <f>'Claimant count'!D6</f>
        <v>2415</v>
      </c>
      <c r="D79" s="23">
        <f>'Claimant count'!D25/100</f>
        <v>2.5000000000000001E-2</v>
      </c>
      <c r="E79" s="6">
        <f ca="1">OFFSET('Claimant count'!BO6,0,-1)</f>
        <v>3320</v>
      </c>
      <c r="F79" s="23">
        <f ca="1">OFFSET('Claimant count'!BO25,0,-1)/100</f>
        <v>3.4000000000000002E-2</v>
      </c>
    </row>
    <row r="80" spans="2:6" x14ac:dyDescent="0.25">
      <c r="B80" s="14" t="s">
        <v>2</v>
      </c>
      <c r="C80" s="6">
        <f>'Claimant count'!D7</f>
        <v>1605</v>
      </c>
      <c r="D80" s="23">
        <f>'Claimant count'!D26/100</f>
        <v>2.2000000000000002E-2</v>
      </c>
      <c r="E80" s="6">
        <f ca="1">OFFSET('Claimant count'!BO7,0,-1)</f>
        <v>2425</v>
      </c>
      <c r="F80" s="23">
        <f ca="1">OFFSET('Claimant count'!BO26,0,-1)/100</f>
        <v>3.2000000000000001E-2</v>
      </c>
    </row>
    <row r="81" spans="2:6" x14ac:dyDescent="0.25">
      <c r="B81" s="14" t="s">
        <v>3</v>
      </c>
      <c r="C81" s="6">
        <f>'Claimant count'!D8</f>
        <v>2575</v>
      </c>
      <c r="D81" s="23">
        <f>'Claimant count'!D27/100</f>
        <v>3.7999999999999999E-2</v>
      </c>
      <c r="E81" s="6">
        <f ca="1">OFFSET('Claimant count'!BO8,0,-1)</f>
        <v>2390</v>
      </c>
      <c r="F81" s="23">
        <f ca="1">OFFSET('Claimant count'!BO27,0,-1)/100</f>
        <v>3.5000000000000003E-2</v>
      </c>
    </row>
    <row r="82" spans="2:6" x14ac:dyDescent="0.25">
      <c r="B82" s="14" t="s">
        <v>7</v>
      </c>
      <c r="C82" s="6">
        <f>'Claimant count'!D9</f>
        <v>2420</v>
      </c>
      <c r="D82" s="23">
        <f>'Claimant count'!D28/100</f>
        <v>3.7999999999999999E-2</v>
      </c>
      <c r="E82" s="6">
        <f ca="1">OFFSET('Claimant count'!BO9,0,-1)</f>
        <v>2605</v>
      </c>
      <c r="F82" s="23">
        <f ca="1">OFFSET('Claimant count'!BO28,0,-1)/100</f>
        <v>0.04</v>
      </c>
    </row>
    <row r="83" spans="2:6" x14ac:dyDescent="0.25">
      <c r="B83" s="14" t="s">
        <v>4</v>
      </c>
      <c r="C83" s="6">
        <f>'Claimant count'!D10</f>
        <v>2300</v>
      </c>
      <c r="D83" s="23">
        <f>'Claimant count'!D29/100</f>
        <v>3.5000000000000003E-2</v>
      </c>
      <c r="E83" s="6">
        <f ca="1">OFFSET('Claimant count'!BO10,0,-1)</f>
        <v>3040</v>
      </c>
      <c r="F83" s="23">
        <f ca="1">OFFSET('Claimant count'!BO29,0,-1)/100</f>
        <v>4.5999999999999999E-2</v>
      </c>
    </row>
    <row r="84" spans="2:6" x14ac:dyDescent="0.25">
      <c r="B84" s="14" t="s">
        <v>5</v>
      </c>
      <c r="C84" s="6">
        <f>'Claimant count'!D11</f>
        <v>2250</v>
      </c>
      <c r="D84" s="23">
        <f>'Claimant count'!D30/100</f>
        <v>2.1000000000000001E-2</v>
      </c>
      <c r="E84" s="6">
        <f ca="1">OFFSET('Claimant count'!BO11,0,-1)</f>
        <v>3680</v>
      </c>
      <c r="F84" s="23">
        <f ca="1">OFFSET('Claimant count'!BO30,0,-1)/100</f>
        <v>3.3000000000000002E-2</v>
      </c>
    </row>
    <row r="85" spans="2:6" x14ac:dyDescent="0.25">
      <c r="B85" s="14" t="s">
        <v>6</v>
      </c>
      <c r="C85" s="6">
        <f>'Claimant count'!D12</f>
        <v>985</v>
      </c>
      <c r="D85" s="23">
        <f>'Claimant count'!D31/100</f>
        <v>1.3999999999999999E-2</v>
      </c>
      <c r="E85" s="6">
        <f ca="1">OFFSET('Claimant count'!BO12,0,-1)</f>
        <v>1510</v>
      </c>
      <c r="F85" s="23">
        <f ca="1">OFFSET('Claimant count'!BO31,0,-1)/100</f>
        <v>2.1000000000000001E-2</v>
      </c>
    </row>
    <row r="86" spans="2:6" x14ac:dyDescent="0.25">
      <c r="B86" s="14" t="s">
        <v>8</v>
      </c>
      <c r="C86" s="6">
        <f>'Claimant count'!D13</f>
        <v>3280</v>
      </c>
      <c r="D86" s="23">
        <f>'Claimant count'!D32/100</f>
        <v>3.6000000000000004E-2</v>
      </c>
      <c r="E86" s="6">
        <f ca="1">OFFSET('Claimant count'!BO13,0,-1)</f>
        <v>3405</v>
      </c>
      <c r="F86" s="23">
        <f ca="1">OFFSET('Claimant count'!BO32,0,-1)/100</f>
        <v>3.6000000000000004E-2</v>
      </c>
    </row>
    <row r="87" spans="2:6" x14ac:dyDescent="0.25">
      <c r="B87" s="14" t="s">
        <v>9</v>
      </c>
      <c r="C87" s="6">
        <f>'Claimant count'!D14</f>
        <v>4630</v>
      </c>
      <c r="D87" s="23">
        <f>'Claimant count'!D33/100</f>
        <v>5.7000000000000002E-2</v>
      </c>
      <c r="E87" s="6">
        <f ca="1">OFFSET('Claimant count'!BO14,0,-1)</f>
        <v>4520</v>
      </c>
      <c r="F87" s="23">
        <f ca="1">OFFSET('Claimant count'!BO33,0,-1)/100</f>
        <v>5.5E-2</v>
      </c>
    </row>
    <row r="88" spans="2:6" x14ac:dyDescent="0.25">
      <c r="B88" s="14" t="s">
        <v>46</v>
      </c>
      <c r="C88" s="6">
        <f>'Claimant count'!D15</f>
        <v>1295</v>
      </c>
      <c r="D88" s="23">
        <f>'Claimant count'!D34/100</f>
        <v>1.6E-2</v>
      </c>
      <c r="E88" s="6">
        <f ca="1">OFFSET('Claimant count'!BO15,0,-1)</f>
        <v>1965</v>
      </c>
      <c r="F88" s="23">
        <f ca="1">OFFSET('Claimant count'!BO34,0,-1)/100</f>
        <v>2.4E-2</v>
      </c>
    </row>
    <row r="89" spans="2:6" x14ac:dyDescent="0.25">
      <c r="B89" s="14" t="s">
        <v>11</v>
      </c>
      <c r="C89" s="6">
        <f>'Claimant count'!D16</f>
        <v>1130</v>
      </c>
      <c r="D89" s="23">
        <f>'Claimant count'!D35/100</f>
        <v>1.6E-2</v>
      </c>
      <c r="E89" s="6">
        <f ca="1">OFFSET('Claimant count'!BO16,0,-1)</f>
        <v>1755</v>
      </c>
      <c r="F89" s="23">
        <f ca="1">OFFSET('Claimant count'!BO35,0,-1)/100</f>
        <v>2.5000000000000001E-2</v>
      </c>
    </row>
    <row r="90" spans="2:6" x14ac:dyDescent="0.25">
      <c r="B90" s="14" t="s">
        <v>41</v>
      </c>
      <c r="C90" s="6">
        <f>'Claimant count'!D17</f>
        <v>27110</v>
      </c>
      <c r="D90" s="23">
        <f>'Claimant count'!D36/100</f>
        <v>2.7999999999999997E-2</v>
      </c>
      <c r="E90" s="6">
        <f ca="1">OFFSET('Claimant count'!BO17,0,-1)</f>
        <v>33215</v>
      </c>
      <c r="F90" s="23">
        <f ca="1">OFFSET('Claimant count'!BO36,0,-1)/100</f>
        <v>3.4000000000000002E-2</v>
      </c>
    </row>
    <row r="91" spans="2:6" x14ac:dyDescent="0.25">
      <c r="B91" s="14" t="s">
        <v>24</v>
      </c>
      <c r="C91" s="6">
        <f>'Claimant count'!D18</f>
        <v>5800</v>
      </c>
      <c r="D91" s="23">
        <f>'Claimant count'!D37/100</f>
        <v>3.3000000000000002E-2</v>
      </c>
      <c r="E91" s="6">
        <f ca="1">OFFSET('Claimant count'!BO18,0,-1)</f>
        <v>7565</v>
      </c>
      <c r="F91" s="23">
        <f ca="1">OFFSET('Claimant count'!BO37,0,-1)/100</f>
        <v>4.2000000000000003E-2</v>
      </c>
    </row>
    <row r="92" spans="2:6" x14ac:dyDescent="0.25">
      <c r="B92" s="14" t="s">
        <v>65</v>
      </c>
      <c r="C92" s="6">
        <f>'Claimant count'!D19</f>
        <v>120930</v>
      </c>
      <c r="D92" s="23">
        <f>'Claimant count'!D38/100</f>
        <v>2.1000000000000001E-2</v>
      </c>
      <c r="E92" s="6">
        <f ca="1">OFFSET('Claimant count'!BO19,0,-1)</f>
        <v>185675</v>
      </c>
      <c r="F92" s="23">
        <f ca="1">OFFSET('Claimant count'!BO38,0,-1)/100</f>
        <v>3.2000000000000001E-2</v>
      </c>
    </row>
    <row r="93" spans="2:6" x14ac:dyDescent="0.25">
      <c r="B93" s="14" t="s">
        <v>42</v>
      </c>
      <c r="C93" s="6">
        <f>'Claimant count'!D20</f>
        <v>1063505</v>
      </c>
      <c r="D93" s="23">
        <f>'Claimant count'!D39/100</f>
        <v>0.03</v>
      </c>
      <c r="E93" s="6">
        <f ca="1">OFFSET('Claimant count'!BO20,0,-1)</f>
        <v>1524415</v>
      </c>
      <c r="F93" s="23">
        <f ca="1">OFFSET('Claimant count'!BO39,0,-1)/100</f>
        <v>4.2000000000000003E-2</v>
      </c>
    </row>
    <row r="96" spans="2:6" ht="18.75" x14ac:dyDescent="0.3">
      <c r="B96" s="46" t="s">
        <v>165</v>
      </c>
    </row>
    <row r="97" spans="2:8" x14ac:dyDescent="0.25">
      <c r="B97" s="79" t="s">
        <v>183</v>
      </c>
    </row>
    <row r="98" spans="2:8" x14ac:dyDescent="0.25">
      <c r="C98" s="26" t="s">
        <v>44</v>
      </c>
      <c r="D98" s="26"/>
      <c r="E98" s="26"/>
      <c r="F98" s="26" t="s">
        <v>60</v>
      </c>
      <c r="G98" s="26"/>
      <c r="H98" s="26"/>
    </row>
    <row r="99" spans="2:8" x14ac:dyDescent="0.25">
      <c r="B99" s="24">
        <f ca="1">OFFSET('Claimant count'!BO23,0,-1)</f>
        <v>45778</v>
      </c>
      <c r="C99" s="28" t="s">
        <v>53</v>
      </c>
      <c r="D99" s="28" t="s">
        <v>55</v>
      </c>
      <c r="E99" s="28" t="s">
        <v>56</v>
      </c>
      <c r="F99" s="28" t="s">
        <v>53</v>
      </c>
      <c r="G99" s="28" t="s">
        <v>55</v>
      </c>
      <c r="H99" s="28" t="s">
        <v>56</v>
      </c>
    </row>
    <row r="100" spans="2:8" x14ac:dyDescent="0.25">
      <c r="B100" s="14" t="s">
        <v>0</v>
      </c>
      <c r="C100" s="6">
        <f ca="1">OFFSET('Claimant count'!BO45,0,-1)</f>
        <v>490</v>
      </c>
      <c r="D100" s="6">
        <f ca="1">OFFSET('Claimant count'!BO64,0,-1)</f>
        <v>1515</v>
      </c>
      <c r="E100" s="6">
        <f ca="1">OFFSET('Claimant count'!BO83,0,-1)</f>
        <v>590</v>
      </c>
      <c r="F100" s="23">
        <f ca="1">OFFSET('Claimant count'!BO102,0,-1)/100</f>
        <v>5.5342218206460354E-2</v>
      </c>
      <c r="G100" s="23">
        <f ca="1">OFFSET('Claimant count'!BO121,0,-1)/100</f>
        <v>3.4569309754706221E-2</v>
      </c>
      <c r="H100" s="23">
        <f ca="1">OFFSET('Claimant count'!BO140,0,-1)/100</f>
        <v>2.1115922837407396E-2</v>
      </c>
    </row>
    <row r="101" spans="2:8" x14ac:dyDescent="0.25">
      <c r="B101" s="14" t="s">
        <v>1</v>
      </c>
      <c r="C101" s="6">
        <f ca="1">OFFSET('Claimant count'!BO46,0,-1)</f>
        <v>730</v>
      </c>
      <c r="D101" s="6">
        <f ca="1">OFFSET('Claimant count'!BO65,0,-1)</f>
        <v>1810</v>
      </c>
      <c r="E101" s="6">
        <f ca="1">OFFSET('Claimant count'!BO84,0,-1)</f>
        <v>770</v>
      </c>
      <c r="F101" s="23">
        <f ca="1">OFFSET('Claimant count'!BO103,0,-1)/100</f>
        <v>3.484320557491289E-2</v>
      </c>
      <c r="G101" s="23">
        <f ca="1">OFFSET('Claimant count'!BO122,0,-1)/100</f>
        <v>4.111207014037159E-2</v>
      </c>
      <c r="H101" s="23">
        <f ca="1">OFFSET('Claimant count'!BO141,0,-1)/100</f>
        <v>2.5761986014921877E-2</v>
      </c>
    </row>
    <row r="102" spans="2:8" x14ac:dyDescent="0.25">
      <c r="B102" s="14" t="s">
        <v>2</v>
      </c>
      <c r="C102" s="6">
        <f ca="1">OFFSET('Claimant count'!BO47,0,-1)</f>
        <v>445</v>
      </c>
      <c r="D102" s="6">
        <f ca="1">OFFSET('Claimant count'!BO66,0,-1)</f>
        <v>1480</v>
      </c>
      <c r="E102" s="6">
        <f ca="1">OFFSET('Claimant count'!BO85,0,-1)</f>
        <v>495</v>
      </c>
      <c r="F102" s="23">
        <f ca="1">OFFSET('Claimant count'!BO104,0,-1)/100</f>
        <v>5.875363084235543E-2</v>
      </c>
      <c r="G102" s="23">
        <f ca="1">OFFSET('Claimant count'!BO123,0,-1)/100</f>
        <v>3.2500329395230357E-2</v>
      </c>
      <c r="H102" s="23">
        <f ca="1">OFFSET('Claimant count'!BO142,0,-1)/100</f>
        <v>2.3919976804870978E-2</v>
      </c>
    </row>
    <row r="103" spans="2:8" x14ac:dyDescent="0.25">
      <c r="B103" s="14" t="s">
        <v>3</v>
      </c>
      <c r="C103" s="6">
        <f ca="1">OFFSET('Claimant count'!BO48,0,-1)</f>
        <v>525</v>
      </c>
      <c r="D103" s="6">
        <f ca="1">OFFSET('Claimant count'!BO67,0,-1)</f>
        <v>1290</v>
      </c>
      <c r="E103" s="6">
        <f ca="1">OFFSET('Claimant count'!BO86,0,-1)</f>
        <v>570</v>
      </c>
      <c r="F103" s="23">
        <f ca="1">OFFSET('Claimant count'!BO105,0,-1)/100</f>
        <v>7.5312006885669205E-2</v>
      </c>
      <c r="G103" s="23">
        <f ca="1">OFFSET('Claimant count'!BO124,0,-1)/100</f>
        <v>3.8310762651461154E-2</v>
      </c>
      <c r="H103" s="23">
        <f ca="1">OFFSET('Claimant count'!BO143,0,-1)/100</f>
        <v>2.2388939078518404E-2</v>
      </c>
    </row>
    <row r="104" spans="2:8" x14ac:dyDescent="0.25">
      <c r="B104" s="14" t="s">
        <v>7</v>
      </c>
      <c r="C104" s="6">
        <f ca="1">OFFSET('Claimant count'!BO49,0,-1)</f>
        <v>510</v>
      </c>
      <c r="D104" s="6">
        <f ca="1">OFFSET('Claimant count'!BO68,0,-1)</f>
        <v>1390</v>
      </c>
      <c r="E104" s="6">
        <f ca="1">OFFSET('Claimant count'!BO87,0,-1)</f>
        <v>700</v>
      </c>
      <c r="F104" s="23">
        <f ca="1">OFFSET('Claimant count'!BO106,0,-1)/100</f>
        <v>7.637017070979335E-2</v>
      </c>
      <c r="G104" s="23">
        <f ca="1">OFFSET('Claimant count'!BO125,0,-1)/100</f>
        <v>4.4558422824170538E-2</v>
      </c>
      <c r="H104" s="23">
        <f ca="1">OFFSET('Claimant count'!BO144,0,-1)/100</f>
        <v>2.9182473839996666E-2</v>
      </c>
    </row>
    <row r="105" spans="2:8" x14ac:dyDescent="0.25">
      <c r="B105" s="14" t="s">
        <v>4</v>
      </c>
      <c r="C105" s="6">
        <f ca="1">OFFSET('Claimant count'!BO50,0,-1)</f>
        <v>640</v>
      </c>
      <c r="D105" s="6">
        <f ca="1">OFFSET('Claimant count'!BO69,0,-1)</f>
        <v>1780</v>
      </c>
      <c r="E105" s="6">
        <f ca="1">OFFSET('Claimant count'!BO88,0,-1)</f>
        <v>610</v>
      </c>
      <c r="F105" s="23">
        <f ca="1">OFFSET('Claimant count'!BO107,0,-1)/100</f>
        <v>8.5859940971290585E-2</v>
      </c>
      <c r="G105" s="23">
        <f ca="1">OFFSET('Claimant count'!BO126,0,-1)/100</f>
        <v>5.0281065506624104E-2</v>
      </c>
      <c r="H105" s="23">
        <f ca="1">OFFSET('Claimant count'!BO145,0,-1)/100</f>
        <v>2.995629327702205E-2</v>
      </c>
    </row>
    <row r="106" spans="2:8" x14ac:dyDescent="0.25">
      <c r="B106" s="14" t="s">
        <v>5</v>
      </c>
      <c r="C106" s="6">
        <f ca="1">OFFSET('Claimant count'!BO51,0,-1)</f>
        <v>705</v>
      </c>
      <c r="D106" s="6">
        <f ca="1">OFFSET('Claimant count'!BO70,0,-1)</f>
        <v>2165</v>
      </c>
      <c r="E106" s="6">
        <f ca="1">OFFSET('Claimant count'!BO89,0,-1)</f>
        <v>805</v>
      </c>
      <c r="F106" s="23">
        <f ca="1">OFFSET('Claimant count'!BO108,0,-1)/100</f>
        <v>6.1166059344091611E-2</v>
      </c>
      <c r="G106" s="23">
        <f ca="1">OFFSET('Claimant count'!BO127,0,-1)/100</f>
        <v>3.5134696527101592E-2</v>
      </c>
      <c r="H106" s="23">
        <f ca="1">OFFSET('Claimant count'!BO146,0,-1)/100</f>
        <v>2.2482893450635387E-2</v>
      </c>
    </row>
    <row r="107" spans="2:8" x14ac:dyDescent="0.25">
      <c r="B107" s="14" t="s">
        <v>6</v>
      </c>
      <c r="C107" s="6">
        <f ca="1">OFFSET('Claimant count'!BO52,0,-1)</f>
        <v>215</v>
      </c>
      <c r="D107" s="6">
        <f ca="1">OFFSET('Claimant count'!BO71,0,-1)</f>
        <v>950</v>
      </c>
      <c r="E107" s="6">
        <f ca="1">OFFSET('Claimant count'!BO90,0,-1)</f>
        <v>350</v>
      </c>
      <c r="F107" s="23">
        <f ca="1">OFFSET('Claimant count'!BO109,0,-1)/100</f>
        <v>3.1011106303187656E-2</v>
      </c>
      <c r="G107" s="23">
        <f ca="1">OFFSET('Claimant count'!BO128,0,-1)/100</f>
        <v>2.6868795429476483E-2</v>
      </c>
      <c r="H107" s="23">
        <f ca="1">OFFSET('Claimant count'!BO147,0,-1)/100</f>
        <v>1.393478520523948E-2</v>
      </c>
    </row>
    <row r="108" spans="2:8" x14ac:dyDescent="0.25">
      <c r="B108" s="14" t="s">
        <v>8</v>
      </c>
      <c r="C108" s="6">
        <f ca="1">OFFSET('Claimant count'!BO53,0,-1)</f>
        <v>710</v>
      </c>
      <c r="D108" s="6">
        <f ca="1">OFFSET('Claimant count'!BO72,0,-1)</f>
        <v>1945</v>
      </c>
      <c r="E108" s="6">
        <f ca="1">OFFSET('Claimant count'!BO91,0,-1)</f>
        <v>745</v>
      </c>
      <c r="F108" s="23">
        <f ca="1">OFFSET('Claimant count'!BO110,0,-1)/100</f>
        <v>6.7368820571211685E-2</v>
      </c>
      <c r="G108" s="23">
        <f ca="1">OFFSET('Claimant count'!BO129,0,-1)/100</f>
        <v>3.9005314348741604E-2</v>
      </c>
      <c r="H108" s="23">
        <f ca="1">OFFSET('Claimant count'!BO148,0,-1)/100</f>
        <v>2.3958835825695451E-2</v>
      </c>
    </row>
    <row r="109" spans="2:8" x14ac:dyDescent="0.25">
      <c r="B109" s="14" t="s">
        <v>9</v>
      </c>
      <c r="C109" s="6">
        <f ca="1">OFFSET('Claimant count'!BO54,0,-1)</f>
        <v>980</v>
      </c>
      <c r="D109" s="6">
        <f ca="1">OFFSET('Claimant count'!BO73,0,-1)</f>
        <v>2445</v>
      </c>
      <c r="E109" s="6">
        <f ca="1">OFFSET('Claimant count'!BO92,0,-1)</f>
        <v>1095</v>
      </c>
      <c r="F109" s="23">
        <f ca="1">OFFSET('Claimant count'!BO111,0,-1)/100</f>
        <v>0.11396674031864171</v>
      </c>
      <c r="G109" s="23">
        <f ca="1">OFFSET('Claimant count'!BO130,0,-1)/100</f>
        <v>5.9382134356632824E-2</v>
      </c>
      <c r="H109" s="23">
        <f ca="1">OFFSET('Claimant count'!BO149,0,-1)/100</f>
        <v>3.829742585338556E-2</v>
      </c>
    </row>
    <row r="110" spans="2:8" x14ac:dyDescent="0.25">
      <c r="B110" s="14" t="s">
        <v>46</v>
      </c>
      <c r="C110" s="6">
        <f ca="1">OFFSET('Claimant count'!BO55,0,-1)</f>
        <v>345</v>
      </c>
      <c r="D110" s="6">
        <f ca="1">OFFSET('Claimant count'!BO74,0,-1)</f>
        <v>1140</v>
      </c>
      <c r="E110" s="6">
        <f ca="1">OFFSET('Claimant count'!BO93,0,-1)</f>
        <v>475</v>
      </c>
      <c r="F110" s="23">
        <f ca="1">OFFSET('Claimant count'!BO112,0,-1)/100</f>
        <v>4.0770503427085797E-2</v>
      </c>
      <c r="G110" s="23">
        <f ca="1">OFFSET('Claimant count'!BO131,0,-1)/100</f>
        <v>2.6790750141003947E-2</v>
      </c>
      <c r="H110" s="23">
        <f ca="1">OFFSET('Claimant count'!BO150,0,-1)/100</f>
        <v>1.7259547254823589E-2</v>
      </c>
    </row>
    <row r="111" spans="2:8" x14ac:dyDescent="0.25">
      <c r="B111" s="14" t="s">
        <v>11</v>
      </c>
      <c r="C111" s="6">
        <f ca="1">OFFSET('Claimant count'!BO56,0,-1)</f>
        <v>260</v>
      </c>
      <c r="D111" s="6">
        <f ca="1">OFFSET('Claimant count'!BO75,0,-1)</f>
        <v>1010</v>
      </c>
      <c r="E111" s="6">
        <f ca="1">OFFSET('Claimant count'!BO94,0,-1)</f>
        <v>485</v>
      </c>
      <c r="F111" s="23">
        <f ca="1">OFFSET('Claimant count'!BO113,0,-1)/100</f>
        <v>4.0278853601859031E-2</v>
      </c>
      <c r="G111" s="23">
        <f ca="1">OFFSET('Claimant count'!BO132,0,-1)/100</f>
        <v>2.8017420732891343E-2</v>
      </c>
      <c r="H111" s="23">
        <f ca="1">OFFSET('Claimant count'!BO151,0,-1)/100</f>
        <v>1.9865650856066192E-2</v>
      </c>
    </row>
    <row r="112" spans="2:8" x14ac:dyDescent="0.25">
      <c r="B112" s="14" t="s">
        <v>41</v>
      </c>
      <c r="C112" s="6">
        <f ca="1">OFFSET('Claimant count'!BO57,0,-1)</f>
        <v>6560</v>
      </c>
      <c r="D112" s="6">
        <f ca="1">OFFSET('Claimant count'!BO76,0,-1)</f>
        <v>18925</v>
      </c>
      <c r="E112" s="6">
        <f ca="1">OFFSET('Claimant count'!BO95,0,-1)</f>
        <v>7685</v>
      </c>
      <c r="F112" s="23">
        <f ca="1">OFFSET('Claimant count'!BO114,0,-1)/100</f>
        <v>5.9101228873112553E-2</v>
      </c>
      <c r="G112" s="23">
        <f ca="1">OFFSET('Claimant count'!BO133,0,-1)/100</f>
        <v>3.7829269560280966E-2</v>
      </c>
      <c r="H112" s="23">
        <f ca="1">OFFSET('Claimant count'!BO152,0,-1)/100</f>
        <v>2.3949987066695336E-2</v>
      </c>
    </row>
    <row r="113" spans="2:8" x14ac:dyDescent="0.25">
      <c r="B113" s="14" t="s">
        <v>24</v>
      </c>
      <c r="C113" s="6">
        <f ca="1">OFFSET('Claimant count'!BO58,0,-1)</f>
        <v>1515</v>
      </c>
      <c r="D113" s="6">
        <f ca="1">OFFSET('Claimant count'!BO77,0,-1)</f>
        <v>4455</v>
      </c>
      <c r="E113" s="6">
        <f ca="1">OFFSET('Claimant count'!BO96,0,-1)</f>
        <v>1590</v>
      </c>
      <c r="F113" s="23">
        <f ca="1">OFFSET('Claimant count'!BO115,0,-1)/100</f>
        <v>7.0711785297549595E-2</v>
      </c>
      <c r="G113" s="23">
        <f ca="1">OFFSET('Claimant count'!BO134,0,-1)/100</f>
        <v>4.5578711518983447E-2</v>
      </c>
      <c r="H113" s="23">
        <f ca="1">OFFSET('Claimant count'!BO153,0,-1)/100</f>
        <v>2.9755221199191557E-2</v>
      </c>
    </row>
    <row r="114" spans="2:8" x14ac:dyDescent="0.25">
      <c r="B114" s="14" t="s">
        <v>65</v>
      </c>
      <c r="C114" s="6">
        <f ca="1">OFFSET('Claimant count'!BO59,0,-1)</f>
        <v>31540</v>
      </c>
      <c r="D114" s="6">
        <f ca="1">OFFSET('Claimant count'!BO78,0,-1)</f>
        <v>107720</v>
      </c>
      <c r="E114" s="6">
        <f ca="1">OFFSET('Claimant count'!BO97,0,-1)</f>
        <v>46130</v>
      </c>
      <c r="F114" s="23">
        <f ca="1">OFFSET('Claimant count'!BO116,0,-1)/100</f>
        <v>4.3956779085827208E-2</v>
      </c>
      <c r="G114" s="23">
        <f ca="1">OFFSET('Claimant count'!BO135,0,-1)/100</f>
        <v>3.5593891279364465E-2</v>
      </c>
      <c r="H114" s="23">
        <f ca="1">OFFSET('Claimant count'!BO154,0,-1)/100</f>
        <v>2.4595674936138155E-2</v>
      </c>
    </row>
    <row r="115" spans="2:8" x14ac:dyDescent="0.25">
      <c r="B115" s="14" t="s">
        <v>42</v>
      </c>
      <c r="C115" s="6">
        <f ca="1">OFFSET('Claimant count'!BO60,0,-1)</f>
        <v>265665</v>
      </c>
      <c r="D115" s="6">
        <f ca="1">OFFSET('Claimant count'!BO79,0,-1)</f>
        <v>901525</v>
      </c>
      <c r="E115" s="6">
        <f ca="1">OFFSET('Claimant count'!BO98,0,-1)</f>
        <v>354930</v>
      </c>
      <c r="F115" s="23">
        <f ca="1">OFFSET('Claimant count'!BO117,0,-1)/100</f>
        <v>5.5287751660567978E-2</v>
      </c>
      <c r="G115" s="23">
        <f ca="1">OFFSET('Claimant count'!BO136,0,-1)/100</f>
        <v>4.7549168115693756E-2</v>
      </c>
      <c r="H115" s="23">
        <f ca="1">OFFSET('Claimant count'!BO155,0,-1)/100</f>
        <v>3.1850543212706042E-2</v>
      </c>
    </row>
    <row r="119" spans="2:8" ht="18.75" x14ac:dyDescent="0.3">
      <c r="B119" s="46" t="s">
        <v>168</v>
      </c>
    </row>
    <row r="120" spans="2:8" x14ac:dyDescent="0.25">
      <c r="B120" s="79" t="s">
        <v>188</v>
      </c>
    </row>
    <row r="121" spans="2:8" ht="31.5" customHeight="1" x14ac:dyDescent="0.25">
      <c r="B121" s="59">
        <f ca="1">OFFSET(CJRS!Q5,0,-1)</f>
        <v>44469</v>
      </c>
      <c r="C121" s="28" t="s">
        <v>44</v>
      </c>
      <c r="D121" s="40" t="s">
        <v>91</v>
      </c>
      <c r="E121" s="70"/>
    </row>
    <row r="122" spans="2:8" x14ac:dyDescent="0.25">
      <c r="B122" s="14" t="s">
        <v>0</v>
      </c>
      <c r="C122" s="6">
        <f ca="1">OFFSET(CJRS!Q6,0,-1)</f>
        <v>2000</v>
      </c>
      <c r="D122" s="45">
        <f ca="1">OFFSET(CJRS!Q26,0,-1)</f>
        <v>3.4904013961605584E-2</v>
      </c>
      <c r="E122" s="71"/>
    </row>
    <row r="123" spans="2:8" x14ac:dyDescent="0.25">
      <c r="B123" s="14" t="s">
        <v>1</v>
      </c>
      <c r="C123" s="6">
        <f ca="1">OFFSET(CJRS!Q7,0,-1)</f>
        <v>2100</v>
      </c>
      <c r="D123" s="23">
        <f ca="1">OFFSET(CJRS!Q27,0,-1)</f>
        <v>3.6458333333333336E-2</v>
      </c>
      <c r="E123" s="72"/>
    </row>
    <row r="124" spans="2:8" x14ac:dyDescent="0.25">
      <c r="B124" s="14" t="s">
        <v>2</v>
      </c>
      <c r="C124" s="6">
        <f ca="1">OFFSET(CJRS!Q8,0,-1)</f>
        <v>2200</v>
      </c>
      <c r="D124" s="23">
        <f ca="1">OFFSET(CJRS!Q28,0,-1)</f>
        <v>4.1587901701323253E-2</v>
      </c>
      <c r="E124" s="72"/>
    </row>
    <row r="125" spans="2:8" x14ac:dyDescent="0.25">
      <c r="B125" s="14" t="s">
        <v>3</v>
      </c>
      <c r="C125" s="6">
        <f ca="1">OFFSET(CJRS!Q9,0,-1)</f>
        <v>1500</v>
      </c>
      <c r="D125" s="23">
        <f ca="1">OFFSET(CJRS!Q29,0,-1)</f>
        <v>3.4324942791762014E-2</v>
      </c>
      <c r="E125" s="72"/>
    </row>
    <row r="126" spans="2:8" x14ac:dyDescent="0.25">
      <c r="B126" s="14" t="s">
        <v>7</v>
      </c>
      <c r="C126" s="6">
        <f ca="1">OFFSET(CJRS!Q10,0,-1)</f>
        <v>1400</v>
      </c>
      <c r="D126" s="23">
        <f ca="1">OFFSET(CJRS!Q30,0,-1)</f>
        <v>3.3333333333333333E-2</v>
      </c>
      <c r="E126" s="72"/>
    </row>
    <row r="127" spans="2:8" x14ac:dyDescent="0.25">
      <c r="B127" s="14" t="s">
        <v>4</v>
      </c>
      <c r="C127" s="6">
        <f ca="1">OFFSET(CJRS!Q11,0,-1)</f>
        <v>1900</v>
      </c>
      <c r="D127" s="23">
        <f ca="1">OFFSET(CJRS!Q31,0,-1)</f>
        <v>4.1575492341356671E-2</v>
      </c>
      <c r="E127" s="72"/>
    </row>
    <row r="128" spans="2:8" x14ac:dyDescent="0.25">
      <c r="B128" s="14" t="s">
        <v>5</v>
      </c>
      <c r="C128" s="6">
        <f ca="1">OFFSET(CJRS!Q12,0,-1)</f>
        <v>3000</v>
      </c>
      <c r="D128" s="23">
        <f ca="1">OFFSET(CJRS!Q32,0,-1)</f>
        <v>3.9011703511053319E-2</v>
      </c>
      <c r="E128" s="72"/>
    </row>
    <row r="129" spans="2:10" x14ac:dyDescent="0.25">
      <c r="B129" s="14" t="s">
        <v>6</v>
      </c>
      <c r="C129" s="6">
        <f ca="1">OFFSET(CJRS!Q13,0,-1)</f>
        <v>2200</v>
      </c>
      <c r="D129" s="23">
        <f ca="1">OFFSET(CJRS!Q33,0,-1)</f>
        <v>4.4806517311608958E-2</v>
      </c>
      <c r="E129" s="72"/>
    </row>
    <row r="130" spans="2:10" x14ac:dyDescent="0.25">
      <c r="B130" s="14" t="s">
        <v>8</v>
      </c>
      <c r="C130" s="6">
        <f ca="1">OFFSET(CJRS!Q14,0,-1)</f>
        <v>1900</v>
      </c>
      <c r="D130" s="23">
        <f ca="1">OFFSET(CJRS!Q34,0,-1)</f>
        <v>3.0995106035889071E-2</v>
      </c>
      <c r="E130" s="72"/>
    </row>
    <row r="131" spans="2:10" x14ac:dyDescent="0.25">
      <c r="B131" s="14" t="s">
        <v>9</v>
      </c>
      <c r="C131" s="6">
        <f ca="1">OFFSET(CJRS!Q15,0,-1)</f>
        <v>2000</v>
      </c>
      <c r="D131" s="23">
        <f ca="1">OFFSET(CJRS!Q35,0,-1)</f>
        <v>3.8240917782026769E-2</v>
      </c>
      <c r="E131" s="72"/>
    </row>
    <row r="132" spans="2:10" x14ac:dyDescent="0.25">
      <c r="B132" s="14" t="s">
        <v>46</v>
      </c>
      <c r="C132" s="6">
        <f ca="1">OFFSET(CJRS!Q16,0,-1)</f>
        <v>2200</v>
      </c>
      <c r="D132" s="23">
        <f ca="1">OFFSET(CJRS!Q36,0,-1)</f>
        <v>3.826086956521739E-2</v>
      </c>
      <c r="E132" s="72"/>
    </row>
    <row r="133" spans="2:10" x14ac:dyDescent="0.25">
      <c r="B133" s="14" t="s">
        <v>11</v>
      </c>
      <c r="C133" s="6">
        <f ca="1">OFFSET(CJRS!Q17,0,-1)</f>
        <v>1900</v>
      </c>
      <c r="D133" s="23">
        <f ca="1">OFFSET(CJRS!Q37,0,-1)</f>
        <v>3.9094650205761319E-2</v>
      </c>
      <c r="E133" s="72"/>
    </row>
    <row r="134" spans="2:10" x14ac:dyDescent="0.25">
      <c r="B134" s="14" t="s">
        <v>41</v>
      </c>
      <c r="C134" s="6">
        <f ca="1">OFFSET(CJRS!Q18,0,-1)</f>
        <v>24300</v>
      </c>
      <c r="D134" s="23">
        <f ca="1">OFFSET(CJRS!Q38,0,-1)</f>
        <v>3.7686104218362285E-2</v>
      </c>
      <c r="E134" s="72"/>
    </row>
    <row r="135" spans="2:10" x14ac:dyDescent="0.25">
      <c r="B135" s="14" t="s">
        <v>64</v>
      </c>
      <c r="C135" s="6">
        <f ca="1">OFFSET(CJRS!Q19,0,-1)</f>
        <v>4000</v>
      </c>
      <c r="D135" s="23">
        <f ca="1">OFFSET(CJRS!Q39,0,-1)</f>
        <v>3.3472803347280332E-2</v>
      </c>
      <c r="E135" s="72"/>
    </row>
    <row r="136" spans="2:10" x14ac:dyDescent="0.25">
      <c r="B136" s="14" t="s">
        <v>65</v>
      </c>
      <c r="C136" s="6">
        <f ca="1">OFFSET(CJRS!Q20,0,-1)</f>
        <v>154100</v>
      </c>
      <c r="D136" s="23">
        <f ca="1">OFFSET(CJRS!Q40,0,-1)</f>
        <v>3.8676806465376606E-2</v>
      </c>
      <c r="E136" s="72"/>
    </row>
    <row r="137" spans="2:10" x14ac:dyDescent="0.25">
      <c r="B137" s="14" t="s">
        <v>42</v>
      </c>
      <c r="C137" s="6">
        <f ca="1">OFFSET(CJRS!Q21,0,-1)</f>
        <v>964600</v>
      </c>
      <c r="D137" s="23">
        <f ca="1">OFFSET(CJRS!Q41,0,-1)</f>
        <v>4.0390590324012425E-2</v>
      </c>
      <c r="E137" s="72"/>
    </row>
    <row r="140" spans="2:10" ht="18.75" x14ac:dyDescent="0.3">
      <c r="B140" s="46" t="s">
        <v>122</v>
      </c>
    </row>
    <row r="141" spans="2:10" x14ac:dyDescent="0.25">
      <c r="B141" s="79" t="s">
        <v>188</v>
      </c>
    </row>
    <row r="143" spans="2:10" x14ac:dyDescent="0.25">
      <c r="C143" s="28" t="s">
        <v>66</v>
      </c>
      <c r="D143" s="28" t="s">
        <v>67</v>
      </c>
      <c r="E143" s="28" t="s">
        <v>68</v>
      </c>
      <c r="F143" s="28" t="s">
        <v>806</v>
      </c>
      <c r="G143" s="28" t="s">
        <v>809</v>
      </c>
      <c r="H143" s="28"/>
      <c r="I143" s="28"/>
      <c r="J143" s="28"/>
    </row>
    <row r="144" spans="2:10" x14ac:dyDescent="0.25">
      <c r="B144" s="14" t="s">
        <v>0</v>
      </c>
      <c r="C144" s="41">
        <f>SEISS!C8</f>
        <v>5600</v>
      </c>
      <c r="D144" s="41">
        <f>SEISS!J8</f>
        <v>5000</v>
      </c>
      <c r="E144" s="41">
        <f>SEISS!Q8</f>
        <v>4700</v>
      </c>
      <c r="F144" s="41">
        <f>SEISS!X8</f>
        <v>4100</v>
      </c>
      <c r="G144" s="41">
        <f>SEISS!AE8</f>
        <v>2400</v>
      </c>
      <c r="H144" s="42"/>
      <c r="I144" s="42"/>
      <c r="J144" s="42"/>
    </row>
    <row r="145" spans="2:21" x14ac:dyDescent="0.25">
      <c r="B145" s="14" t="s">
        <v>1</v>
      </c>
      <c r="C145" s="41">
        <f>SEISS!C9</f>
        <v>6300</v>
      </c>
      <c r="D145" s="41">
        <f>SEISS!J9</f>
        <v>5700</v>
      </c>
      <c r="E145" s="41">
        <f>SEISS!Q9</f>
        <v>5300</v>
      </c>
      <c r="F145" s="41">
        <f>SEISS!X9</f>
        <v>4600</v>
      </c>
      <c r="G145" s="41">
        <f>SEISS!AE9</f>
        <v>2800</v>
      </c>
      <c r="H145" s="42"/>
      <c r="I145" s="42"/>
      <c r="J145" s="42"/>
    </row>
    <row r="146" spans="2:21" x14ac:dyDescent="0.25">
      <c r="B146" s="14" t="s">
        <v>2</v>
      </c>
      <c r="C146" s="41">
        <f>SEISS!C10</f>
        <v>5000</v>
      </c>
      <c r="D146" s="41">
        <f>SEISS!J10</f>
        <v>4600</v>
      </c>
      <c r="E146" s="41">
        <f>SEISS!Q10</f>
        <v>4300</v>
      </c>
      <c r="F146" s="41">
        <f>SEISS!X10</f>
        <v>3900</v>
      </c>
      <c r="G146" s="41">
        <f>SEISS!AE10</f>
        <v>2700</v>
      </c>
      <c r="H146" s="42"/>
      <c r="I146" s="42"/>
      <c r="J146" s="42"/>
    </row>
    <row r="147" spans="2:21" x14ac:dyDescent="0.25">
      <c r="B147" s="14" t="s">
        <v>3</v>
      </c>
      <c r="C147" s="41">
        <f>SEISS!C11</f>
        <v>4700</v>
      </c>
      <c r="D147" s="41">
        <f>SEISS!J11</f>
        <v>4100</v>
      </c>
      <c r="E147" s="41">
        <f>SEISS!Q11</f>
        <v>3900</v>
      </c>
      <c r="F147" s="41">
        <f>SEISS!X11</f>
        <v>3400</v>
      </c>
      <c r="G147" s="41">
        <f>SEISS!AE11</f>
        <v>1900</v>
      </c>
      <c r="H147" s="42"/>
      <c r="I147" s="42"/>
      <c r="J147" s="42"/>
    </row>
    <row r="148" spans="2:21" x14ac:dyDescent="0.25">
      <c r="B148" s="14" t="s">
        <v>7</v>
      </c>
      <c r="C148" s="41">
        <f>SEISS!C12</f>
        <v>4700</v>
      </c>
      <c r="D148" s="41">
        <f>SEISS!J12</f>
        <v>4200</v>
      </c>
      <c r="E148" s="41">
        <f>SEISS!Q12</f>
        <v>4000</v>
      </c>
      <c r="F148" s="41">
        <f>SEISS!X12</f>
        <v>3500</v>
      </c>
      <c r="G148" s="41">
        <f>SEISS!AE12</f>
        <v>2100</v>
      </c>
      <c r="H148" s="42"/>
      <c r="I148" s="42"/>
      <c r="J148" s="42"/>
    </row>
    <row r="149" spans="2:21" x14ac:dyDescent="0.25">
      <c r="B149" s="14" t="s">
        <v>4</v>
      </c>
      <c r="C149" s="41">
        <f>SEISS!C13</f>
        <v>5100</v>
      </c>
      <c r="D149" s="41">
        <f>SEISS!J13</f>
        <v>4600</v>
      </c>
      <c r="E149" s="41">
        <f>SEISS!Q13</f>
        <v>4400</v>
      </c>
      <c r="F149" s="41">
        <f>SEISS!X13</f>
        <v>4000</v>
      </c>
      <c r="G149" s="41">
        <f>SEISS!AE13</f>
        <v>2700</v>
      </c>
      <c r="H149" s="42"/>
      <c r="I149" s="42"/>
      <c r="J149" s="42"/>
    </row>
    <row r="150" spans="2:21" x14ac:dyDescent="0.25">
      <c r="B150" s="14" t="s">
        <v>5</v>
      </c>
      <c r="C150" s="41">
        <f>SEISS!C14</f>
        <v>7800</v>
      </c>
      <c r="D150" s="41">
        <f>SEISS!J14</f>
        <v>7000</v>
      </c>
      <c r="E150" s="41">
        <f>SEISS!Q14</f>
        <v>6600</v>
      </c>
      <c r="F150" s="41">
        <f>SEISS!X14</f>
        <v>5800</v>
      </c>
      <c r="G150" s="41">
        <f>SEISS!AE14</f>
        <v>3500</v>
      </c>
      <c r="H150" s="42"/>
      <c r="I150" s="42"/>
      <c r="J150" s="42"/>
    </row>
    <row r="151" spans="2:21" x14ac:dyDescent="0.25">
      <c r="B151" s="14" t="s">
        <v>6</v>
      </c>
      <c r="C151" s="41">
        <f>SEISS!C15</f>
        <v>5000</v>
      </c>
      <c r="D151" s="41">
        <f>SEISS!J15</f>
        <v>4400</v>
      </c>
      <c r="E151" s="41">
        <f>SEISS!Q15</f>
        <v>4100</v>
      </c>
      <c r="F151" s="41">
        <f>SEISS!X15</f>
        <v>3600</v>
      </c>
      <c r="G151" s="41">
        <f>SEISS!AE15</f>
        <v>2200</v>
      </c>
      <c r="H151" s="42"/>
      <c r="I151" s="42"/>
      <c r="J151" s="42"/>
    </row>
    <row r="152" spans="2:21" x14ac:dyDescent="0.25">
      <c r="B152" s="14" t="s">
        <v>8</v>
      </c>
      <c r="C152" s="41">
        <f>SEISS!C16</f>
        <v>6400</v>
      </c>
      <c r="D152" s="41">
        <f>SEISS!J16</f>
        <v>5700</v>
      </c>
      <c r="E152" s="41">
        <f>SEISS!Q16</f>
        <v>5400</v>
      </c>
      <c r="F152" s="41">
        <f>SEISS!X16</f>
        <v>4700</v>
      </c>
      <c r="G152" s="41">
        <f>SEISS!AE16</f>
        <v>2900</v>
      </c>
      <c r="H152" s="42"/>
      <c r="I152" s="42"/>
      <c r="J152" s="42"/>
    </row>
    <row r="153" spans="2:21" x14ac:dyDescent="0.25">
      <c r="B153" s="14" t="s">
        <v>9</v>
      </c>
      <c r="C153" s="41">
        <f>SEISS!C17</f>
        <v>6800</v>
      </c>
      <c r="D153" s="41">
        <f>SEISS!J17</f>
        <v>6200</v>
      </c>
      <c r="E153" s="41">
        <f>SEISS!Q17</f>
        <v>5900</v>
      </c>
      <c r="F153" s="41">
        <f>SEISS!X17</f>
        <v>5200</v>
      </c>
      <c r="G153" s="41">
        <f>SEISS!AE17</f>
        <v>3200</v>
      </c>
      <c r="H153" s="42"/>
      <c r="I153" s="42"/>
      <c r="J153" s="42"/>
    </row>
    <row r="154" spans="2:21" x14ac:dyDescent="0.25">
      <c r="B154" s="14" t="s">
        <v>46</v>
      </c>
      <c r="C154" s="41">
        <f>SEISS!C18</f>
        <v>5400</v>
      </c>
      <c r="D154" s="41">
        <f>SEISS!J18</f>
        <v>4700</v>
      </c>
      <c r="E154" s="41">
        <f>SEISS!Q18</f>
        <v>4400</v>
      </c>
      <c r="F154" s="41">
        <f>SEISS!X18</f>
        <v>3800</v>
      </c>
      <c r="G154" s="41">
        <f>SEISS!AE18</f>
        <v>2300</v>
      </c>
      <c r="H154" s="42"/>
      <c r="I154" s="42"/>
      <c r="J154" s="42"/>
    </row>
    <row r="155" spans="2:21" x14ac:dyDescent="0.25">
      <c r="B155" s="14" t="s">
        <v>11</v>
      </c>
      <c r="C155" s="41">
        <f>SEISS!C19</f>
        <v>5200</v>
      </c>
      <c r="D155" s="41">
        <f>SEISS!J19</f>
        <v>4500</v>
      </c>
      <c r="E155" s="41">
        <f>SEISS!Q19</f>
        <v>4200</v>
      </c>
      <c r="F155" s="41">
        <f>SEISS!X19</f>
        <v>3600</v>
      </c>
      <c r="G155" s="41">
        <f>SEISS!AE19</f>
        <v>2100</v>
      </c>
      <c r="H155" s="42"/>
      <c r="I155" s="42"/>
      <c r="J155" s="42"/>
    </row>
    <row r="156" spans="2:21" x14ac:dyDescent="0.25">
      <c r="B156" s="14" t="s">
        <v>41</v>
      </c>
      <c r="C156" s="41">
        <f>SEISS!C20</f>
        <v>68000</v>
      </c>
      <c r="D156" s="41">
        <f>SEISS!J20</f>
        <v>60700</v>
      </c>
      <c r="E156" s="41">
        <f>SEISS!Q20</f>
        <v>57300</v>
      </c>
      <c r="F156" s="41">
        <f>SEISS!X20</f>
        <v>50400</v>
      </c>
      <c r="G156" s="41">
        <f>SEISS!AE20</f>
        <v>30700</v>
      </c>
      <c r="H156" s="42"/>
      <c r="I156" s="42"/>
      <c r="J156" s="42"/>
    </row>
    <row r="157" spans="2:21" x14ac:dyDescent="0.25">
      <c r="B157" s="14" t="s">
        <v>24</v>
      </c>
      <c r="C157" s="41">
        <f>SEISS!C21</f>
        <v>12900</v>
      </c>
      <c r="D157" s="41">
        <f>SEISS!J21</f>
        <v>11800</v>
      </c>
      <c r="E157" s="41">
        <f>SEISS!Q21</f>
        <v>11200</v>
      </c>
      <c r="F157" s="41">
        <f>SEISS!X21</f>
        <v>10000</v>
      </c>
      <c r="G157" s="41">
        <f>SEISS!AE21</f>
        <v>6600</v>
      </c>
      <c r="H157" s="42"/>
      <c r="I157" s="42"/>
      <c r="J157" s="42"/>
    </row>
    <row r="158" spans="2:21" ht="30" x14ac:dyDescent="0.25">
      <c r="B158" s="14" t="s">
        <v>65</v>
      </c>
      <c r="C158" s="41">
        <f>SEISS!C22</f>
        <v>379000</v>
      </c>
      <c r="D158" s="41">
        <f>SEISS!J22</f>
        <v>338000</v>
      </c>
      <c r="E158" s="41">
        <f>SEISS!Q22</f>
        <v>316000</v>
      </c>
      <c r="F158" s="41">
        <f>SEISS!X22</f>
        <v>275000</v>
      </c>
      <c r="G158" s="41">
        <f>SEISS!AE22</f>
        <v>171000</v>
      </c>
      <c r="H158" s="42"/>
      <c r="I158" s="42"/>
      <c r="J158" s="42"/>
      <c r="P158" s="66" t="str">
        <f>SEISS!AJ7</f>
        <v>Ashford</v>
      </c>
      <c r="Q158" s="21"/>
      <c r="R158" s="21"/>
      <c r="S158" s="21"/>
      <c r="T158" s="40" t="s">
        <v>78</v>
      </c>
      <c r="U158" s="40" t="s">
        <v>79</v>
      </c>
    </row>
    <row r="159" spans="2:21" x14ac:dyDescent="0.25">
      <c r="B159" s="14" t="s">
        <v>42</v>
      </c>
      <c r="C159" s="41">
        <f>SEISS!C23</f>
        <v>2254000</v>
      </c>
      <c r="D159" s="41">
        <f>SEISS!J23</f>
        <v>2034000</v>
      </c>
      <c r="E159" s="41">
        <f>SEISS!Q23</f>
        <v>1903000</v>
      </c>
      <c r="F159" s="41">
        <f>SEISS!X23</f>
        <v>1699000</v>
      </c>
      <c r="G159" s="41">
        <f>SEISS!AE23</f>
        <v>1107000</v>
      </c>
      <c r="H159" s="42"/>
      <c r="I159" s="42"/>
      <c r="J159" s="42"/>
      <c r="P159" s="14" t="s">
        <v>66</v>
      </c>
      <c r="Q159" s="14" t="s">
        <v>123</v>
      </c>
      <c r="R159" s="14"/>
      <c r="S159" s="14"/>
      <c r="T159" s="67">
        <f>SEISS!AO8</f>
        <v>0.73684210526315785</v>
      </c>
      <c r="U159" s="68">
        <f>SEISS!AM8</f>
        <v>3100</v>
      </c>
    </row>
    <row r="160" spans="2:21" x14ac:dyDescent="0.25">
      <c r="P160" s="14" t="s">
        <v>67</v>
      </c>
      <c r="Q160" s="14" t="s">
        <v>124</v>
      </c>
      <c r="R160" s="14"/>
      <c r="S160" s="14"/>
      <c r="T160" s="67">
        <f>SEISS!AO9</f>
        <v>0.65789473684210531</v>
      </c>
      <c r="U160" s="68">
        <f>SEISS!AM9</f>
        <v>2700</v>
      </c>
    </row>
    <row r="161" spans="1:21" x14ac:dyDescent="0.25">
      <c r="P161" s="14" t="s">
        <v>68</v>
      </c>
      <c r="Q161" s="14" t="s">
        <v>125</v>
      </c>
      <c r="R161" s="14"/>
      <c r="S161" s="14"/>
      <c r="T161" s="67">
        <f>SEISS!AO10</f>
        <v>0.62666666666666671</v>
      </c>
      <c r="U161" s="68">
        <f>SEISS!AM10</f>
        <v>3000</v>
      </c>
    </row>
    <row r="162" spans="1:21" x14ac:dyDescent="0.25">
      <c r="P162" s="14" t="s">
        <v>806</v>
      </c>
      <c r="Q162" s="14" t="s">
        <v>807</v>
      </c>
      <c r="T162" s="67">
        <f>SEISS!AO11</f>
        <v>0.53246753246753242</v>
      </c>
      <c r="U162" s="68">
        <f>SEISS!AM11</f>
        <v>3000</v>
      </c>
    </row>
    <row r="163" spans="1:21" x14ac:dyDescent="0.25">
      <c r="P163" s="161" t="s">
        <v>809</v>
      </c>
      <c r="Q163" s="161" t="s">
        <v>810</v>
      </c>
      <c r="T163" s="67">
        <f>SEISS!AO12</f>
        <v>0.31168831168831168</v>
      </c>
      <c r="U163" s="68">
        <f>SEISS!AM12</f>
        <v>2300</v>
      </c>
    </row>
    <row r="164" spans="1:21" x14ac:dyDescent="0.25">
      <c r="P164" s="161"/>
      <c r="Q164" s="161"/>
      <c r="T164" s="67"/>
      <c r="U164" s="68"/>
    </row>
    <row r="165" spans="1:21" x14ac:dyDescent="0.25">
      <c r="P165" s="161"/>
      <c r="Q165" s="161"/>
      <c r="T165" s="67"/>
      <c r="U165" s="68"/>
    </row>
    <row r="166" spans="1:21" s="14" customFormat="1" ht="28.5" x14ac:dyDescent="0.45">
      <c r="A166" s="183" t="s">
        <v>990</v>
      </c>
    </row>
    <row r="167" spans="1:21" s="14" customFormat="1" x14ac:dyDescent="0.25"/>
    <row r="168" spans="1:21" s="14" customFormat="1" ht="18.75" x14ac:dyDescent="0.3">
      <c r="A168" s="46" t="s">
        <v>40</v>
      </c>
    </row>
    <row r="169" spans="1:21" s="14" customFormat="1" x14ac:dyDescent="0.25">
      <c r="A169" s="79" t="s">
        <v>210</v>
      </c>
    </row>
    <row r="170" spans="1:21" s="14" customFormat="1" x14ac:dyDescent="0.25">
      <c r="A170" s="14" t="s">
        <v>253</v>
      </c>
    </row>
    <row r="171" spans="1:21" s="14" customFormat="1" x14ac:dyDescent="0.25">
      <c r="A171" s="14" t="s">
        <v>261</v>
      </c>
    </row>
    <row r="172" spans="1:21" s="14" customFormat="1" x14ac:dyDescent="0.25">
      <c r="A172" s="14" t="s">
        <v>262</v>
      </c>
    </row>
    <row r="173" spans="1:21" s="14" customFormat="1" x14ac:dyDescent="0.25">
      <c r="A173" s="14" t="s">
        <v>271</v>
      </c>
    </row>
    <row r="174" spans="1:21" s="14" customFormat="1" x14ac:dyDescent="0.25">
      <c r="A174" s="166" t="s">
        <v>180</v>
      </c>
    </row>
    <row r="175" spans="1:21" s="14" customFormat="1" x14ac:dyDescent="0.25"/>
    <row r="176" spans="1:21" s="14" customFormat="1" ht="20.100000000000001" customHeight="1" x14ac:dyDescent="0.3">
      <c r="A176" s="46" t="s">
        <v>179</v>
      </c>
    </row>
    <row r="177" spans="1:1" s="14" customFormat="1" x14ac:dyDescent="0.25">
      <c r="A177" s="79" t="s">
        <v>183</v>
      </c>
    </row>
    <row r="178" spans="1:1" s="14" customFormat="1" x14ac:dyDescent="0.25">
      <c r="A178" s="14" t="s">
        <v>182</v>
      </c>
    </row>
    <row r="179" spans="1:1" s="14" customFormat="1" x14ac:dyDescent="0.25">
      <c r="A179" s="14" t="s">
        <v>184</v>
      </c>
    </row>
    <row r="180" spans="1:1" s="14" customFormat="1" x14ac:dyDescent="0.25">
      <c r="A180" s="14" t="s">
        <v>185</v>
      </c>
    </row>
    <row r="181" spans="1:1" s="14" customFormat="1" x14ac:dyDescent="0.25">
      <c r="A181" s="14" t="s">
        <v>181</v>
      </c>
    </row>
    <row r="182" spans="1:1" s="14" customFormat="1" x14ac:dyDescent="0.25">
      <c r="A182" s="166" t="s">
        <v>180</v>
      </c>
    </row>
    <row r="183" spans="1:1" s="14" customFormat="1" x14ac:dyDescent="0.25"/>
    <row r="184" spans="1:1" s="14" customFormat="1" ht="18.75" x14ac:dyDescent="0.3">
      <c r="A184" s="46" t="s">
        <v>168</v>
      </c>
    </row>
    <row r="185" spans="1:1" s="14" customFormat="1" x14ac:dyDescent="0.25">
      <c r="A185" s="79" t="s">
        <v>188</v>
      </c>
    </row>
    <row r="186" spans="1:1" s="14" customFormat="1" x14ac:dyDescent="0.25">
      <c r="A186" s="14" t="s">
        <v>186</v>
      </c>
    </row>
    <row r="187" spans="1:1" s="14" customFormat="1" x14ac:dyDescent="0.25">
      <c r="A187" s="14" t="s">
        <v>187</v>
      </c>
    </row>
    <row r="188" spans="1:1" s="14" customFormat="1" x14ac:dyDescent="0.25"/>
    <row r="189" spans="1:1" s="14" customFormat="1" ht="18.75" x14ac:dyDescent="0.3">
      <c r="A189" s="46" t="s">
        <v>193</v>
      </c>
    </row>
    <row r="190" spans="1:1" s="14" customFormat="1" x14ac:dyDescent="0.25">
      <c r="A190" s="79" t="s">
        <v>188</v>
      </c>
    </row>
    <row r="191" spans="1:1" s="14" customFormat="1" x14ac:dyDescent="0.25">
      <c r="A191" s="14" t="s">
        <v>189</v>
      </c>
    </row>
    <row r="192" spans="1:1" s="14" customFormat="1" x14ac:dyDescent="0.25">
      <c r="A192" s="14" t="s">
        <v>190</v>
      </c>
    </row>
    <row r="193" spans="1:1" s="14" customFormat="1" x14ac:dyDescent="0.25">
      <c r="A193" s="14" t="s">
        <v>191</v>
      </c>
    </row>
    <row r="194" spans="1:1" s="14" customFormat="1" x14ac:dyDescent="0.25">
      <c r="A194" s="14" t="s">
        <v>192</v>
      </c>
    </row>
    <row r="195" spans="1:1" s="14" customFormat="1" x14ac:dyDescent="0.25"/>
    <row r="196" spans="1:1" s="14" customFormat="1" ht="18.75" x14ac:dyDescent="0.3">
      <c r="A196" s="46"/>
    </row>
    <row r="197" spans="1:1" s="14" customFormat="1" x14ac:dyDescent="0.25">
      <c r="A197" s="79"/>
    </row>
    <row r="198" spans="1:1" s="14" customFormat="1" x14ac:dyDescent="0.25"/>
    <row r="199" spans="1:1" s="14" customFormat="1" x14ac:dyDescent="0.25"/>
  </sheetData>
  <phoneticPr fontId="62" type="noConversion"/>
  <hyperlinks>
    <hyperlink ref="A182" r:id="rId1" xr:uid="{7136EB8B-2340-440B-BE68-C3DD4BFAD7D5}"/>
    <hyperlink ref="A174" r:id="rId2" xr:uid="{71C01AAF-E422-4F3D-8038-65CDEC35CB2A}"/>
    <hyperlink ref="B4" location="'Unemp &amp; Bens'!A166" display="Glossary" xr:uid="{6FF94E8B-266D-4131-88DF-7E4DA7AF0487}"/>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21" r:id="rId6" name="Drop Down 1">
              <controlPr defaultSize="0" autoLine="0" autoPict="0" altText="Dropdown box allowing user to select the geography that they are interested in">
                <anchor moveWithCells="1">
                  <from>
                    <xdr:col>1</xdr:col>
                    <xdr:colOff>152400</xdr:colOff>
                    <xdr:row>1</xdr:row>
                    <xdr:rowOff>0</xdr:rowOff>
                  </from>
                  <to>
                    <xdr:col>5</xdr:col>
                    <xdr:colOff>9525</xdr:colOff>
                    <xdr:row>3</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3A0D-F7D0-4A20-8564-DB2A9142F2E8}">
  <sheetPr codeName="Sheet10">
    <tabColor theme="4" tint="0.59999389629810485"/>
  </sheetPr>
  <dimension ref="A1:DR104"/>
  <sheetViews>
    <sheetView workbookViewId="0">
      <pane xSplit="1" ySplit="5" topLeftCell="B84"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6" width="9" style="14"/>
    <col min="7" max="7" width="11.875" style="14" bestFit="1" customWidth="1"/>
    <col min="8" max="60" width="9" style="14"/>
    <col min="61" max="61" width="9" style="15"/>
    <col min="62" max="62" width="9" style="14"/>
    <col min="63" max="63" width="10.625" style="14" customWidth="1"/>
    <col min="64" max="121" width="9" style="14"/>
    <col min="122" max="122" width="9" style="15"/>
    <col min="123" max="16384" width="9" style="14"/>
  </cols>
  <sheetData>
    <row r="1" spans="1:122" ht="66.75" x14ac:dyDescent="0.3">
      <c r="A1" s="46" t="s">
        <v>97</v>
      </c>
      <c r="BI1" s="136" t="s">
        <v>316</v>
      </c>
      <c r="BJ1" s="14" t="s">
        <v>39</v>
      </c>
      <c r="DR1" s="136" t="s">
        <v>316</v>
      </c>
    </row>
    <row r="2" spans="1:122" x14ac:dyDescent="0.25">
      <c r="A2" s="79" t="s">
        <v>210</v>
      </c>
    </row>
    <row r="3" spans="1:122" x14ac:dyDescent="0.25">
      <c r="BJ3" s="14" t="str">
        <f ca="1">"UC households "&amp;TEXT(BL5,"Mmm yy")</f>
        <v>UC households Nov 24</v>
      </c>
    </row>
    <row r="4" spans="1:122" x14ac:dyDescent="0.25">
      <c r="A4" s="14" t="s">
        <v>89</v>
      </c>
    </row>
    <row r="5" spans="1:122" x14ac:dyDescent="0.25">
      <c r="B5" s="4">
        <v>43831</v>
      </c>
      <c r="C5" s="4">
        <v>43862</v>
      </c>
      <c r="D5" s="4">
        <v>43891</v>
      </c>
      <c r="E5" s="4">
        <v>43922</v>
      </c>
      <c r="F5" s="4">
        <v>43952</v>
      </c>
      <c r="G5" s="4">
        <v>43983</v>
      </c>
      <c r="H5" s="4">
        <v>44013</v>
      </c>
      <c r="I5" s="4">
        <v>44044</v>
      </c>
      <c r="J5" s="4">
        <v>44075</v>
      </c>
      <c r="K5" s="4">
        <v>44105</v>
      </c>
      <c r="L5" s="4">
        <v>44136</v>
      </c>
      <c r="M5" s="4">
        <v>44166</v>
      </c>
      <c r="N5" s="4">
        <v>44197</v>
      </c>
      <c r="O5" s="4">
        <v>44228</v>
      </c>
      <c r="P5" s="4">
        <v>44256</v>
      </c>
      <c r="Q5" s="4">
        <v>44287</v>
      </c>
      <c r="R5" s="4">
        <v>44317</v>
      </c>
      <c r="S5" s="4">
        <v>44348</v>
      </c>
      <c r="T5" s="4">
        <v>44378</v>
      </c>
      <c r="U5" s="4">
        <v>44409</v>
      </c>
      <c r="V5" s="4">
        <v>44440</v>
      </c>
      <c r="W5" s="4">
        <v>44470</v>
      </c>
      <c r="X5" s="4">
        <v>44501</v>
      </c>
      <c r="Y5" s="4">
        <v>44531</v>
      </c>
      <c r="Z5" s="4">
        <v>44562</v>
      </c>
      <c r="AA5" s="4">
        <v>44593</v>
      </c>
      <c r="AB5" s="4">
        <v>44621</v>
      </c>
      <c r="AC5" s="4">
        <v>44652</v>
      </c>
      <c r="AD5" s="4">
        <v>44682</v>
      </c>
      <c r="AE5" s="4">
        <v>44713</v>
      </c>
      <c r="AF5" s="4">
        <v>44743</v>
      </c>
      <c r="AG5" s="4">
        <v>44774</v>
      </c>
      <c r="AH5" s="4">
        <v>44805</v>
      </c>
      <c r="AI5" s="4">
        <v>44835</v>
      </c>
      <c r="AJ5" s="4">
        <v>44866</v>
      </c>
      <c r="AK5" s="4">
        <v>44896</v>
      </c>
      <c r="AL5" s="4">
        <v>44927</v>
      </c>
      <c r="AM5" s="4">
        <v>44958</v>
      </c>
      <c r="AN5" s="4">
        <v>44986</v>
      </c>
      <c r="AO5" s="4">
        <v>45017</v>
      </c>
      <c r="AP5" s="4">
        <v>45047</v>
      </c>
      <c r="AQ5" s="4">
        <v>45078</v>
      </c>
      <c r="AR5" s="4">
        <v>45108</v>
      </c>
      <c r="AS5" s="4">
        <v>45139</v>
      </c>
      <c r="AT5" s="4">
        <v>45170</v>
      </c>
      <c r="AU5" s="4">
        <v>45200</v>
      </c>
      <c r="AV5" s="4">
        <v>45231</v>
      </c>
      <c r="AW5" s="4">
        <v>45261</v>
      </c>
      <c r="AX5" s="4">
        <v>45292</v>
      </c>
      <c r="AY5" s="4">
        <v>45323</v>
      </c>
      <c r="AZ5" s="4">
        <v>45352</v>
      </c>
      <c r="BA5" s="4">
        <v>45383</v>
      </c>
      <c r="BB5" s="4">
        <v>45413</v>
      </c>
      <c r="BC5" s="4">
        <v>45444</v>
      </c>
      <c r="BD5" s="4">
        <v>45474</v>
      </c>
      <c r="BE5" s="4">
        <v>45505</v>
      </c>
      <c r="BF5" s="4">
        <v>45536</v>
      </c>
      <c r="BG5" s="4">
        <v>45566</v>
      </c>
      <c r="BH5" s="4">
        <v>45597</v>
      </c>
      <c r="BK5" s="4">
        <f ca="1">OFFSET(BI25,0,-13)</f>
        <v>45231</v>
      </c>
      <c r="BL5" s="4">
        <f t="shared" ref="BL5:BL21" ca="1" si="0">OFFSET(BI25,0,-1)</f>
        <v>45597</v>
      </c>
    </row>
    <row r="6" spans="1:122" x14ac:dyDescent="0.25">
      <c r="A6" s="14" t="s">
        <v>0</v>
      </c>
      <c r="B6" s="6">
        <v>4276</v>
      </c>
      <c r="C6" s="6">
        <v>4547</v>
      </c>
      <c r="D6" s="6">
        <v>4805</v>
      </c>
      <c r="E6" s="6">
        <v>6955</v>
      </c>
      <c r="F6" s="6">
        <v>7898</v>
      </c>
      <c r="G6" s="6">
        <v>8012</v>
      </c>
      <c r="H6" s="6">
        <v>8130</v>
      </c>
      <c r="I6" s="6">
        <v>8332</v>
      </c>
      <c r="J6" s="6">
        <v>8476</v>
      </c>
      <c r="K6" s="6">
        <v>8569</v>
      </c>
      <c r="L6" s="6">
        <v>8793</v>
      </c>
      <c r="M6" s="6">
        <v>8830</v>
      </c>
      <c r="N6" s="6">
        <v>8987</v>
      </c>
      <c r="O6" s="6">
        <v>9052</v>
      </c>
      <c r="P6" s="6">
        <v>8987</v>
      </c>
      <c r="Q6" s="6">
        <v>8952</v>
      </c>
      <c r="R6" s="6">
        <v>8900</v>
      </c>
      <c r="S6" s="6">
        <v>8825</v>
      </c>
      <c r="T6" s="6">
        <v>8693</v>
      </c>
      <c r="U6" s="6">
        <v>8554</v>
      </c>
      <c r="V6" s="6">
        <v>8525</v>
      </c>
      <c r="W6" s="6">
        <v>8518</v>
      </c>
      <c r="X6" s="6">
        <v>8403</v>
      </c>
      <c r="Y6" s="6">
        <v>8402</v>
      </c>
      <c r="Z6" s="6">
        <v>8389</v>
      </c>
      <c r="AA6" s="6">
        <v>8385</v>
      </c>
      <c r="AB6" s="6">
        <v>8321</v>
      </c>
      <c r="AC6" s="6">
        <v>8316</v>
      </c>
      <c r="AD6" s="6">
        <v>8326</v>
      </c>
      <c r="AE6" s="6">
        <v>8378</v>
      </c>
      <c r="AF6" s="6">
        <v>8498</v>
      </c>
      <c r="AG6" s="6">
        <v>8578</v>
      </c>
      <c r="AH6" s="6">
        <v>8656</v>
      </c>
      <c r="AI6" s="6">
        <v>8720</v>
      </c>
      <c r="AJ6" s="6">
        <v>8764</v>
      </c>
      <c r="AK6" s="6">
        <v>8787</v>
      </c>
      <c r="AL6" s="6">
        <v>8808</v>
      </c>
      <c r="AM6" s="6">
        <v>8899</v>
      </c>
      <c r="AN6" s="6">
        <v>8931</v>
      </c>
      <c r="AO6" s="6">
        <v>8998</v>
      </c>
      <c r="AP6" s="6">
        <v>9048</v>
      </c>
      <c r="AQ6" s="6">
        <v>9120</v>
      </c>
      <c r="AR6" s="6">
        <v>9153</v>
      </c>
      <c r="AS6" s="6">
        <v>9203</v>
      </c>
      <c r="AT6" s="6">
        <v>9341</v>
      </c>
      <c r="AU6" s="6">
        <v>9552</v>
      </c>
      <c r="AV6" s="6">
        <v>9657</v>
      </c>
      <c r="AW6" s="6">
        <v>9774</v>
      </c>
      <c r="AX6" s="6">
        <v>9880</v>
      </c>
      <c r="AY6" s="6">
        <v>10108</v>
      </c>
      <c r="AZ6" s="6">
        <v>10265</v>
      </c>
      <c r="BA6" s="6">
        <v>10295</v>
      </c>
      <c r="BB6" s="6">
        <v>10283</v>
      </c>
      <c r="BC6" s="6">
        <v>10369</v>
      </c>
      <c r="BD6" s="6">
        <v>10546</v>
      </c>
      <c r="BE6" s="6">
        <v>10720</v>
      </c>
      <c r="BF6" s="6">
        <v>10896</v>
      </c>
      <c r="BG6" s="6">
        <v>11002</v>
      </c>
      <c r="BH6" s="6">
        <v>11088</v>
      </c>
      <c r="BJ6" s="14" t="s">
        <v>0</v>
      </c>
      <c r="BK6" s="23">
        <f ca="1">OFFSET(BI26,0,-13)</f>
        <v>0.16990094829254562</v>
      </c>
      <c r="BL6" s="23">
        <f t="shared" ca="1" si="0"/>
        <v>0.19268866225389186</v>
      </c>
    </row>
    <row r="7" spans="1:122" x14ac:dyDescent="0.25">
      <c r="A7" s="14" t="s">
        <v>1</v>
      </c>
      <c r="B7" s="6">
        <v>4698</v>
      </c>
      <c r="C7" s="6">
        <v>4969</v>
      </c>
      <c r="D7" s="6">
        <v>5251</v>
      </c>
      <c r="E7" s="6">
        <v>7769</v>
      </c>
      <c r="F7" s="6">
        <v>8753</v>
      </c>
      <c r="G7" s="6">
        <v>8938</v>
      </c>
      <c r="H7" s="6">
        <v>9067</v>
      </c>
      <c r="I7" s="6">
        <v>9237</v>
      </c>
      <c r="J7" s="6">
        <v>9411</v>
      </c>
      <c r="K7" s="6">
        <v>9498</v>
      </c>
      <c r="L7" s="6">
        <v>9747</v>
      </c>
      <c r="M7" s="6">
        <v>9799</v>
      </c>
      <c r="N7" s="6">
        <v>9929</v>
      </c>
      <c r="O7" s="6">
        <v>10003</v>
      </c>
      <c r="P7" s="6">
        <v>9964</v>
      </c>
      <c r="Q7" s="6">
        <v>9850</v>
      </c>
      <c r="R7" s="6">
        <v>9712</v>
      </c>
      <c r="S7" s="6">
        <v>9674</v>
      </c>
      <c r="T7" s="6">
        <v>9612</v>
      </c>
      <c r="U7" s="6">
        <v>9484</v>
      </c>
      <c r="V7" s="6">
        <v>9390</v>
      </c>
      <c r="W7" s="6">
        <v>9423</v>
      </c>
      <c r="X7" s="6">
        <v>9461</v>
      </c>
      <c r="Y7" s="6">
        <v>9418</v>
      </c>
      <c r="Z7" s="6">
        <v>9436</v>
      </c>
      <c r="AA7" s="6">
        <v>9516</v>
      </c>
      <c r="AB7" s="6">
        <v>9487</v>
      </c>
      <c r="AC7" s="6">
        <v>9445</v>
      </c>
      <c r="AD7" s="6">
        <v>9474</v>
      </c>
      <c r="AE7" s="6">
        <v>9581</v>
      </c>
      <c r="AF7" s="6">
        <v>9666</v>
      </c>
      <c r="AG7" s="6">
        <v>9705</v>
      </c>
      <c r="AH7" s="6">
        <v>9820</v>
      </c>
      <c r="AI7" s="6">
        <v>9936</v>
      </c>
      <c r="AJ7" s="6">
        <v>10053</v>
      </c>
      <c r="AK7" s="6">
        <v>10131</v>
      </c>
      <c r="AL7" s="6">
        <v>10193</v>
      </c>
      <c r="AM7" s="6">
        <v>10285</v>
      </c>
      <c r="AN7" s="6">
        <v>10364</v>
      </c>
      <c r="AO7" s="6">
        <v>10412</v>
      </c>
      <c r="AP7" s="6">
        <v>10459</v>
      </c>
      <c r="AQ7" s="6">
        <v>10555</v>
      </c>
      <c r="AR7" s="6">
        <v>10658</v>
      </c>
      <c r="AS7" s="6">
        <v>10791</v>
      </c>
      <c r="AT7" s="6">
        <v>10977</v>
      </c>
      <c r="AU7" s="6">
        <v>11166</v>
      </c>
      <c r="AV7" s="6">
        <v>11339</v>
      </c>
      <c r="AW7" s="6">
        <v>11461</v>
      </c>
      <c r="AX7" s="6">
        <v>11543</v>
      </c>
      <c r="AY7" s="6">
        <v>11701</v>
      </c>
      <c r="AZ7" s="6">
        <v>11854</v>
      </c>
      <c r="BA7" s="6">
        <v>11832</v>
      </c>
      <c r="BB7" s="6">
        <v>11889</v>
      </c>
      <c r="BC7" s="6">
        <v>11982</v>
      </c>
      <c r="BD7" s="6">
        <v>12135</v>
      </c>
      <c r="BE7" s="6">
        <v>12272</v>
      </c>
      <c r="BF7" s="6">
        <v>12417</v>
      </c>
      <c r="BG7" s="6">
        <v>12583</v>
      </c>
      <c r="BH7" s="6">
        <v>12755</v>
      </c>
      <c r="BJ7" s="14" t="s">
        <v>1</v>
      </c>
      <c r="BK7" s="23">
        <f t="shared" ref="BK7:BK21" ca="1" si="1">OFFSET(BI27,0,-13)</f>
        <v>0.16602000029283007</v>
      </c>
      <c r="BL7" s="23">
        <f t="shared" ca="1" si="0"/>
        <v>0.18538894129367051</v>
      </c>
    </row>
    <row r="8" spans="1:122" x14ac:dyDescent="0.25">
      <c r="A8" s="14" t="s">
        <v>2</v>
      </c>
      <c r="B8" s="6">
        <v>3445</v>
      </c>
      <c r="C8" s="6">
        <v>3638</v>
      </c>
      <c r="D8" s="6">
        <v>3778</v>
      </c>
      <c r="E8" s="6">
        <v>5804</v>
      </c>
      <c r="F8" s="6">
        <v>6722</v>
      </c>
      <c r="G8" s="6">
        <v>6821</v>
      </c>
      <c r="H8" s="6">
        <v>6967</v>
      </c>
      <c r="I8" s="6">
        <v>7097</v>
      </c>
      <c r="J8" s="6">
        <v>7223</v>
      </c>
      <c r="K8" s="6">
        <v>7346</v>
      </c>
      <c r="L8" s="6">
        <v>7569</v>
      </c>
      <c r="M8" s="6">
        <v>7655</v>
      </c>
      <c r="N8" s="6">
        <v>7805</v>
      </c>
      <c r="O8" s="6">
        <v>7929</v>
      </c>
      <c r="P8" s="6">
        <v>7882</v>
      </c>
      <c r="Q8" s="6">
        <v>7810</v>
      </c>
      <c r="R8" s="6">
        <v>7756</v>
      </c>
      <c r="S8" s="6">
        <v>7713</v>
      </c>
      <c r="T8" s="6">
        <v>7613</v>
      </c>
      <c r="U8" s="6">
        <v>7586</v>
      </c>
      <c r="V8" s="6">
        <v>7554</v>
      </c>
      <c r="W8" s="6">
        <v>7474</v>
      </c>
      <c r="X8" s="6">
        <v>7378</v>
      </c>
      <c r="Y8" s="6">
        <v>7352</v>
      </c>
      <c r="Z8" s="6">
        <v>7287</v>
      </c>
      <c r="AA8" s="6">
        <v>7288</v>
      </c>
      <c r="AB8" s="6">
        <v>7217</v>
      </c>
      <c r="AC8" s="6">
        <v>7234</v>
      </c>
      <c r="AD8" s="6">
        <v>7267</v>
      </c>
      <c r="AE8" s="6">
        <v>7302</v>
      </c>
      <c r="AF8" s="6">
        <v>7380</v>
      </c>
      <c r="AG8" s="6">
        <v>7439</v>
      </c>
      <c r="AH8" s="6">
        <v>7474</v>
      </c>
      <c r="AI8" s="6">
        <v>7563</v>
      </c>
      <c r="AJ8" s="6">
        <v>7575</v>
      </c>
      <c r="AK8" s="6">
        <v>7661</v>
      </c>
      <c r="AL8" s="6">
        <v>7696</v>
      </c>
      <c r="AM8" s="6">
        <v>7755</v>
      </c>
      <c r="AN8" s="6">
        <v>7810</v>
      </c>
      <c r="AO8" s="6">
        <v>7884</v>
      </c>
      <c r="AP8" s="6">
        <v>7916</v>
      </c>
      <c r="AQ8" s="6">
        <v>7973</v>
      </c>
      <c r="AR8" s="6">
        <v>8048</v>
      </c>
      <c r="AS8" s="6">
        <v>8095</v>
      </c>
      <c r="AT8" s="6">
        <v>8250</v>
      </c>
      <c r="AU8" s="6">
        <v>8405</v>
      </c>
      <c r="AV8" s="6">
        <v>8508</v>
      </c>
      <c r="AW8" s="6">
        <v>8573</v>
      </c>
      <c r="AX8" s="6">
        <v>8627</v>
      </c>
      <c r="AY8" s="6">
        <v>8684</v>
      </c>
      <c r="AZ8" s="6">
        <v>8734</v>
      </c>
      <c r="BA8" s="6">
        <v>8774</v>
      </c>
      <c r="BB8" s="6">
        <v>8808</v>
      </c>
      <c r="BC8" s="6">
        <v>8928</v>
      </c>
      <c r="BD8" s="6">
        <v>9014</v>
      </c>
      <c r="BE8" s="6">
        <v>9157</v>
      </c>
      <c r="BF8" s="6">
        <v>9310</v>
      </c>
      <c r="BG8" s="6">
        <v>9349</v>
      </c>
      <c r="BH8" s="6">
        <v>9462</v>
      </c>
      <c r="BJ8" s="14" t="s">
        <v>2</v>
      </c>
      <c r="BK8" s="23">
        <f t="shared" ca="1" si="1"/>
        <v>0.17664279040797259</v>
      </c>
      <c r="BL8" s="23">
        <f t="shared" ca="1" si="0"/>
        <v>0.1936916923463444</v>
      </c>
    </row>
    <row r="9" spans="1:122" x14ac:dyDescent="0.25">
      <c r="A9" s="14" t="s">
        <v>3</v>
      </c>
      <c r="B9" s="6">
        <v>5695</v>
      </c>
      <c r="C9" s="6">
        <v>5901</v>
      </c>
      <c r="D9" s="6">
        <v>6121</v>
      </c>
      <c r="E9" s="6">
        <v>8009</v>
      </c>
      <c r="F9" s="6">
        <v>8650</v>
      </c>
      <c r="G9" s="6">
        <v>8847</v>
      </c>
      <c r="H9" s="6">
        <v>8934</v>
      </c>
      <c r="I9" s="6">
        <v>9071</v>
      </c>
      <c r="J9" s="6">
        <v>9236</v>
      </c>
      <c r="K9" s="6">
        <v>9300</v>
      </c>
      <c r="L9" s="6">
        <v>9454</v>
      </c>
      <c r="M9" s="6">
        <v>9527</v>
      </c>
      <c r="N9" s="6">
        <v>9580</v>
      </c>
      <c r="O9" s="6">
        <v>9601</v>
      </c>
      <c r="P9" s="6">
        <v>9531</v>
      </c>
      <c r="Q9" s="6">
        <v>9475</v>
      </c>
      <c r="R9" s="6">
        <v>9390</v>
      </c>
      <c r="S9" s="6">
        <v>9331</v>
      </c>
      <c r="T9" s="6">
        <v>9238</v>
      </c>
      <c r="U9" s="6">
        <v>9110</v>
      </c>
      <c r="V9" s="6">
        <v>9126</v>
      </c>
      <c r="W9" s="6">
        <v>9083</v>
      </c>
      <c r="X9" s="6">
        <v>9042</v>
      </c>
      <c r="Y9" s="6">
        <v>9032</v>
      </c>
      <c r="Z9" s="6">
        <v>8980</v>
      </c>
      <c r="AA9" s="6">
        <v>9014</v>
      </c>
      <c r="AB9" s="6">
        <v>8987</v>
      </c>
      <c r="AC9" s="6">
        <v>9042</v>
      </c>
      <c r="AD9" s="6">
        <v>9031</v>
      </c>
      <c r="AE9" s="6">
        <v>9110</v>
      </c>
      <c r="AF9" s="6">
        <v>9196</v>
      </c>
      <c r="AG9" s="6">
        <v>9248</v>
      </c>
      <c r="AH9" s="6">
        <v>9338</v>
      </c>
      <c r="AI9" s="6">
        <v>9380</v>
      </c>
      <c r="AJ9" s="6">
        <v>9467</v>
      </c>
      <c r="AK9" s="6">
        <v>9526</v>
      </c>
      <c r="AL9" s="6">
        <v>9541</v>
      </c>
      <c r="AM9" s="6">
        <v>9572</v>
      </c>
      <c r="AN9" s="6">
        <v>9591</v>
      </c>
      <c r="AO9" s="6">
        <v>9632</v>
      </c>
      <c r="AP9" s="6">
        <v>9638</v>
      </c>
      <c r="AQ9" s="6">
        <v>9683</v>
      </c>
      <c r="AR9" s="6">
        <v>9788</v>
      </c>
      <c r="AS9" s="6">
        <v>9875</v>
      </c>
      <c r="AT9" s="6">
        <v>10007</v>
      </c>
      <c r="AU9" s="6">
        <v>10202</v>
      </c>
      <c r="AV9" s="6">
        <v>10289</v>
      </c>
      <c r="AW9" s="6">
        <v>10423</v>
      </c>
      <c r="AX9" s="6">
        <v>10466</v>
      </c>
      <c r="AY9" s="6">
        <v>10626</v>
      </c>
      <c r="AZ9" s="6">
        <v>10764</v>
      </c>
      <c r="BA9" s="6">
        <v>10768</v>
      </c>
      <c r="BB9" s="6">
        <v>10748</v>
      </c>
      <c r="BC9" s="6">
        <v>10802</v>
      </c>
      <c r="BD9" s="6">
        <v>10891</v>
      </c>
      <c r="BE9" s="6">
        <v>11051</v>
      </c>
      <c r="BF9" s="6">
        <v>11163</v>
      </c>
      <c r="BG9" s="6">
        <v>11246</v>
      </c>
      <c r="BH9" s="6">
        <v>11309</v>
      </c>
      <c r="BJ9" s="14" t="s">
        <v>3</v>
      </c>
      <c r="BK9" s="23">
        <f t="shared" ca="1" si="1"/>
        <v>0.18879245490742949</v>
      </c>
      <c r="BL9" s="23">
        <f t="shared" ca="1" si="0"/>
        <v>0.20487094717079685</v>
      </c>
    </row>
    <row r="10" spans="1:122" x14ac:dyDescent="0.25">
      <c r="A10" s="14" t="s">
        <v>7</v>
      </c>
      <c r="B10" s="6">
        <v>4131</v>
      </c>
      <c r="C10" s="6">
        <v>4342</v>
      </c>
      <c r="D10" s="6">
        <v>4523</v>
      </c>
      <c r="E10" s="6">
        <v>6548</v>
      </c>
      <c r="F10" s="6">
        <v>7272</v>
      </c>
      <c r="G10" s="6">
        <v>7444</v>
      </c>
      <c r="H10" s="6">
        <v>7581</v>
      </c>
      <c r="I10" s="6">
        <v>7751</v>
      </c>
      <c r="J10" s="6">
        <v>7887</v>
      </c>
      <c r="K10" s="6">
        <v>7990</v>
      </c>
      <c r="L10" s="6">
        <v>8240</v>
      </c>
      <c r="M10" s="6">
        <v>8373</v>
      </c>
      <c r="N10" s="6">
        <v>8502</v>
      </c>
      <c r="O10" s="6">
        <v>8534</v>
      </c>
      <c r="P10" s="6">
        <v>8536</v>
      </c>
      <c r="Q10" s="6">
        <v>8474</v>
      </c>
      <c r="R10" s="6">
        <v>8413</v>
      </c>
      <c r="S10" s="6">
        <v>8354</v>
      </c>
      <c r="T10" s="6">
        <v>8220</v>
      </c>
      <c r="U10" s="6">
        <v>8127</v>
      </c>
      <c r="V10" s="6">
        <v>8177</v>
      </c>
      <c r="W10" s="6">
        <v>8103</v>
      </c>
      <c r="X10" s="6">
        <v>8045</v>
      </c>
      <c r="Y10" s="6">
        <v>8026</v>
      </c>
      <c r="Z10" s="6">
        <v>7939</v>
      </c>
      <c r="AA10" s="6">
        <v>8015</v>
      </c>
      <c r="AB10" s="6">
        <v>7949</v>
      </c>
      <c r="AC10" s="6">
        <v>7854</v>
      </c>
      <c r="AD10" s="6">
        <v>7845</v>
      </c>
      <c r="AE10" s="6">
        <v>7855</v>
      </c>
      <c r="AF10" s="6">
        <v>7933</v>
      </c>
      <c r="AG10" s="6">
        <v>7986</v>
      </c>
      <c r="AH10" s="6">
        <v>8043</v>
      </c>
      <c r="AI10" s="6">
        <v>8045</v>
      </c>
      <c r="AJ10" s="6">
        <v>8121</v>
      </c>
      <c r="AK10" s="6">
        <v>8190</v>
      </c>
      <c r="AL10" s="6">
        <v>8186</v>
      </c>
      <c r="AM10" s="6">
        <v>8266</v>
      </c>
      <c r="AN10" s="6">
        <v>8272</v>
      </c>
      <c r="AO10" s="6">
        <v>8351</v>
      </c>
      <c r="AP10" s="6">
        <v>8363</v>
      </c>
      <c r="AQ10" s="6">
        <v>8417</v>
      </c>
      <c r="AR10" s="6">
        <v>8484</v>
      </c>
      <c r="AS10" s="6">
        <v>8596</v>
      </c>
      <c r="AT10" s="6">
        <v>8727</v>
      </c>
      <c r="AU10" s="6">
        <v>8913</v>
      </c>
      <c r="AV10" s="6">
        <v>8994</v>
      </c>
      <c r="AW10" s="6">
        <v>9102</v>
      </c>
      <c r="AX10" s="6">
        <v>9165</v>
      </c>
      <c r="AY10" s="6">
        <v>9244</v>
      </c>
      <c r="AZ10" s="6">
        <v>9286</v>
      </c>
      <c r="BA10" s="6">
        <v>9313</v>
      </c>
      <c r="BB10" s="6">
        <v>9341</v>
      </c>
      <c r="BC10" s="6">
        <v>9404</v>
      </c>
      <c r="BD10" s="6">
        <v>9502</v>
      </c>
      <c r="BE10" s="6">
        <v>9636</v>
      </c>
      <c r="BF10" s="6">
        <v>9744</v>
      </c>
      <c r="BG10" s="6">
        <v>9834</v>
      </c>
      <c r="BH10" s="6">
        <v>9957</v>
      </c>
      <c r="BJ10" s="14" t="s">
        <v>7</v>
      </c>
      <c r="BK10" s="23">
        <f t="shared" ca="1" si="1"/>
        <v>0.16721512633164148</v>
      </c>
      <c r="BL10" s="23">
        <f t="shared" ca="1" si="0"/>
        <v>0.18314013106084404</v>
      </c>
    </row>
    <row r="11" spans="1:122" x14ac:dyDescent="0.25">
      <c r="A11" s="14" t="s">
        <v>4</v>
      </c>
      <c r="B11" s="6">
        <v>4110</v>
      </c>
      <c r="C11" s="6">
        <v>4345</v>
      </c>
      <c r="D11" s="6">
        <v>4569</v>
      </c>
      <c r="E11" s="6">
        <v>6539</v>
      </c>
      <c r="F11" s="6">
        <v>7545</v>
      </c>
      <c r="G11" s="6">
        <v>7791</v>
      </c>
      <c r="H11" s="6">
        <v>7898</v>
      </c>
      <c r="I11" s="6">
        <v>8034</v>
      </c>
      <c r="J11" s="6">
        <v>8175</v>
      </c>
      <c r="K11" s="6">
        <v>8330</v>
      </c>
      <c r="L11" s="6">
        <v>8508</v>
      </c>
      <c r="M11" s="6">
        <v>8593</v>
      </c>
      <c r="N11" s="6">
        <v>8677</v>
      </c>
      <c r="O11" s="6">
        <v>8726</v>
      </c>
      <c r="P11" s="6">
        <v>8779</v>
      </c>
      <c r="Q11" s="6">
        <v>8795</v>
      </c>
      <c r="R11" s="6">
        <v>8761</v>
      </c>
      <c r="S11" s="6">
        <v>8711</v>
      </c>
      <c r="T11" s="6">
        <v>8622</v>
      </c>
      <c r="U11" s="6">
        <v>8601</v>
      </c>
      <c r="V11" s="6">
        <v>8552</v>
      </c>
      <c r="W11" s="6">
        <v>8466</v>
      </c>
      <c r="X11" s="6">
        <v>8354</v>
      </c>
      <c r="Y11" s="6">
        <v>8385</v>
      </c>
      <c r="Z11" s="6">
        <v>8400</v>
      </c>
      <c r="AA11" s="6">
        <v>8356</v>
      </c>
      <c r="AB11" s="6">
        <v>8353</v>
      </c>
      <c r="AC11" s="6">
        <v>8405</v>
      </c>
      <c r="AD11" s="6">
        <v>8404</v>
      </c>
      <c r="AE11" s="6">
        <v>8527</v>
      </c>
      <c r="AF11" s="6">
        <v>8621</v>
      </c>
      <c r="AG11" s="6">
        <v>8659</v>
      </c>
      <c r="AH11" s="6">
        <v>8698</v>
      </c>
      <c r="AI11" s="6">
        <v>8751</v>
      </c>
      <c r="AJ11" s="6">
        <v>8779</v>
      </c>
      <c r="AK11" s="6">
        <v>8820</v>
      </c>
      <c r="AL11" s="6">
        <v>8919</v>
      </c>
      <c r="AM11" s="6">
        <v>9005</v>
      </c>
      <c r="AN11" s="6">
        <v>9018</v>
      </c>
      <c r="AO11" s="6">
        <v>9032</v>
      </c>
      <c r="AP11" s="6">
        <v>9091</v>
      </c>
      <c r="AQ11" s="6">
        <v>9169</v>
      </c>
      <c r="AR11" s="6">
        <v>9261</v>
      </c>
      <c r="AS11" s="6">
        <v>9325</v>
      </c>
      <c r="AT11" s="6">
        <v>9484</v>
      </c>
      <c r="AU11" s="6">
        <v>9641</v>
      </c>
      <c r="AV11" s="6">
        <v>9790</v>
      </c>
      <c r="AW11" s="6">
        <v>9881</v>
      </c>
      <c r="AX11" s="6">
        <v>9922</v>
      </c>
      <c r="AY11" s="6">
        <v>10055</v>
      </c>
      <c r="AZ11" s="6">
        <v>10160</v>
      </c>
      <c r="BA11" s="6">
        <v>10223</v>
      </c>
      <c r="BB11" s="6">
        <v>10302</v>
      </c>
      <c r="BC11" s="6">
        <v>10392</v>
      </c>
      <c r="BD11" s="6">
        <v>10508</v>
      </c>
      <c r="BE11" s="6">
        <v>10685</v>
      </c>
      <c r="BF11" s="6">
        <v>10832</v>
      </c>
      <c r="BG11" s="6">
        <v>10901</v>
      </c>
      <c r="BH11" s="6">
        <v>10949</v>
      </c>
      <c r="BJ11" s="14" t="s">
        <v>4</v>
      </c>
      <c r="BK11" s="23">
        <f t="shared" ca="1" si="1"/>
        <v>0.22851407497315718</v>
      </c>
      <c r="BL11" s="23">
        <f t="shared" ca="1" si="0"/>
        <v>0.25479579548539555</v>
      </c>
    </row>
    <row r="12" spans="1:122" x14ac:dyDescent="0.25">
      <c r="A12" s="14" t="s">
        <v>5</v>
      </c>
      <c r="B12" s="6">
        <v>4299</v>
      </c>
      <c r="C12" s="6">
        <v>4603</v>
      </c>
      <c r="D12" s="6">
        <v>4878</v>
      </c>
      <c r="E12" s="6">
        <v>7613</v>
      </c>
      <c r="F12" s="6">
        <v>8728</v>
      </c>
      <c r="G12" s="6">
        <v>8958</v>
      </c>
      <c r="H12" s="6">
        <v>9058</v>
      </c>
      <c r="I12" s="6">
        <v>9247</v>
      </c>
      <c r="J12" s="6">
        <v>9428</v>
      </c>
      <c r="K12" s="6">
        <v>9532</v>
      </c>
      <c r="L12" s="6">
        <v>9828</v>
      </c>
      <c r="M12" s="6">
        <v>9966</v>
      </c>
      <c r="N12" s="6">
        <v>10187</v>
      </c>
      <c r="O12" s="6">
        <v>10305</v>
      </c>
      <c r="P12" s="6">
        <v>10314</v>
      </c>
      <c r="Q12" s="6">
        <v>10289</v>
      </c>
      <c r="R12" s="6">
        <v>10205</v>
      </c>
      <c r="S12" s="6">
        <v>10123</v>
      </c>
      <c r="T12" s="6">
        <v>10058</v>
      </c>
      <c r="U12" s="6">
        <v>10090</v>
      </c>
      <c r="V12" s="6">
        <v>10081</v>
      </c>
      <c r="W12" s="6">
        <v>10008</v>
      </c>
      <c r="X12" s="6">
        <v>9981</v>
      </c>
      <c r="Y12" s="6">
        <v>9992</v>
      </c>
      <c r="Z12" s="6">
        <v>10012</v>
      </c>
      <c r="AA12" s="6">
        <v>10079</v>
      </c>
      <c r="AB12" s="6">
        <v>10018</v>
      </c>
      <c r="AC12" s="6">
        <v>10083</v>
      </c>
      <c r="AD12" s="6">
        <v>10103</v>
      </c>
      <c r="AE12" s="6">
        <v>10191</v>
      </c>
      <c r="AF12" s="6">
        <v>10378</v>
      </c>
      <c r="AG12" s="6">
        <v>10468</v>
      </c>
      <c r="AH12" s="6">
        <v>10558</v>
      </c>
      <c r="AI12" s="6">
        <v>10662</v>
      </c>
      <c r="AJ12" s="6">
        <v>10729</v>
      </c>
      <c r="AK12" s="6">
        <v>10763</v>
      </c>
      <c r="AL12" s="6">
        <v>10797</v>
      </c>
      <c r="AM12" s="6">
        <v>10908</v>
      </c>
      <c r="AN12" s="6">
        <v>10974</v>
      </c>
      <c r="AO12" s="6">
        <v>11075</v>
      </c>
      <c r="AP12" s="6">
        <v>11115</v>
      </c>
      <c r="AQ12" s="6">
        <v>11205</v>
      </c>
      <c r="AR12" s="6">
        <v>11230</v>
      </c>
      <c r="AS12" s="6">
        <v>11437</v>
      </c>
      <c r="AT12" s="6">
        <v>11621</v>
      </c>
      <c r="AU12" s="6">
        <v>11976</v>
      </c>
      <c r="AV12" s="6">
        <v>12132</v>
      </c>
      <c r="AW12" s="6">
        <v>12235</v>
      </c>
      <c r="AX12" s="6">
        <v>12274</v>
      </c>
      <c r="AY12" s="6">
        <v>12515</v>
      </c>
      <c r="AZ12" s="6">
        <v>12688</v>
      </c>
      <c r="BA12" s="6">
        <v>12773</v>
      </c>
      <c r="BB12" s="6">
        <v>12870</v>
      </c>
      <c r="BC12" s="6">
        <v>13050</v>
      </c>
      <c r="BD12" s="6">
        <v>13215</v>
      </c>
      <c r="BE12" s="6">
        <v>13364</v>
      </c>
      <c r="BF12" s="6">
        <v>13552</v>
      </c>
      <c r="BG12" s="6">
        <v>13671</v>
      </c>
      <c r="BH12" s="6">
        <v>13844</v>
      </c>
      <c r="BJ12" s="14" t="s">
        <v>5</v>
      </c>
      <c r="BK12" s="23">
        <f t="shared" ca="1" si="1"/>
        <v>0.16488400222889682</v>
      </c>
      <c r="BL12" s="23">
        <f t="shared" ca="1" si="0"/>
        <v>0.18619551876999918</v>
      </c>
    </row>
    <row r="13" spans="1:122" x14ac:dyDescent="0.25">
      <c r="A13" s="14" t="s">
        <v>6</v>
      </c>
      <c r="B13" s="6">
        <v>2122</v>
      </c>
      <c r="C13" s="6">
        <v>2261</v>
      </c>
      <c r="D13" s="6">
        <v>2391</v>
      </c>
      <c r="E13" s="6">
        <v>3999</v>
      </c>
      <c r="F13" s="6">
        <v>4643</v>
      </c>
      <c r="G13" s="6">
        <v>4745</v>
      </c>
      <c r="H13" s="6">
        <v>4778</v>
      </c>
      <c r="I13" s="6">
        <v>4901</v>
      </c>
      <c r="J13" s="6">
        <v>4984</v>
      </c>
      <c r="K13" s="6">
        <v>5087</v>
      </c>
      <c r="L13" s="6">
        <v>5235</v>
      </c>
      <c r="M13" s="6">
        <v>5289</v>
      </c>
      <c r="N13" s="6">
        <v>5371</v>
      </c>
      <c r="O13" s="6">
        <v>5434</v>
      </c>
      <c r="P13" s="6">
        <v>5464</v>
      </c>
      <c r="Q13" s="6">
        <v>5452</v>
      </c>
      <c r="R13" s="6">
        <v>5352</v>
      </c>
      <c r="S13" s="6">
        <v>5214</v>
      </c>
      <c r="T13" s="6">
        <v>5202</v>
      </c>
      <c r="U13" s="6">
        <v>5145</v>
      </c>
      <c r="V13" s="6">
        <v>5052</v>
      </c>
      <c r="W13" s="6">
        <v>4991</v>
      </c>
      <c r="X13" s="6">
        <v>4915</v>
      </c>
      <c r="Y13" s="6">
        <v>4888</v>
      </c>
      <c r="Z13" s="6">
        <v>4817</v>
      </c>
      <c r="AA13" s="6">
        <v>4795</v>
      </c>
      <c r="AB13" s="6">
        <v>4766</v>
      </c>
      <c r="AC13" s="6">
        <v>4746</v>
      </c>
      <c r="AD13" s="6">
        <v>4743</v>
      </c>
      <c r="AE13" s="6">
        <v>4826</v>
      </c>
      <c r="AF13" s="6">
        <v>4897</v>
      </c>
      <c r="AG13" s="6">
        <v>4907</v>
      </c>
      <c r="AH13" s="6">
        <v>4965</v>
      </c>
      <c r="AI13" s="6">
        <v>5015</v>
      </c>
      <c r="AJ13" s="6">
        <v>5073</v>
      </c>
      <c r="AK13" s="6">
        <v>5108</v>
      </c>
      <c r="AL13" s="6">
        <v>5118</v>
      </c>
      <c r="AM13" s="6">
        <v>5154</v>
      </c>
      <c r="AN13" s="6">
        <v>5124</v>
      </c>
      <c r="AO13" s="6">
        <v>5133</v>
      </c>
      <c r="AP13" s="6">
        <v>5163</v>
      </c>
      <c r="AQ13" s="6">
        <v>5196</v>
      </c>
      <c r="AR13" s="6">
        <v>5278</v>
      </c>
      <c r="AS13" s="6">
        <v>5351</v>
      </c>
      <c r="AT13" s="6">
        <v>5471</v>
      </c>
      <c r="AU13" s="6">
        <v>5634</v>
      </c>
      <c r="AV13" s="6">
        <v>5667</v>
      </c>
      <c r="AW13" s="6">
        <v>5737</v>
      </c>
      <c r="AX13" s="6">
        <v>5791</v>
      </c>
      <c r="AY13" s="6">
        <v>5857</v>
      </c>
      <c r="AZ13" s="6">
        <v>5938</v>
      </c>
      <c r="BA13" s="6">
        <v>5928</v>
      </c>
      <c r="BB13" s="6">
        <v>5926</v>
      </c>
      <c r="BC13" s="6">
        <v>5986</v>
      </c>
      <c r="BD13" s="6">
        <v>6027</v>
      </c>
      <c r="BE13" s="6">
        <v>6118</v>
      </c>
      <c r="BF13" s="6">
        <v>6274</v>
      </c>
      <c r="BG13" s="6">
        <v>6329</v>
      </c>
      <c r="BH13" s="6">
        <v>6391</v>
      </c>
      <c r="BJ13" s="14" t="s">
        <v>6</v>
      </c>
      <c r="BK13" s="23">
        <f t="shared" ca="1" si="1"/>
        <v>0.11179940420998639</v>
      </c>
      <c r="BL13" s="23">
        <f t="shared" ca="1" si="0"/>
        <v>0.12525021401348588</v>
      </c>
    </row>
    <row r="14" spans="1:122" x14ac:dyDescent="0.25">
      <c r="A14" s="14" t="s">
        <v>8</v>
      </c>
      <c r="B14" s="6">
        <v>6656</v>
      </c>
      <c r="C14" s="6">
        <v>6928</v>
      </c>
      <c r="D14" s="6">
        <v>7218</v>
      </c>
      <c r="E14" s="6">
        <v>9845</v>
      </c>
      <c r="F14" s="6">
        <v>10838</v>
      </c>
      <c r="G14" s="6">
        <v>10973</v>
      </c>
      <c r="H14" s="6">
        <v>11058</v>
      </c>
      <c r="I14" s="6">
        <v>11196</v>
      </c>
      <c r="J14" s="6">
        <v>11395</v>
      </c>
      <c r="K14" s="6">
        <v>11540</v>
      </c>
      <c r="L14" s="6">
        <v>11733</v>
      </c>
      <c r="M14" s="6">
        <v>11818</v>
      </c>
      <c r="N14" s="6">
        <v>11940</v>
      </c>
      <c r="O14" s="6">
        <v>12135</v>
      </c>
      <c r="P14" s="6">
        <v>12104</v>
      </c>
      <c r="Q14" s="6">
        <v>12109</v>
      </c>
      <c r="R14" s="6">
        <v>12084</v>
      </c>
      <c r="S14" s="6">
        <v>12036</v>
      </c>
      <c r="T14" s="6">
        <v>11999</v>
      </c>
      <c r="U14" s="6">
        <v>11969</v>
      </c>
      <c r="V14" s="6">
        <v>11987</v>
      </c>
      <c r="W14" s="6">
        <v>11946</v>
      </c>
      <c r="X14" s="6">
        <v>11903</v>
      </c>
      <c r="Y14" s="6">
        <v>11789</v>
      </c>
      <c r="Z14" s="6">
        <v>11733</v>
      </c>
      <c r="AA14" s="6">
        <v>11764</v>
      </c>
      <c r="AB14" s="6">
        <v>11708</v>
      </c>
      <c r="AC14" s="6">
        <v>11715</v>
      </c>
      <c r="AD14" s="6">
        <v>11696</v>
      </c>
      <c r="AE14" s="6">
        <v>11764</v>
      </c>
      <c r="AF14" s="6">
        <v>11855</v>
      </c>
      <c r="AG14" s="6">
        <v>11954</v>
      </c>
      <c r="AH14" s="6">
        <v>12090</v>
      </c>
      <c r="AI14" s="6">
        <v>12200</v>
      </c>
      <c r="AJ14" s="6">
        <v>12266</v>
      </c>
      <c r="AK14" s="6">
        <v>12355</v>
      </c>
      <c r="AL14" s="6">
        <v>12355</v>
      </c>
      <c r="AM14" s="6">
        <v>12526</v>
      </c>
      <c r="AN14" s="6">
        <v>12567</v>
      </c>
      <c r="AO14" s="6">
        <v>12610</v>
      </c>
      <c r="AP14" s="6">
        <v>12656</v>
      </c>
      <c r="AQ14" s="6">
        <v>12665</v>
      </c>
      <c r="AR14" s="6">
        <v>12755</v>
      </c>
      <c r="AS14" s="6">
        <v>12884</v>
      </c>
      <c r="AT14" s="6">
        <v>13172</v>
      </c>
      <c r="AU14" s="6">
        <v>13498</v>
      </c>
      <c r="AV14" s="6">
        <v>13717</v>
      </c>
      <c r="AW14" s="6">
        <v>13904</v>
      </c>
      <c r="AX14" s="6">
        <v>14019</v>
      </c>
      <c r="AY14" s="6">
        <v>14151</v>
      </c>
      <c r="AZ14" s="6">
        <v>14291</v>
      </c>
      <c r="BA14" s="6">
        <v>14357</v>
      </c>
      <c r="BB14" s="6">
        <v>14460</v>
      </c>
      <c r="BC14" s="6">
        <v>14567</v>
      </c>
      <c r="BD14" s="6">
        <v>14709</v>
      </c>
      <c r="BE14" s="6">
        <v>14879</v>
      </c>
      <c r="BF14" s="6">
        <v>15117</v>
      </c>
      <c r="BG14" s="6">
        <v>15250</v>
      </c>
      <c r="BH14" s="6">
        <v>15402</v>
      </c>
      <c r="BJ14" s="14" t="s">
        <v>8</v>
      </c>
      <c r="BK14" s="23">
        <f t="shared" ca="1" si="1"/>
        <v>0.21140805129153567</v>
      </c>
      <c r="BL14" s="23">
        <f t="shared" ca="1" si="0"/>
        <v>0.23472596135260798</v>
      </c>
    </row>
    <row r="15" spans="1:122" x14ac:dyDescent="0.25">
      <c r="A15" s="14" t="s">
        <v>9</v>
      </c>
      <c r="B15" s="6">
        <v>9453</v>
      </c>
      <c r="C15" s="6">
        <v>9812</v>
      </c>
      <c r="D15" s="6">
        <v>10110</v>
      </c>
      <c r="E15" s="6">
        <v>13277</v>
      </c>
      <c r="F15" s="6">
        <v>14461</v>
      </c>
      <c r="G15" s="6">
        <v>14665</v>
      </c>
      <c r="H15" s="6">
        <v>14857</v>
      </c>
      <c r="I15" s="6">
        <v>15130</v>
      </c>
      <c r="J15" s="6">
        <v>15304</v>
      </c>
      <c r="K15" s="6">
        <v>15408</v>
      </c>
      <c r="L15" s="6">
        <v>15696</v>
      </c>
      <c r="M15" s="6">
        <v>15837</v>
      </c>
      <c r="N15" s="6">
        <v>15916</v>
      </c>
      <c r="O15" s="6">
        <v>15940</v>
      </c>
      <c r="P15" s="6">
        <v>15923</v>
      </c>
      <c r="Q15" s="6">
        <v>15894</v>
      </c>
      <c r="R15" s="6">
        <v>15725</v>
      </c>
      <c r="S15" s="6">
        <v>15600</v>
      </c>
      <c r="T15" s="6">
        <v>15419</v>
      </c>
      <c r="U15" s="6">
        <v>15363</v>
      </c>
      <c r="V15" s="6">
        <v>15286</v>
      </c>
      <c r="W15" s="6">
        <v>15150</v>
      </c>
      <c r="X15" s="6">
        <v>15068</v>
      </c>
      <c r="Y15" s="6">
        <v>15000</v>
      </c>
      <c r="Z15" s="6">
        <v>14962</v>
      </c>
      <c r="AA15" s="6">
        <v>14973</v>
      </c>
      <c r="AB15" s="6">
        <v>14839</v>
      </c>
      <c r="AC15" s="6">
        <v>14794</v>
      </c>
      <c r="AD15" s="6">
        <v>14829</v>
      </c>
      <c r="AE15" s="6">
        <v>14875</v>
      </c>
      <c r="AF15" s="6">
        <v>15017</v>
      </c>
      <c r="AG15" s="6">
        <v>15070</v>
      </c>
      <c r="AH15" s="6">
        <v>15205</v>
      </c>
      <c r="AI15" s="6">
        <v>15325</v>
      </c>
      <c r="AJ15" s="6">
        <v>15367</v>
      </c>
      <c r="AK15" s="6">
        <v>15417</v>
      </c>
      <c r="AL15" s="6">
        <v>15499</v>
      </c>
      <c r="AM15" s="6">
        <v>15614</v>
      </c>
      <c r="AN15" s="6">
        <v>15579</v>
      </c>
      <c r="AO15" s="6">
        <v>15588</v>
      </c>
      <c r="AP15" s="6">
        <v>15583</v>
      </c>
      <c r="AQ15" s="6">
        <v>15633</v>
      </c>
      <c r="AR15" s="6">
        <v>15677</v>
      </c>
      <c r="AS15" s="6">
        <v>15734</v>
      </c>
      <c r="AT15" s="6">
        <v>15815</v>
      </c>
      <c r="AU15" s="6">
        <v>16087</v>
      </c>
      <c r="AV15" s="6">
        <v>16204</v>
      </c>
      <c r="AW15" s="6">
        <v>16363</v>
      </c>
      <c r="AX15" s="6">
        <v>16522</v>
      </c>
      <c r="AY15" s="6">
        <v>16715</v>
      </c>
      <c r="AZ15" s="6">
        <v>16844</v>
      </c>
      <c r="BA15" s="6">
        <v>16867</v>
      </c>
      <c r="BB15" s="6">
        <v>16932</v>
      </c>
      <c r="BC15" s="6">
        <v>17068</v>
      </c>
      <c r="BD15" s="6">
        <v>17254</v>
      </c>
      <c r="BE15" s="6">
        <v>17365</v>
      </c>
      <c r="BF15" s="6">
        <v>17611</v>
      </c>
      <c r="BG15" s="6">
        <v>17788</v>
      </c>
      <c r="BH15" s="6">
        <v>17967</v>
      </c>
      <c r="BJ15" s="14" t="s">
        <v>9</v>
      </c>
      <c r="BK15" s="23">
        <f t="shared" ca="1" si="1"/>
        <v>0.24509922555663116</v>
      </c>
      <c r="BL15" s="23">
        <f t="shared" ca="1" si="0"/>
        <v>0.2694907566046042</v>
      </c>
    </row>
    <row r="16" spans="1:122" x14ac:dyDescent="0.25">
      <c r="A16" s="14" t="s">
        <v>46</v>
      </c>
      <c r="B16" s="6">
        <v>2525</v>
      </c>
      <c r="C16" s="6">
        <v>2683</v>
      </c>
      <c r="D16" s="6">
        <v>2880</v>
      </c>
      <c r="E16" s="6">
        <v>4658</v>
      </c>
      <c r="F16" s="6">
        <v>5449</v>
      </c>
      <c r="G16" s="6">
        <v>5519</v>
      </c>
      <c r="H16" s="6">
        <v>5590</v>
      </c>
      <c r="I16" s="6">
        <v>5725</v>
      </c>
      <c r="J16" s="6">
        <v>5848</v>
      </c>
      <c r="K16" s="6">
        <v>5958</v>
      </c>
      <c r="L16" s="6">
        <v>6080</v>
      </c>
      <c r="M16" s="6">
        <v>6133</v>
      </c>
      <c r="N16" s="6">
        <v>6243</v>
      </c>
      <c r="O16" s="6">
        <v>6291</v>
      </c>
      <c r="P16" s="6">
        <v>6289</v>
      </c>
      <c r="Q16" s="6">
        <v>6269</v>
      </c>
      <c r="R16" s="6">
        <v>6164</v>
      </c>
      <c r="S16" s="6">
        <v>6096</v>
      </c>
      <c r="T16" s="6">
        <v>6059</v>
      </c>
      <c r="U16" s="6">
        <v>5994</v>
      </c>
      <c r="V16" s="6">
        <v>5955</v>
      </c>
      <c r="W16" s="6">
        <v>5933</v>
      </c>
      <c r="X16" s="6">
        <v>5842</v>
      </c>
      <c r="Y16" s="6">
        <v>5817</v>
      </c>
      <c r="Z16" s="6">
        <v>5784</v>
      </c>
      <c r="AA16" s="6">
        <v>5781</v>
      </c>
      <c r="AB16" s="6">
        <v>5758</v>
      </c>
      <c r="AC16" s="6">
        <v>5785</v>
      </c>
      <c r="AD16" s="6">
        <v>5812</v>
      </c>
      <c r="AE16" s="6">
        <v>5876</v>
      </c>
      <c r="AF16" s="6">
        <v>5927</v>
      </c>
      <c r="AG16" s="6">
        <v>5985</v>
      </c>
      <c r="AH16" s="6">
        <v>6024</v>
      </c>
      <c r="AI16" s="6">
        <v>6135</v>
      </c>
      <c r="AJ16" s="6">
        <v>6178</v>
      </c>
      <c r="AK16" s="6">
        <v>6223</v>
      </c>
      <c r="AL16" s="6">
        <v>6232</v>
      </c>
      <c r="AM16" s="6">
        <v>6307</v>
      </c>
      <c r="AN16" s="6">
        <v>6339</v>
      </c>
      <c r="AO16" s="6">
        <v>6428</v>
      </c>
      <c r="AP16" s="6">
        <v>6459</v>
      </c>
      <c r="AQ16" s="6">
        <v>6504</v>
      </c>
      <c r="AR16" s="6">
        <v>6605</v>
      </c>
      <c r="AS16" s="6">
        <v>6701</v>
      </c>
      <c r="AT16" s="6">
        <v>6847</v>
      </c>
      <c r="AU16" s="6">
        <v>6973</v>
      </c>
      <c r="AV16" s="6">
        <v>7063</v>
      </c>
      <c r="AW16" s="6">
        <v>7138</v>
      </c>
      <c r="AX16" s="6">
        <v>7177</v>
      </c>
      <c r="AY16" s="6">
        <v>7304</v>
      </c>
      <c r="AZ16" s="6">
        <v>7429</v>
      </c>
      <c r="BA16" s="6">
        <v>7465</v>
      </c>
      <c r="BB16" s="6">
        <v>7518</v>
      </c>
      <c r="BC16" s="6">
        <v>7511</v>
      </c>
      <c r="BD16" s="6">
        <v>7615</v>
      </c>
      <c r="BE16" s="6">
        <v>7750</v>
      </c>
      <c r="BF16" s="6">
        <v>7888</v>
      </c>
      <c r="BG16" s="6">
        <v>7973</v>
      </c>
      <c r="BH16" s="6">
        <v>8074</v>
      </c>
      <c r="BJ16" s="14" t="s">
        <v>46</v>
      </c>
      <c r="BK16" s="23">
        <f t="shared" ca="1" si="1"/>
        <v>0.1273875011272432</v>
      </c>
      <c r="BL16" s="23">
        <f t="shared" ca="1" si="0"/>
        <v>0.14398273645604986</v>
      </c>
    </row>
    <row r="17" spans="1:121" x14ac:dyDescent="0.25">
      <c r="A17" s="14" t="s">
        <v>11</v>
      </c>
      <c r="B17" s="6">
        <v>2159</v>
      </c>
      <c r="C17" s="6">
        <v>2321</v>
      </c>
      <c r="D17" s="6">
        <v>2484</v>
      </c>
      <c r="E17" s="6">
        <v>4220</v>
      </c>
      <c r="F17" s="6">
        <v>4938</v>
      </c>
      <c r="G17" s="6">
        <v>5079</v>
      </c>
      <c r="H17" s="6">
        <v>5207</v>
      </c>
      <c r="I17" s="6">
        <v>5335</v>
      </c>
      <c r="J17" s="6">
        <v>5438</v>
      </c>
      <c r="K17" s="6">
        <v>5485</v>
      </c>
      <c r="L17" s="6">
        <v>5608</v>
      </c>
      <c r="M17" s="6">
        <v>5651</v>
      </c>
      <c r="N17" s="6">
        <v>5807</v>
      </c>
      <c r="O17" s="6">
        <v>5855</v>
      </c>
      <c r="P17" s="6">
        <v>5873</v>
      </c>
      <c r="Q17" s="6">
        <v>5817</v>
      </c>
      <c r="R17" s="6">
        <v>5737</v>
      </c>
      <c r="S17" s="6">
        <v>5623</v>
      </c>
      <c r="T17" s="6">
        <v>5544</v>
      </c>
      <c r="U17" s="6">
        <v>5479</v>
      </c>
      <c r="V17" s="6">
        <v>5421</v>
      </c>
      <c r="W17" s="6">
        <v>5403</v>
      </c>
      <c r="X17" s="6">
        <v>5364</v>
      </c>
      <c r="Y17" s="6">
        <v>5353</v>
      </c>
      <c r="Z17" s="6">
        <v>5312</v>
      </c>
      <c r="AA17" s="6">
        <v>5312</v>
      </c>
      <c r="AB17" s="6">
        <v>5282</v>
      </c>
      <c r="AC17" s="6">
        <v>5242</v>
      </c>
      <c r="AD17" s="6">
        <v>5252</v>
      </c>
      <c r="AE17" s="6">
        <v>5351</v>
      </c>
      <c r="AF17" s="6">
        <v>5410</v>
      </c>
      <c r="AG17" s="6">
        <v>5412</v>
      </c>
      <c r="AH17" s="6">
        <v>5469</v>
      </c>
      <c r="AI17" s="6">
        <v>5504</v>
      </c>
      <c r="AJ17" s="6">
        <v>5496</v>
      </c>
      <c r="AK17" s="6">
        <v>5508</v>
      </c>
      <c r="AL17" s="6">
        <v>5508</v>
      </c>
      <c r="AM17" s="6">
        <v>5558</v>
      </c>
      <c r="AN17" s="6">
        <v>5595</v>
      </c>
      <c r="AO17" s="6">
        <v>5644</v>
      </c>
      <c r="AP17" s="6">
        <v>5691</v>
      </c>
      <c r="AQ17" s="6">
        <v>5735</v>
      </c>
      <c r="AR17" s="6">
        <v>5763</v>
      </c>
      <c r="AS17" s="6">
        <v>5855</v>
      </c>
      <c r="AT17" s="6">
        <v>5987</v>
      </c>
      <c r="AU17" s="6">
        <v>6132</v>
      </c>
      <c r="AV17" s="6">
        <v>6175</v>
      </c>
      <c r="AW17" s="6">
        <v>6261</v>
      </c>
      <c r="AX17" s="6">
        <v>6296</v>
      </c>
      <c r="AY17" s="6">
        <v>6355</v>
      </c>
      <c r="AZ17" s="6">
        <v>6421</v>
      </c>
      <c r="BA17" s="6">
        <v>6414</v>
      </c>
      <c r="BB17" s="6">
        <v>6437</v>
      </c>
      <c r="BC17" s="6">
        <v>6471</v>
      </c>
      <c r="BD17" s="6">
        <v>6549</v>
      </c>
      <c r="BE17" s="6">
        <v>6660</v>
      </c>
      <c r="BF17" s="6">
        <v>6797</v>
      </c>
      <c r="BG17" s="6">
        <v>6810</v>
      </c>
      <c r="BH17" s="6">
        <v>6910</v>
      </c>
      <c r="BJ17" s="14" t="s">
        <v>11</v>
      </c>
      <c r="BK17" s="23">
        <f t="shared" ca="1" si="1"/>
        <v>0.12125198813988651</v>
      </c>
      <c r="BL17" s="23">
        <f t="shared" ca="1" si="0"/>
        <v>0.1346824678573823</v>
      </c>
    </row>
    <row r="18" spans="1:121" x14ac:dyDescent="0.25">
      <c r="A18" s="14" t="s">
        <v>41</v>
      </c>
      <c r="B18" s="6">
        <v>53575</v>
      </c>
      <c r="C18" s="6">
        <v>56344</v>
      </c>
      <c r="D18" s="6">
        <v>59019</v>
      </c>
      <c r="E18" s="6">
        <v>85226</v>
      </c>
      <c r="F18" s="6">
        <v>95908</v>
      </c>
      <c r="G18" s="6">
        <v>97784</v>
      </c>
      <c r="H18" s="6">
        <v>99116</v>
      </c>
      <c r="I18" s="6">
        <v>101062</v>
      </c>
      <c r="J18" s="6">
        <v>102810</v>
      </c>
      <c r="K18" s="6">
        <v>104042</v>
      </c>
      <c r="L18" s="6">
        <v>106496</v>
      </c>
      <c r="M18" s="6">
        <v>107472</v>
      </c>
      <c r="N18" s="6">
        <v>108936</v>
      </c>
      <c r="O18" s="6">
        <v>109808</v>
      </c>
      <c r="P18" s="6">
        <v>109645</v>
      </c>
      <c r="Q18" s="6">
        <v>109188</v>
      </c>
      <c r="R18" s="6">
        <v>108196</v>
      </c>
      <c r="S18" s="6">
        <v>107294</v>
      </c>
      <c r="T18" s="6">
        <v>106280</v>
      </c>
      <c r="U18" s="6">
        <v>105516</v>
      </c>
      <c r="V18" s="6">
        <v>105107</v>
      </c>
      <c r="W18" s="6">
        <v>104501</v>
      </c>
      <c r="X18" s="6">
        <v>103748</v>
      </c>
      <c r="Y18" s="6">
        <v>103457</v>
      </c>
      <c r="Z18" s="6">
        <v>103046</v>
      </c>
      <c r="AA18" s="6">
        <v>103273</v>
      </c>
      <c r="AB18" s="6">
        <v>102698</v>
      </c>
      <c r="AC18" s="6">
        <v>102657</v>
      </c>
      <c r="AD18" s="6">
        <v>102782</v>
      </c>
      <c r="AE18" s="6">
        <v>103637</v>
      </c>
      <c r="AF18" s="6">
        <v>104777</v>
      </c>
      <c r="AG18" s="6">
        <v>105408</v>
      </c>
      <c r="AH18" s="6">
        <v>106331</v>
      </c>
      <c r="AI18" s="6">
        <v>107241</v>
      </c>
      <c r="AJ18" s="6">
        <v>107861</v>
      </c>
      <c r="AK18" s="6">
        <v>108489</v>
      </c>
      <c r="AL18" s="6">
        <v>108858</v>
      </c>
      <c r="AM18" s="6">
        <v>109842</v>
      </c>
      <c r="AN18" s="6">
        <v>110174</v>
      </c>
      <c r="AO18" s="6">
        <v>110780</v>
      </c>
      <c r="AP18" s="6">
        <v>111187</v>
      </c>
      <c r="AQ18" s="6">
        <v>111858</v>
      </c>
      <c r="AR18" s="6">
        <v>112697</v>
      </c>
      <c r="AS18" s="6">
        <v>113849</v>
      </c>
      <c r="AT18" s="6">
        <v>115703</v>
      </c>
      <c r="AU18" s="6">
        <v>118168</v>
      </c>
      <c r="AV18" s="6">
        <v>119533</v>
      </c>
      <c r="AW18" s="6">
        <v>120852</v>
      </c>
      <c r="AX18" s="6">
        <v>121688</v>
      </c>
      <c r="AY18" s="6">
        <v>123311</v>
      </c>
      <c r="AZ18" s="6">
        <v>124674</v>
      </c>
      <c r="BA18" s="6">
        <v>125011</v>
      </c>
      <c r="BB18" s="6">
        <v>125523</v>
      </c>
      <c r="BC18" s="6">
        <v>126532</v>
      </c>
      <c r="BD18" s="6">
        <v>127969</v>
      </c>
      <c r="BE18" s="6">
        <v>129648</v>
      </c>
      <c r="BF18" s="6">
        <v>131602</v>
      </c>
      <c r="BG18" s="6">
        <v>132736</v>
      </c>
      <c r="BH18" s="6">
        <v>134118</v>
      </c>
      <c r="BJ18" s="14" t="s">
        <v>94</v>
      </c>
      <c r="BK18" s="23">
        <f t="shared" ca="1" si="1"/>
        <v>0.17422933911702501</v>
      </c>
      <c r="BL18" s="23">
        <f t="shared" ca="1" si="0"/>
        <v>0.19359303715849183</v>
      </c>
    </row>
    <row r="19" spans="1:121" x14ac:dyDescent="0.25">
      <c r="A19" s="14" t="s">
        <v>24</v>
      </c>
      <c r="B19" s="6">
        <v>10961</v>
      </c>
      <c r="C19" s="6">
        <v>11520</v>
      </c>
      <c r="D19" s="6">
        <v>12090</v>
      </c>
      <c r="E19" s="6">
        <v>17151</v>
      </c>
      <c r="F19" s="6">
        <v>19444</v>
      </c>
      <c r="G19" s="6">
        <v>19856</v>
      </c>
      <c r="H19" s="6">
        <v>20124</v>
      </c>
      <c r="I19" s="6">
        <v>20497</v>
      </c>
      <c r="J19" s="6">
        <v>20828</v>
      </c>
      <c r="K19" s="6">
        <v>21087</v>
      </c>
      <c r="L19" s="6">
        <v>21679</v>
      </c>
      <c r="M19" s="6">
        <v>21940</v>
      </c>
      <c r="N19" s="6">
        <v>22241</v>
      </c>
      <c r="O19" s="6">
        <v>22493</v>
      </c>
      <c r="P19" s="6">
        <v>22547</v>
      </c>
      <c r="Q19" s="6">
        <v>22492</v>
      </c>
      <c r="R19" s="6">
        <v>22489</v>
      </c>
      <c r="S19" s="6">
        <v>22389</v>
      </c>
      <c r="T19" s="6">
        <v>22195</v>
      </c>
      <c r="U19" s="6">
        <v>21965</v>
      </c>
      <c r="V19" s="6">
        <v>21883</v>
      </c>
      <c r="W19" s="6">
        <v>21877</v>
      </c>
      <c r="X19" s="6">
        <v>21784</v>
      </c>
      <c r="Y19" s="6">
        <v>21815</v>
      </c>
      <c r="Z19" s="6">
        <v>21733</v>
      </c>
      <c r="AA19" s="6">
        <v>21629</v>
      </c>
      <c r="AB19" s="6">
        <v>21540</v>
      </c>
      <c r="AC19" s="6">
        <v>21553</v>
      </c>
      <c r="AD19" s="6">
        <v>21411</v>
      </c>
      <c r="AE19" s="6">
        <v>21666</v>
      </c>
      <c r="AF19" s="6">
        <v>21899</v>
      </c>
      <c r="AG19" s="6">
        <v>22195</v>
      </c>
      <c r="AH19" s="6">
        <v>22478</v>
      </c>
      <c r="AI19" s="6">
        <v>22806</v>
      </c>
      <c r="AJ19" s="6">
        <v>23098</v>
      </c>
      <c r="AK19" s="6">
        <v>23284</v>
      </c>
      <c r="AL19" s="6">
        <v>23372</v>
      </c>
      <c r="AM19" s="6">
        <v>23618</v>
      </c>
      <c r="AN19" s="6">
        <v>23822</v>
      </c>
      <c r="AO19" s="6">
        <v>24102</v>
      </c>
      <c r="AP19" s="6">
        <v>24282</v>
      </c>
      <c r="AQ19" s="6">
        <v>24394</v>
      </c>
      <c r="AR19" s="6">
        <v>24606</v>
      </c>
      <c r="AS19" s="6">
        <v>24815</v>
      </c>
      <c r="AT19" s="6">
        <v>25084</v>
      </c>
      <c r="AU19" s="6">
        <v>25403</v>
      </c>
      <c r="AV19" s="6">
        <v>25701</v>
      </c>
      <c r="AW19" s="6">
        <v>25955</v>
      </c>
      <c r="AX19" s="6">
        <v>26152</v>
      </c>
      <c r="AY19" s="6">
        <v>26428</v>
      </c>
      <c r="AZ19" s="6">
        <v>26721</v>
      </c>
      <c r="BA19" s="6">
        <v>26777</v>
      </c>
      <c r="BB19" s="6">
        <v>26847</v>
      </c>
      <c r="BC19" s="6">
        <v>26943</v>
      </c>
      <c r="BD19" s="6">
        <v>27156</v>
      </c>
      <c r="BE19" s="6">
        <v>27472</v>
      </c>
      <c r="BF19" s="6">
        <v>27816</v>
      </c>
      <c r="BG19" s="6">
        <v>28088</v>
      </c>
      <c r="BH19" s="6">
        <v>28363</v>
      </c>
      <c r="BJ19" s="14" t="s">
        <v>24</v>
      </c>
      <c r="BK19" s="23">
        <f t="shared" ca="1" si="1"/>
        <v>0.2260720411663808</v>
      </c>
      <c r="BL19" s="23">
        <f t="shared" ca="1" si="0"/>
        <v>0.24853348379352391</v>
      </c>
    </row>
    <row r="20" spans="1:121" x14ac:dyDescent="0.25">
      <c r="A20" s="14" t="s">
        <v>65</v>
      </c>
      <c r="B20" s="6">
        <v>251535</v>
      </c>
      <c r="C20" s="6">
        <v>264827</v>
      </c>
      <c r="D20" s="6">
        <v>278934</v>
      </c>
      <c r="E20" s="6">
        <v>417282</v>
      </c>
      <c r="F20" s="6">
        <v>478489</v>
      </c>
      <c r="G20" s="6">
        <v>491756</v>
      </c>
      <c r="H20" s="6">
        <v>501559</v>
      </c>
      <c r="I20" s="6">
        <v>514951</v>
      </c>
      <c r="J20" s="6">
        <v>525273</v>
      </c>
      <c r="K20" s="6">
        <v>533432</v>
      </c>
      <c r="L20" s="6">
        <v>548768</v>
      </c>
      <c r="M20" s="6">
        <v>554035</v>
      </c>
      <c r="N20" s="6">
        <v>562480</v>
      </c>
      <c r="O20" s="6">
        <v>566812</v>
      </c>
      <c r="P20" s="6">
        <v>565925</v>
      </c>
      <c r="Q20" s="6">
        <v>563181</v>
      </c>
      <c r="R20" s="6">
        <v>557067</v>
      </c>
      <c r="S20" s="6">
        <v>552230</v>
      </c>
      <c r="T20" s="6">
        <v>548748</v>
      </c>
      <c r="U20" s="6">
        <v>543604</v>
      </c>
      <c r="V20" s="6">
        <v>539708</v>
      </c>
      <c r="W20" s="6">
        <v>533982</v>
      </c>
      <c r="X20" s="6">
        <v>528761</v>
      </c>
      <c r="Y20" s="6">
        <v>526628</v>
      </c>
      <c r="Z20" s="6">
        <v>522773</v>
      </c>
      <c r="AA20" s="6">
        <v>520466</v>
      </c>
      <c r="AB20" s="6">
        <v>516456</v>
      </c>
      <c r="AC20" s="6">
        <v>515573</v>
      </c>
      <c r="AD20" s="6">
        <v>515406</v>
      </c>
      <c r="AE20" s="6">
        <v>520590</v>
      </c>
      <c r="AF20" s="6">
        <v>527280</v>
      </c>
      <c r="AG20" s="6">
        <v>531010</v>
      </c>
      <c r="AH20" s="6">
        <v>536011</v>
      </c>
      <c r="AI20" s="6">
        <v>539593</v>
      </c>
      <c r="AJ20" s="6">
        <v>542978</v>
      </c>
      <c r="AK20" s="6">
        <v>546124</v>
      </c>
      <c r="AL20" s="6">
        <v>547648</v>
      </c>
      <c r="AM20" s="6">
        <v>552279</v>
      </c>
      <c r="AN20" s="6">
        <v>554187</v>
      </c>
      <c r="AO20" s="6">
        <v>558124</v>
      </c>
      <c r="AP20" s="6">
        <v>560596</v>
      </c>
      <c r="AQ20" s="6">
        <v>563584</v>
      </c>
      <c r="AR20" s="6">
        <v>567548</v>
      </c>
      <c r="AS20" s="6">
        <v>571793</v>
      </c>
      <c r="AT20" s="6">
        <v>577182</v>
      </c>
      <c r="AU20" s="6">
        <v>584116</v>
      </c>
      <c r="AV20" s="6">
        <v>589959</v>
      </c>
      <c r="AW20" s="6">
        <v>596876</v>
      </c>
      <c r="AX20" s="6">
        <v>601145</v>
      </c>
      <c r="AY20" s="6">
        <v>608976</v>
      </c>
      <c r="AZ20" s="6">
        <v>618684</v>
      </c>
      <c r="BA20" s="6">
        <v>622738</v>
      </c>
      <c r="BB20" s="6">
        <v>628826</v>
      </c>
      <c r="BC20" s="6">
        <v>634825</v>
      </c>
      <c r="BD20" s="6">
        <v>642122</v>
      </c>
      <c r="BE20" s="6">
        <v>651068</v>
      </c>
      <c r="BF20" s="6">
        <v>660548</v>
      </c>
      <c r="BG20" s="6">
        <v>666150</v>
      </c>
      <c r="BH20" s="6">
        <v>673426</v>
      </c>
      <c r="BJ20" s="14" t="s">
        <v>65</v>
      </c>
      <c r="BK20" s="23">
        <f t="shared" ca="1" si="1"/>
        <v>0.15184410755016223</v>
      </c>
      <c r="BL20" s="23">
        <f t="shared" ca="1" si="0"/>
        <v>0.17215495502659187</v>
      </c>
    </row>
    <row r="21" spans="1:121" x14ac:dyDescent="0.25">
      <c r="A21" s="14" t="s">
        <v>42</v>
      </c>
      <c r="B21" s="6">
        <v>2106167</v>
      </c>
      <c r="C21" s="6">
        <v>2210254</v>
      </c>
      <c r="D21" s="6">
        <v>2318093</v>
      </c>
      <c r="E21" s="6">
        <v>3240811</v>
      </c>
      <c r="F21" s="6">
        <v>3669870</v>
      </c>
      <c r="G21" s="6">
        <v>3787358</v>
      </c>
      <c r="H21" s="6">
        <v>3873995</v>
      </c>
      <c r="I21" s="6">
        <v>3981997</v>
      </c>
      <c r="J21" s="6">
        <v>4066721</v>
      </c>
      <c r="K21" s="6">
        <v>4128769</v>
      </c>
      <c r="L21" s="6">
        <v>4242394</v>
      </c>
      <c r="M21" s="6">
        <v>4282991</v>
      </c>
      <c r="N21" s="6">
        <v>4344893</v>
      </c>
      <c r="O21" s="6">
        <v>4381774</v>
      </c>
      <c r="P21" s="6">
        <v>4378474</v>
      </c>
      <c r="Q21" s="6">
        <v>4365007</v>
      </c>
      <c r="R21" s="6">
        <v>4327196</v>
      </c>
      <c r="S21" s="6">
        <v>4297277</v>
      </c>
      <c r="T21" s="6">
        <v>4280601</v>
      </c>
      <c r="U21" s="6">
        <v>4250552</v>
      </c>
      <c r="V21" s="6">
        <v>4227404</v>
      </c>
      <c r="W21" s="6">
        <v>4189867</v>
      </c>
      <c r="X21" s="6">
        <v>4154125</v>
      </c>
      <c r="Y21" s="6">
        <v>4135770</v>
      </c>
      <c r="Z21" s="6">
        <v>4108883</v>
      </c>
      <c r="AA21" s="6">
        <v>4105176</v>
      </c>
      <c r="AB21" s="6">
        <v>4084482</v>
      </c>
      <c r="AC21" s="6">
        <v>4080686</v>
      </c>
      <c r="AD21" s="6">
        <v>4077775</v>
      </c>
      <c r="AE21" s="6">
        <v>4107938</v>
      </c>
      <c r="AF21" s="6">
        <v>4152306</v>
      </c>
      <c r="AG21" s="6">
        <v>4179020</v>
      </c>
      <c r="AH21" s="6">
        <v>4213784</v>
      </c>
      <c r="AI21" s="6">
        <v>4236490</v>
      </c>
      <c r="AJ21" s="6">
        <v>4259987</v>
      </c>
      <c r="AK21" s="6">
        <v>4285235</v>
      </c>
      <c r="AL21" s="6">
        <v>4300696</v>
      </c>
      <c r="AM21" s="6">
        <v>4337338</v>
      </c>
      <c r="AN21" s="6">
        <v>4355000</v>
      </c>
      <c r="AO21" s="6">
        <v>4387271</v>
      </c>
      <c r="AP21" s="6">
        <v>4406968</v>
      </c>
      <c r="AQ21" s="6">
        <v>4431038</v>
      </c>
      <c r="AR21" s="6">
        <v>4467217</v>
      </c>
      <c r="AS21" s="6">
        <v>4503435</v>
      </c>
      <c r="AT21" s="6">
        <v>4554961</v>
      </c>
      <c r="AU21" s="6">
        <v>4608905</v>
      </c>
      <c r="AV21" s="6">
        <v>4659663</v>
      </c>
      <c r="AW21" s="6">
        <v>4712635</v>
      </c>
      <c r="AX21" s="6">
        <v>4745785</v>
      </c>
      <c r="AY21" s="6">
        <v>4814140</v>
      </c>
      <c r="AZ21" s="6">
        <v>4881179</v>
      </c>
      <c r="BA21" s="6">
        <v>4923116</v>
      </c>
      <c r="BB21" s="6">
        <v>4978868</v>
      </c>
      <c r="BC21" s="6">
        <v>5025689</v>
      </c>
      <c r="BD21" s="6">
        <v>5076991</v>
      </c>
      <c r="BE21" s="6">
        <v>5143567</v>
      </c>
      <c r="BF21" s="6">
        <v>5224930</v>
      </c>
      <c r="BG21" s="6">
        <v>5271779</v>
      </c>
      <c r="BH21" s="6">
        <v>5333817</v>
      </c>
      <c r="BJ21" s="14" t="s">
        <v>42</v>
      </c>
      <c r="BK21" s="23">
        <f t="shared" ca="1" si="1"/>
        <v>0.19382293219234084</v>
      </c>
      <c r="BL21" s="23">
        <f t="shared" ca="1" si="0"/>
        <v>0.22032346415633808</v>
      </c>
    </row>
    <row r="24" spans="1:121" x14ac:dyDescent="0.25">
      <c r="A24" s="14" t="s">
        <v>45</v>
      </c>
    </row>
    <row r="25" spans="1:121" x14ac:dyDescent="0.25">
      <c r="B25" s="4">
        <v>43831</v>
      </c>
      <c r="C25" s="4">
        <v>43862</v>
      </c>
      <c r="D25" s="4">
        <v>43891</v>
      </c>
      <c r="E25" s="4">
        <v>43922</v>
      </c>
      <c r="F25" s="4">
        <v>43952</v>
      </c>
      <c r="G25" s="4">
        <v>43983</v>
      </c>
      <c r="H25" s="4">
        <v>44013</v>
      </c>
      <c r="I25" s="4">
        <v>44044</v>
      </c>
      <c r="J25" s="4">
        <v>44075</v>
      </c>
      <c r="K25" s="4">
        <v>44105</v>
      </c>
      <c r="L25" s="4">
        <v>44136</v>
      </c>
      <c r="M25" s="4">
        <v>44166</v>
      </c>
      <c r="N25" s="4">
        <v>44197</v>
      </c>
      <c r="O25" s="4">
        <v>44228</v>
      </c>
      <c r="P25" s="4">
        <v>44256</v>
      </c>
      <c r="Q25" s="4">
        <v>44287</v>
      </c>
      <c r="R25" s="4">
        <v>44317</v>
      </c>
      <c r="S25" s="4">
        <v>44348</v>
      </c>
      <c r="T25" s="4">
        <v>44378</v>
      </c>
      <c r="U25" s="4">
        <v>44409</v>
      </c>
      <c r="V25" s="4">
        <v>44440</v>
      </c>
      <c r="W25" s="4">
        <v>44470</v>
      </c>
      <c r="X25" s="4">
        <v>44501</v>
      </c>
      <c r="Y25" s="4">
        <v>44531</v>
      </c>
      <c r="Z25" s="4">
        <v>44562</v>
      </c>
      <c r="AA25" s="4">
        <v>44593</v>
      </c>
      <c r="AB25" s="4">
        <v>44621</v>
      </c>
      <c r="AC25" s="4">
        <v>44652</v>
      </c>
      <c r="AD25" s="4">
        <v>44682</v>
      </c>
      <c r="AE25" s="4">
        <v>44713</v>
      </c>
      <c r="AF25" s="4">
        <v>44743</v>
      </c>
      <c r="AG25" s="4">
        <v>44774</v>
      </c>
      <c r="AH25" s="4">
        <v>44805</v>
      </c>
      <c r="AI25" s="4">
        <v>44835</v>
      </c>
      <c r="AJ25" s="4">
        <v>44866</v>
      </c>
      <c r="AK25" s="4">
        <v>44896</v>
      </c>
      <c r="AL25" s="4">
        <v>44927</v>
      </c>
      <c r="AM25" s="4">
        <v>44958</v>
      </c>
      <c r="AN25" s="4">
        <v>44986</v>
      </c>
      <c r="AO25" s="4">
        <v>45017</v>
      </c>
      <c r="AP25" s="4">
        <v>45047</v>
      </c>
      <c r="AQ25" s="4">
        <v>45078</v>
      </c>
      <c r="AR25" s="4">
        <v>45108</v>
      </c>
      <c r="AS25" s="4">
        <v>45139</v>
      </c>
      <c r="AT25" s="4">
        <v>45170</v>
      </c>
      <c r="AU25" s="4">
        <v>45200</v>
      </c>
      <c r="AV25" s="4">
        <v>45231</v>
      </c>
      <c r="AW25" s="4">
        <v>45261</v>
      </c>
      <c r="AX25" s="4">
        <v>45292</v>
      </c>
      <c r="AY25" s="4">
        <v>45323</v>
      </c>
      <c r="AZ25" s="4">
        <v>45352</v>
      </c>
      <c r="BA25" s="4">
        <v>45383</v>
      </c>
      <c r="BB25" s="4">
        <v>45413</v>
      </c>
      <c r="BC25" s="4">
        <v>45444</v>
      </c>
      <c r="BD25" s="4">
        <v>45474</v>
      </c>
      <c r="BE25" s="4">
        <v>45505</v>
      </c>
      <c r="BF25" s="4">
        <v>45536</v>
      </c>
      <c r="BG25" s="4">
        <v>45566</v>
      </c>
      <c r="BH25" s="4">
        <v>45597</v>
      </c>
      <c r="BK25" s="4">
        <v>43831</v>
      </c>
      <c r="BL25" s="4">
        <v>43862</v>
      </c>
      <c r="BM25" s="4">
        <v>43891</v>
      </c>
      <c r="BN25" s="4">
        <v>43922</v>
      </c>
      <c r="BO25" s="4">
        <v>43952</v>
      </c>
      <c r="BP25" s="4">
        <v>43983</v>
      </c>
      <c r="BQ25" s="4">
        <v>44013</v>
      </c>
      <c r="BR25" s="4">
        <v>44044</v>
      </c>
      <c r="BS25" s="4">
        <v>44075</v>
      </c>
      <c r="BT25" s="4">
        <v>44105</v>
      </c>
      <c r="BU25" s="4">
        <v>44136</v>
      </c>
      <c r="BV25" s="4">
        <v>44166</v>
      </c>
      <c r="BW25" s="4">
        <v>44197</v>
      </c>
      <c r="BX25" s="4">
        <v>44228</v>
      </c>
      <c r="BY25" s="4">
        <v>44256</v>
      </c>
      <c r="BZ25" s="4">
        <v>44287</v>
      </c>
      <c r="CA25" s="4">
        <v>44317</v>
      </c>
      <c r="CB25" s="4">
        <v>44348</v>
      </c>
      <c r="CC25" s="4">
        <v>44378</v>
      </c>
      <c r="CD25" s="4">
        <v>44409</v>
      </c>
      <c r="CE25" s="4">
        <v>44440</v>
      </c>
      <c r="CF25" s="4">
        <v>44470</v>
      </c>
      <c r="CG25" s="4">
        <v>44501</v>
      </c>
      <c r="CH25" s="4">
        <v>44531</v>
      </c>
      <c r="CI25" s="4">
        <v>44562</v>
      </c>
      <c r="CJ25" s="4">
        <v>44593</v>
      </c>
      <c r="CK25" s="4">
        <v>44621</v>
      </c>
      <c r="CL25" s="4">
        <v>44652</v>
      </c>
      <c r="CM25" s="4">
        <v>44682</v>
      </c>
      <c r="CN25" s="4">
        <v>44713</v>
      </c>
      <c r="CO25" s="4">
        <v>44743</v>
      </c>
      <c r="CP25" s="4">
        <v>44774</v>
      </c>
      <c r="CQ25" s="4">
        <v>44805</v>
      </c>
      <c r="CR25" s="4">
        <v>44835</v>
      </c>
      <c r="CS25" s="4">
        <v>44866</v>
      </c>
      <c r="CT25" s="4">
        <v>44896</v>
      </c>
      <c r="CU25" s="4">
        <v>44927</v>
      </c>
      <c r="CV25" s="4">
        <v>44958</v>
      </c>
      <c r="CW25" s="4">
        <v>44986</v>
      </c>
      <c r="CX25" s="4">
        <v>45017</v>
      </c>
      <c r="CY25" s="4">
        <v>45047</v>
      </c>
      <c r="CZ25" s="4">
        <v>45078</v>
      </c>
      <c r="DA25" s="4">
        <v>45108</v>
      </c>
      <c r="DB25" s="4">
        <v>45139</v>
      </c>
      <c r="DC25" s="4">
        <v>45170</v>
      </c>
      <c r="DD25" s="4">
        <v>45200</v>
      </c>
      <c r="DE25" s="4">
        <v>45231</v>
      </c>
      <c r="DF25" s="4">
        <v>45261</v>
      </c>
      <c r="DG25" s="4">
        <v>45292</v>
      </c>
      <c r="DH25" s="4">
        <v>45323</v>
      </c>
      <c r="DI25" s="4">
        <v>45352</v>
      </c>
      <c r="DJ25" s="4">
        <v>45383</v>
      </c>
      <c r="DK25" s="4">
        <v>45413</v>
      </c>
      <c r="DL25" s="4">
        <v>45444</v>
      </c>
      <c r="DM25" s="4">
        <v>45474</v>
      </c>
      <c r="DN25" s="4">
        <v>45505</v>
      </c>
      <c r="DO25" s="4">
        <v>45536</v>
      </c>
      <c r="DP25" s="4">
        <v>45566</v>
      </c>
      <c r="DQ25" s="4">
        <v>45597</v>
      </c>
    </row>
    <row r="26" spans="1:121" x14ac:dyDescent="0.25">
      <c r="A26" s="14" t="s">
        <v>0</v>
      </c>
      <c r="B26" s="17">
        <f t="shared" ref="B26:F35" si="2">B6/$B89</f>
        <v>7.9401333259057058E-2</v>
      </c>
      <c r="C26" s="17">
        <f t="shared" si="2"/>
        <v>8.4433550591424808E-2</v>
      </c>
      <c r="D26" s="17">
        <f t="shared" si="2"/>
        <v>8.9224370044380066E-2</v>
      </c>
      <c r="E26" s="17">
        <f t="shared" si="2"/>
        <v>0.12914786548567397</v>
      </c>
      <c r="F26" s="17">
        <f t="shared" si="2"/>
        <v>0.14665849627690195</v>
      </c>
      <c r="G26" s="17">
        <f t="shared" ref="G26:O26" si="3">G6/$C89</f>
        <v>0.14668619553277187</v>
      </c>
      <c r="H26" s="17">
        <f t="shared" si="3"/>
        <v>0.14884657634566092</v>
      </c>
      <c r="I26" s="17">
        <f t="shared" si="3"/>
        <v>0.1525448553643354</v>
      </c>
      <c r="J26" s="17">
        <f t="shared" si="3"/>
        <v>0.15518125228853899</v>
      </c>
      <c r="K26" s="17">
        <f t="shared" si="3"/>
        <v>0.15688392530208714</v>
      </c>
      <c r="L26" s="17">
        <f t="shared" si="3"/>
        <v>0.16098498718418161</v>
      </c>
      <c r="M26" s="17">
        <f t="shared" si="3"/>
        <v>0.16166239472720614</v>
      </c>
      <c r="N26" s="17">
        <f t="shared" si="3"/>
        <v>0.164536799707067</v>
      </c>
      <c r="O26" s="17">
        <f t="shared" si="3"/>
        <v>0.16572683998535334</v>
      </c>
      <c r="P26" s="17">
        <f t="shared" ref="P26:R26" si="4">P6/$C89</f>
        <v>0.164536799707067</v>
      </c>
      <c r="Q26" s="17">
        <f t="shared" si="4"/>
        <v>0.16389600878798974</v>
      </c>
      <c r="R26" s="17">
        <f t="shared" si="4"/>
        <v>0.16294397656536067</v>
      </c>
      <c r="S26" s="17">
        <f>S6/$D89</f>
        <v>0.15947450215042105</v>
      </c>
      <c r="T26" s="17">
        <f t="shared" ref="T26:AD26" si="5">T6/$D89</f>
        <v>0.15708916115508331</v>
      </c>
      <c r="U26" s="17">
        <f t="shared" si="5"/>
        <v>0.15457732480393219</v>
      </c>
      <c r="V26" s="17">
        <f t="shared" si="5"/>
        <v>0.15405327261556254</v>
      </c>
      <c r="W26" s="17">
        <f t="shared" si="5"/>
        <v>0.15392677725974918</v>
      </c>
      <c r="X26" s="17">
        <f t="shared" si="5"/>
        <v>0.15184863927138675</v>
      </c>
      <c r="Y26" s="17">
        <f t="shared" si="5"/>
        <v>0.15183056850627055</v>
      </c>
      <c r="Z26" s="17">
        <f t="shared" si="5"/>
        <v>0.15159564855976002</v>
      </c>
      <c r="AA26" s="17">
        <f t="shared" si="5"/>
        <v>0.15152336549929524</v>
      </c>
      <c r="AB26" s="17">
        <f t="shared" si="5"/>
        <v>0.15036683653185876</v>
      </c>
      <c r="AC26" s="17">
        <f t="shared" si="5"/>
        <v>0.15027648270627778</v>
      </c>
      <c r="AD26" s="17">
        <f t="shared" si="5"/>
        <v>0.15045719035743974</v>
      </c>
      <c r="AE26" s="17">
        <f>AE6/$E89</f>
        <v>0.14929522248160093</v>
      </c>
      <c r="AF26" s="17">
        <f t="shared" ref="AF26:AP26" si="6">AF6/$E89</f>
        <v>0.15143361191795712</v>
      </c>
      <c r="AG26" s="17">
        <f t="shared" si="6"/>
        <v>0.15285920487552793</v>
      </c>
      <c r="AH26" s="17">
        <f t="shared" si="6"/>
        <v>0.15424915800915945</v>
      </c>
      <c r="AI26" s="17">
        <f t="shared" si="6"/>
        <v>0.15538963237521608</v>
      </c>
      <c r="AJ26" s="17">
        <f t="shared" si="6"/>
        <v>0.15617370850188</v>
      </c>
      <c r="AK26" s="17">
        <f t="shared" si="6"/>
        <v>0.15658356647718161</v>
      </c>
      <c r="AL26" s="17">
        <f t="shared" si="6"/>
        <v>0.15695778462854393</v>
      </c>
      <c r="AM26" s="17">
        <f t="shared" si="6"/>
        <v>0.1585793966177807</v>
      </c>
      <c r="AN26" s="17">
        <f t="shared" si="6"/>
        <v>0.15914963380080902</v>
      </c>
      <c r="AO26" s="17">
        <f t="shared" si="6"/>
        <v>0.16034356790277457</v>
      </c>
      <c r="AP26" s="17">
        <f t="shared" si="6"/>
        <v>0.16123456350125631</v>
      </c>
      <c r="AQ26" s="17">
        <f>AQ6/$F89</f>
        <v>0.16045320994387657</v>
      </c>
      <c r="AR26" s="17">
        <f t="shared" ref="AR26:AY26" si="7">AR6/$F89</f>
        <v>0.1610337972166998</v>
      </c>
      <c r="AS26" s="17">
        <f t="shared" si="7"/>
        <v>0.16191347490279562</v>
      </c>
      <c r="AT26" s="17">
        <f t="shared" si="7"/>
        <v>0.16434138531642006</v>
      </c>
      <c r="AU26" s="17">
        <f t="shared" si="7"/>
        <v>0.16805362515174441</v>
      </c>
      <c r="AV26" s="17">
        <f t="shared" si="7"/>
        <v>0.16990094829254562</v>
      </c>
      <c r="AW26" s="17">
        <f t="shared" si="7"/>
        <v>0.17195939407800981</v>
      </c>
      <c r="AX26" s="17">
        <f t="shared" si="7"/>
        <v>0.17382431077253294</v>
      </c>
      <c r="AY26" s="17">
        <f t="shared" si="7"/>
        <v>0.17783564102112986</v>
      </c>
      <c r="AZ26" s="17">
        <f t="shared" ref="AZ26:BB26" si="8">AZ6/$F89</f>
        <v>0.18059782895547072</v>
      </c>
      <c r="BA26" s="17">
        <f t="shared" si="8"/>
        <v>0.18112563556712821</v>
      </c>
      <c r="BB26" s="17">
        <f t="shared" si="8"/>
        <v>0.18091451292246521</v>
      </c>
      <c r="BC26" s="17">
        <f>BC6/$G89</f>
        <v>0.18019378958428975</v>
      </c>
      <c r="BD26" s="17">
        <f t="shared" ref="BD26:BH26" si="9">BD6/$G89</f>
        <v>0.18326971790490112</v>
      </c>
      <c r="BE26" s="17">
        <f t="shared" si="9"/>
        <v>0.18629351184719703</v>
      </c>
      <c r="BF26" s="17">
        <f t="shared" si="9"/>
        <v>0.18935206204170327</v>
      </c>
      <c r="BG26" s="17">
        <f t="shared" si="9"/>
        <v>0.19119414340884905</v>
      </c>
      <c r="BH26" s="17">
        <f t="shared" si="9"/>
        <v>0.19268866225389186</v>
      </c>
      <c r="BJ26" s="17" t="str" cm="1">
        <f t="array" ref="BJ26">INDEX(A26:A41,Control!$B$2)</f>
        <v>Ashford</v>
      </c>
      <c r="BK26" s="17" cm="1">
        <f t="array" ref="BK26">INDEX(B26:B41,Control!$B$2)</f>
        <v>7.9401333259057058E-2</v>
      </c>
      <c r="BL26" s="17" cm="1">
        <f t="array" ref="BL26">INDEX(C26:C41,Control!$B$2)</f>
        <v>8.4433550591424808E-2</v>
      </c>
      <c r="BM26" s="17" cm="1">
        <f t="array" ref="BM26">INDEX(D26:D41,Control!$B$2)</f>
        <v>8.9224370044380066E-2</v>
      </c>
      <c r="BN26" s="17" cm="1">
        <f t="array" ref="BN26">INDEX(E26:E41,Control!$B$2)</f>
        <v>0.12914786548567397</v>
      </c>
      <c r="BO26" s="17" cm="1">
        <f t="array" ref="BO26">INDEX(F26:F41,Control!$B$2)</f>
        <v>0.14665849627690195</v>
      </c>
      <c r="BP26" s="17" cm="1">
        <f t="array" ref="BP26">INDEX(G26:G41,Control!$B$2)</f>
        <v>0.14668619553277187</v>
      </c>
      <c r="BQ26" s="17" cm="1">
        <f t="array" ref="BQ26">INDEX(H26:H41,Control!$B$2)</f>
        <v>0.14884657634566092</v>
      </c>
      <c r="BR26" s="17" cm="1">
        <f t="array" ref="BR26">INDEX(I26:I41,Control!$B$2)</f>
        <v>0.1525448553643354</v>
      </c>
      <c r="BS26" s="17" cm="1">
        <f t="array" ref="BS26">INDEX(J26:J41,Control!$B$2)</f>
        <v>0.15518125228853899</v>
      </c>
      <c r="BT26" s="17" cm="1">
        <f t="array" ref="BT26">INDEX(K26:K41,Control!$B$2)</f>
        <v>0.15688392530208714</v>
      </c>
      <c r="BU26" s="17" cm="1">
        <f t="array" ref="BU26">INDEX(L26:L41,Control!$B$2)</f>
        <v>0.16098498718418161</v>
      </c>
      <c r="BV26" s="17" cm="1">
        <f t="array" ref="BV26">INDEX(M26:M41,Control!$B$2)</f>
        <v>0.16166239472720614</v>
      </c>
      <c r="BW26" s="17" cm="1">
        <f t="array" ref="BW26">INDEX(N26:N41,Control!$B$2)</f>
        <v>0.164536799707067</v>
      </c>
      <c r="BX26" s="17" cm="1">
        <f t="array" ref="BX26">INDEX(O26:O41,Control!$B$2)</f>
        <v>0.16572683998535334</v>
      </c>
      <c r="BY26" s="17" cm="1">
        <f t="array" ref="BY26">INDEX(P26:P41,Control!$B$2)</f>
        <v>0.164536799707067</v>
      </c>
      <c r="BZ26" s="17" cm="1">
        <f t="array" ref="BZ26">INDEX(Q26:Q41,Control!$B$2)</f>
        <v>0.16389600878798974</v>
      </c>
      <c r="CA26" s="17" cm="1">
        <f t="array" ref="CA26">INDEX(R26:R41,Control!$B$2)</f>
        <v>0.16294397656536067</v>
      </c>
      <c r="CB26" s="17" cm="1">
        <f t="array" ref="CB26">INDEX(S26:S41,Control!$B$2)</f>
        <v>0.15947450215042105</v>
      </c>
      <c r="CC26" s="17" cm="1">
        <f t="array" ref="CC26">INDEX(T26:T41,Control!$B$2)</f>
        <v>0.15708916115508331</v>
      </c>
      <c r="CD26" s="17" cm="1">
        <f t="array" ref="CD26">INDEX(U26:U41,Control!$B$2)</f>
        <v>0.15457732480393219</v>
      </c>
      <c r="CE26" s="17" cm="1">
        <f t="array" ref="CE26">INDEX(V26:V41,Control!$B$2)</f>
        <v>0.15405327261556254</v>
      </c>
      <c r="CF26" s="17" cm="1">
        <f t="array" ref="CF26">INDEX(W26:W41,Control!$B$2)</f>
        <v>0.15392677725974918</v>
      </c>
      <c r="CG26" s="17" cm="1">
        <f t="array" ref="CG26">INDEX(X26:X41,Control!$B$2)</f>
        <v>0.15184863927138675</v>
      </c>
      <c r="CH26" s="17" cm="1">
        <f t="array" ref="CH26">INDEX(Y26:Y41,Control!$B$2)</f>
        <v>0.15183056850627055</v>
      </c>
      <c r="CI26" s="17" cm="1">
        <f t="array" ref="CI26">INDEX(Z26:Z41,Control!$B$2)</f>
        <v>0.15159564855976002</v>
      </c>
      <c r="CJ26" s="17" cm="1">
        <f t="array" ref="CJ26">INDEX(AA26:AA41,Control!$B$2)</f>
        <v>0.15152336549929524</v>
      </c>
      <c r="CK26" s="17" cm="1">
        <f t="array" ref="CK26">INDEX(AB26:AB41,Control!$B$2)</f>
        <v>0.15036683653185876</v>
      </c>
      <c r="CL26" s="17" cm="1">
        <f t="array" ref="CL26">INDEX(AC26:AC41,Control!$B$2)</f>
        <v>0.15027648270627778</v>
      </c>
      <c r="CM26" s="17" cm="1">
        <f t="array" ref="CM26">INDEX(AD26:AD41,Control!$B$2)</f>
        <v>0.15045719035743974</v>
      </c>
      <c r="CN26" s="17" cm="1">
        <f t="array" ref="CN26">INDEX(AE26:AE41,Control!$B$2)</f>
        <v>0.14929522248160093</v>
      </c>
      <c r="CO26" s="17" cm="1">
        <f t="array" ref="CO26">INDEX(AF26:AF41,Control!$B$2)</f>
        <v>0.15143361191795712</v>
      </c>
      <c r="CP26" s="17" cm="1">
        <f t="array" ref="CP26">INDEX(AG26:AG41,Control!$B$2)</f>
        <v>0.15285920487552793</v>
      </c>
      <c r="CQ26" s="17" cm="1">
        <f t="array" ref="CQ26">INDEX(AH26:AH41,Control!$B$2)</f>
        <v>0.15424915800915945</v>
      </c>
      <c r="CR26" s="17" cm="1">
        <f t="array" ref="CR26">INDEX(AI26:AI41,Control!$B$2)</f>
        <v>0.15538963237521608</v>
      </c>
      <c r="CS26" s="17" cm="1">
        <f t="array" ref="CS26">INDEX(AJ26:AJ41,Control!$B$2)</f>
        <v>0.15617370850188</v>
      </c>
      <c r="CT26" s="17" cm="1">
        <f t="array" ref="CT26">INDEX(AK26:AK41,Control!$B$2)</f>
        <v>0.15658356647718161</v>
      </c>
      <c r="CU26" s="17" cm="1">
        <f t="array" ref="CU26">INDEX(AL26:AL41,Control!$B$2)</f>
        <v>0.15695778462854393</v>
      </c>
      <c r="CV26" s="17" cm="1">
        <f t="array" ref="CV26">INDEX(AM26:AM41,Control!$B$2)</f>
        <v>0.1585793966177807</v>
      </c>
      <c r="CW26" s="17" cm="1">
        <f t="array" ref="CW26">INDEX(AN26:AN41,Control!$B$2)</f>
        <v>0.15914963380080902</v>
      </c>
      <c r="CX26" s="17" cm="1">
        <f t="array" ref="CX26">INDEX(AO26:AO41,Control!$B$2)</f>
        <v>0.16034356790277457</v>
      </c>
      <c r="CY26" s="17" cm="1">
        <f t="array" ref="CY26">INDEX(AP26:AP41,Control!$B$2)</f>
        <v>0.16123456350125631</v>
      </c>
      <c r="CZ26" s="17" cm="1">
        <f t="array" ref="CZ26">INDEX(AQ26:AQ41,Control!$B$2)</f>
        <v>0.16045320994387657</v>
      </c>
      <c r="DA26" s="17" cm="1">
        <f t="array" ref="DA26">INDEX(AR26:AR41,Control!$B$2)</f>
        <v>0.1610337972166998</v>
      </c>
      <c r="DB26" s="17" cm="1">
        <f t="array" ref="DB26">INDEX(AS26:AS41,Control!$B$2)</f>
        <v>0.16191347490279562</v>
      </c>
      <c r="DC26" s="17" cm="1">
        <f t="array" ref="DC26">INDEX(AT26:AT41,Control!$B$2)</f>
        <v>0.16434138531642006</v>
      </c>
      <c r="DD26" s="17" cm="1">
        <f t="array" ref="DD26">INDEX(AU26:AU41,Control!$B$2)</f>
        <v>0.16805362515174441</v>
      </c>
      <c r="DE26" s="17" cm="1">
        <f t="array" ref="DE26">INDEX(AV26:AV41,Control!$B$2)</f>
        <v>0.16990094829254562</v>
      </c>
      <c r="DF26" s="17" cm="1">
        <f t="array" ref="DF26">INDEX(AW26:AW41,Control!$B$2)</f>
        <v>0.17195939407800981</v>
      </c>
      <c r="DG26" s="17" cm="1">
        <f t="array" ref="DG26">INDEX(AX26:AX41,Control!$B$2)</f>
        <v>0.17382431077253294</v>
      </c>
      <c r="DH26" s="17" cm="1">
        <f t="array" ref="DH26">INDEX(AY26:AY41,Control!$B$2)</f>
        <v>0.17783564102112986</v>
      </c>
      <c r="DI26" s="17" cm="1">
        <f t="array" ref="DI26">INDEX(AZ26:AZ41,Control!$B$2)</f>
        <v>0.18059782895547072</v>
      </c>
      <c r="DJ26" s="17" cm="1">
        <f t="array" ref="DJ26">INDEX(BA26:BA41,Control!$B$2)</f>
        <v>0.18112563556712821</v>
      </c>
      <c r="DK26" s="17" cm="1">
        <f t="array" ref="DK26">INDEX(BB26:BB41,Control!$B$2)</f>
        <v>0.18091451292246521</v>
      </c>
      <c r="DL26" s="17" cm="1">
        <f t="array" ref="DL26">INDEX(BC26:BC41,Control!$B$2)</f>
        <v>0.18019378958428975</v>
      </c>
      <c r="DM26" s="17" cm="1">
        <f t="array" ref="DM26">INDEX(BD26:BD41,Control!$B$2)</f>
        <v>0.18326971790490112</v>
      </c>
      <c r="DN26" s="17" cm="1">
        <f t="array" ref="DN26">INDEX(BE26:BE41,Control!$B$2)</f>
        <v>0.18629351184719703</v>
      </c>
      <c r="DO26" s="17" cm="1">
        <f t="array" ref="DO26">INDEX(BF26:BF41,Control!$B$2)</f>
        <v>0.18935206204170327</v>
      </c>
      <c r="DP26" s="17" cm="1">
        <f t="array" ref="DP26">INDEX(BG26:BG41,Control!$B$2)</f>
        <v>0.19119414340884905</v>
      </c>
      <c r="DQ26" s="17" cm="1">
        <f t="array" ref="DQ26">INDEX(BH26:BH41,Control!$B$2)</f>
        <v>0.19268866225389186</v>
      </c>
    </row>
    <row r="27" spans="1:121" x14ac:dyDescent="0.25">
      <c r="A27" s="14" t="s">
        <v>1</v>
      </c>
      <c r="B27" s="17">
        <f t="shared" si="2"/>
        <v>7.061157621030166E-2</v>
      </c>
      <c r="C27" s="17">
        <f t="shared" si="2"/>
        <v>7.4684742909533613E-2</v>
      </c>
      <c r="D27" s="17">
        <f t="shared" si="2"/>
        <v>7.8923241098402291E-2</v>
      </c>
      <c r="E27" s="17">
        <f t="shared" si="2"/>
        <v>0.11676912208979003</v>
      </c>
      <c r="F27" s="17">
        <f t="shared" si="2"/>
        <v>0.13155877534456586</v>
      </c>
      <c r="G27" s="17">
        <f t="shared" ref="G27:O27" si="10">G7/$C90</f>
        <v>0.13341294126427344</v>
      </c>
      <c r="H27" s="17">
        <f t="shared" si="10"/>
        <v>0.13533845809388761</v>
      </c>
      <c r="I27" s="17">
        <f t="shared" si="10"/>
        <v>0.13787596089260393</v>
      </c>
      <c r="J27" s="17">
        <f t="shared" si="10"/>
        <v>0.14047316963952533</v>
      </c>
      <c r="K27" s="17">
        <f t="shared" si="10"/>
        <v>0.14177177401298605</v>
      </c>
      <c r="L27" s="17">
        <f t="shared" si="10"/>
        <v>0.14548846928875289</v>
      </c>
      <c r="M27" s="17">
        <f t="shared" si="10"/>
        <v>0.14626464661541907</v>
      </c>
      <c r="N27" s="17">
        <f t="shared" si="10"/>
        <v>0.14820508993208448</v>
      </c>
      <c r="O27" s="17">
        <f t="shared" si="10"/>
        <v>0.14930964997387866</v>
      </c>
      <c r="P27" s="17">
        <f t="shared" ref="P27:R27" si="11">P7/$C90</f>
        <v>0.14872751697887901</v>
      </c>
      <c r="Q27" s="17">
        <f t="shared" si="11"/>
        <v>0.14702589745503397</v>
      </c>
      <c r="R27" s="17">
        <f t="shared" si="11"/>
        <v>0.14496604224195836</v>
      </c>
      <c r="S27" s="17">
        <f t="shared" ref="S27:AD41" si="12">S7/$D90</f>
        <v>0.14352476892719909</v>
      </c>
      <c r="T27" s="17">
        <f t="shared" si="12"/>
        <v>0.1426049285640105</v>
      </c>
      <c r="U27" s="17">
        <f t="shared" si="12"/>
        <v>0.14070590329807278</v>
      </c>
      <c r="V27" s="17">
        <f t="shared" si="12"/>
        <v>0.13931130661839977</v>
      </c>
      <c r="W27" s="17">
        <f t="shared" si="12"/>
        <v>0.13980089906977433</v>
      </c>
      <c r="X27" s="17">
        <f t="shared" si="12"/>
        <v>0.14036467219559962</v>
      </c>
      <c r="Y27" s="17">
        <f t="shared" si="12"/>
        <v>0.13972671839532366</v>
      </c>
      <c r="Z27" s="17">
        <f t="shared" si="12"/>
        <v>0.13999376882334613</v>
      </c>
      <c r="AA27" s="17">
        <f t="shared" si="12"/>
        <v>0.14118065961455722</v>
      </c>
      <c r="AB27" s="17">
        <f t="shared" si="12"/>
        <v>0.14075041170274319</v>
      </c>
      <c r="AC27" s="17">
        <f t="shared" si="12"/>
        <v>0.14012729403735738</v>
      </c>
      <c r="AD27" s="17">
        <f t="shared" si="12"/>
        <v>0.14055754194917139</v>
      </c>
      <c r="AE27" s="17">
        <f t="shared" ref="AE27:AP41" si="13">AE7/$E90</f>
        <v>0.14120022401037521</v>
      </c>
      <c r="AF27" s="17">
        <f t="shared" si="13"/>
        <v>0.1424529136086303</v>
      </c>
      <c r="AG27" s="17">
        <f t="shared" si="13"/>
        <v>0.14302767707135911</v>
      </c>
      <c r="AH27" s="17">
        <f t="shared" si="13"/>
        <v>0.14472249241017479</v>
      </c>
      <c r="AI27" s="17">
        <f t="shared" si="13"/>
        <v>0.14643204527367584</v>
      </c>
      <c r="AJ27" s="17">
        <f t="shared" si="13"/>
        <v>0.14815633566186223</v>
      </c>
      <c r="AK27" s="17">
        <f t="shared" si="13"/>
        <v>0.14930586258731984</v>
      </c>
      <c r="AL27" s="17">
        <f t="shared" si="13"/>
        <v>0.15021958911781177</v>
      </c>
      <c r="AM27" s="17">
        <f t="shared" si="13"/>
        <v>0.15157544138886433</v>
      </c>
      <c r="AN27" s="17">
        <f t="shared" si="13"/>
        <v>0.15273970583900728</v>
      </c>
      <c r="AO27" s="17">
        <f t="shared" si="13"/>
        <v>0.15344710702390427</v>
      </c>
      <c r="AP27" s="17">
        <f t="shared" si="13"/>
        <v>0.15413977068411588</v>
      </c>
      <c r="AQ27" s="17">
        <f t="shared" ref="AQ27:AY41" si="14">AQ7/$F90</f>
        <v>0.15454106209461338</v>
      </c>
      <c r="AR27" s="17">
        <f t="shared" si="14"/>
        <v>0.15604913688340971</v>
      </c>
      <c r="AS27" s="17">
        <f t="shared" si="14"/>
        <v>0.15799645675632146</v>
      </c>
      <c r="AT27" s="17">
        <f t="shared" si="14"/>
        <v>0.16071977627783715</v>
      </c>
      <c r="AU27" s="17">
        <f t="shared" si="14"/>
        <v>0.16348702030776438</v>
      </c>
      <c r="AV27" s="17">
        <f t="shared" si="14"/>
        <v>0.16602000029283007</v>
      </c>
      <c r="AW27" s="17">
        <f t="shared" si="14"/>
        <v>0.16780626363489948</v>
      </c>
      <c r="AX27" s="17">
        <f t="shared" si="14"/>
        <v>0.169006866864815</v>
      </c>
      <c r="AY27" s="17">
        <f t="shared" si="14"/>
        <v>0.17132022430782295</v>
      </c>
      <c r="AZ27" s="17">
        <f t="shared" ref="AZ27:BB27" si="15">AZ7/$F90</f>
        <v>0.17356037423681167</v>
      </c>
      <c r="BA27" s="17">
        <f t="shared" si="15"/>
        <v>0.17323826117512703</v>
      </c>
      <c r="BB27" s="17">
        <f t="shared" si="15"/>
        <v>0.17407282683494635</v>
      </c>
      <c r="BC27" s="17">
        <f t="shared" ref="BC27:BH41" si="16">BC7/$G90</f>
        <v>0.17415368832463818</v>
      </c>
      <c r="BD27" s="17">
        <f t="shared" si="16"/>
        <v>0.17637748354360577</v>
      </c>
      <c r="BE27" s="17">
        <f t="shared" si="16"/>
        <v>0.17836872501418458</v>
      </c>
      <c r="BF27" s="17">
        <f t="shared" si="16"/>
        <v>0.18047624335895779</v>
      </c>
      <c r="BG27" s="17">
        <f t="shared" si="16"/>
        <v>0.18288898849849125</v>
      </c>
      <c r="BH27" s="17">
        <f t="shared" si="16"/>
        <v>0.18538894129367051</v>
      </c>
      <c r="BJ27" s="17" t="str">
        <f>A41</f>
        <v>England</v>
      </c>
      <c r="BK27" s="17">
        <f t="shared" ref="BK27:BX27" si="17">B41</f>
        <v>9.006433530286051E-2</v>
      </c>
      <c r="BL27" s="17">
        <f t="shared" si="17"/>
        <v>9.4515324454560651E-2</v>
      </c>
      <c r="BM27" s="17">
        <f t="shared" si="17"/>
        <v>9.912675738211349E-2</v>
      </c>
      <c r="BN27" s="17">
        <f t="shared" si="17"/>
        <v>0.13858420939896915</v>
      </c>
      <c r="BO27" s="17">
        <f t="shared" si="17"/>
        <v>0.15693171633489114</v>
      </c>
      <c r="BP27" s="17">
        <f t="shared" si="17"/>
        <v>0.16087119979839268</v>
      </c>
      <c r="BQ27" s="17">
        <f t="shared" si="17"/>
        <v>0.16455117885950424</v>
      </c>
      <c r="BR27" s="17">
        <f t="shared" si="17"/>
        <v>0.16913865417095514</v>
      </c>
      <c r="BS27" s="17">
        <f t="shared" si="17"/>
        <v>0.1727373769565273</v>
      </c>
      <c r="BT27" s="17">
        <f t="shared" si="17"/>
        <v>0.17537291766989282</v>
      </c>
      <c r="BU27" s="17">
        <f t="shared" si="17"/>
        <v>0.18019923461090881</v>
      </c>
      <c r="BV27" s="17">
        <f t="shared" si="17"/>
        <v>0.18192362615198185</v>
      </c>
      <c r="BW27" s="17">
        <f t="shared" si="17"/>
        <v>0.18455296539319435</v>
      </c>
      <c r="BX27" s="17">
        <f t="shared" si="17"/>
        <v>0.18611951672522173</v>
      </c>
      <c r="BY27" s="17">
        <f t="shared" ref="BY27" si="18">P41</f>
        <v>0.18597934646422853</v>
      </c>
      <c r="BZ27" s="17">
        <f t="shared" ref="BZ27" si="19">Q41</f>
        <v>0.18540732437186627</v>
      </c>
      <c r="CA27" s="17">
        <f t="shared" ref="CA27" si="20">R41</f>
        <v>0.18380127051174081</v>
      </c>
      <c r="CB27" s="17">
        <f t="shared" ref="CB27" si="21">S41</f>
        <v>0.18140468163609805</v>
      </c>
      <c r="CC27" s="17">
        <f t="shared" ref="CC27" si="22">T41</f>
        <v>0.18070072318264868</v>
      </c>
      <c r="CD27" s="17">
        <f t="shared" ref="CD27" si="23">U41</f>
        <v>0.17943223867990821</v>
      </c>
      <c r="CE27" s="17">
        <f t="shared" ref="CE27" si="24">V41</f>
        <v>0.1784550720763794</v>
      </c>
      <c r="CF27" s="17">
        <f t="shared" ref="CF27" si="25">W41</f>
        <v>0.17687049013423925</v>
      </c>
      <c r="CG27" s="17">
        <f t="shared" ref="CG27" si="26">X41</f>
        <v>0.17536168208415603</v>
      </c>
      <c r="CH27" s="17">
        <f t="shared" ref="CH27" si="27">Y41</f>
        <v>0.17458684654727291</v>
      </c>
      <c r="CI27" s="17">
        <f t="shared" ref="CI27" si="28">Z41</f>
        <v>0.17345184229338148</v>
      </c>
      <c r="CJ27" s="17">
        <f t="shared" ref="CJ27" si="29">AA41</f>
        <v>0.17329535548677696</v>
      </c>
      <c r="CK27" s="17">
        <f t="shared" ref="CK27" si="30">AB41</f>
        <v>0.17242178171394887</v>
      </c>
      <c r="CL27" s="17">
        <f t="shared" ref="CL27" si="31">AC41</f>
        <v>0.17226153787314211</v>
      </c>
      <c r="CM27" s="17">
        <f t="shared" ref="CM27:CN27" si="32">AD41</f>
        <v>0.17213865330502076</v>
      </c>
      <c r="CN27" s="17">
        <f t="shared" si="32"/>
        <v>0.17210709395676704</v>
      </c>
      <c r="CO27" s="17">
        <f t="shared" ref="CO27" si="33">AF41</f>
        <v>0.17396594565917195</v>
      </c>
      <c r="CP27" s="17">
        <f t="shared" ref="CP27" si="34">AG41</f>
        <v>0.17508516140876726</v>
      </c>
      <c r="CQ27" s="17">
        <f t="shared" ref="CQ27" si="35">AH41</f>
        <v>0.1765416417680894</v>
      </c>
      <c r="CR27" s="17">
        <f t="shared" ref="CR27" si="36">AI41</f>
        <v>0.17749293744864308</v>
      </c>
      <c r="CS27" s="17">
        <f t="shared" ref="CS27" si="37">AJ41</f>
        <v>0.17847737304302211</v>
      </c>
      <c r="CT27" s="17">
        <f t="shared" ref="CT27" si="38">AK41</f>
        <v>0.1795351689270448</v>
      </c>
      <c r="CU27" s="17">
        <f t="shared" ref="CU27" si="39">AL41</f>
        <v>0.18018292645884434</v>
      </c>
      <c r="CV27" s="17">
        <f t="shared" ref="CV27" si="40">AM41</f>
        <v>0.18171808792836114</v>
      </c>
      <c r="CW27" s="17">
        <f t="shared" ref="CW27" si="41">AN41</f>
        <v>0.18245805905096923</v>
      </c>
      <c r="CX27" s="17">
        <f t="shared" ref="CX27" si="42">AO41</f>
        <v>0.18381009212183808</v>
      </c>
      <c r="CY27" s="17">
        <f t="shared" ref="CY27" si="43">AP41</f>
        <v>0.18463532206193611</v>
      </c>
      <c r="CZ27" s="17">
        <f t="shared" ref="CZ27" si="44">AQ41</f>
        <v>0.18431306680669515</v>
      </c>
      <c r="DA27" s="17">
        <f t="shared" ref="DA27" si="45">AR41</f>
        <v>0.1858179653076783</v>
      </c>
      <c r="DB27" s="17">
        <f t="shared" ref="DB27" si="46">AS41</f>
        <v>0.18732448604923027</v>
      </c>
      <c r="DC27" s="17">
        <f t="shared" ref="DC27" si="47">AT41</f>
        <v>0.18946775701198929</v>
      </c>
      <c r="DD27" s="17">
        <f t="shared" ref="DD27" si="48">AU41</f>
        <v>0.19171160689001343</v>
      </c>
      <c r="DE27" s="17">
        <f t="shared" ref="DE27" si="49">AV41</f>
        <v>0.19382293219234084</v>
      </c>
      <c r="DF27" s="17">
        <f t="shared" ref="DF27" si="50">AW41</f>
        <v>0.19602635084388123</v>
      </c>
      <c r="DG27" s="17">
        <f t="shared" ref="DG27" si="51">AX41</f>
        <v>0.19740525532735484</v>
      </c>
      <c r="DH27" s="17">
        <f t="shared" ref="DH27" si="52">AY41</f>
        <v>0.20024854389350383</v>
      </c>
      <c r="DI27" s="17">
        <f t="shared" ref="DI27" si="53">AZ41</f>
        <v>0.20303709223943406</v>
      </c>
      <c r="DJ27" s="17">
        <f t="shared" ref="DJ27" si="54">BA41</f>
        <v>0.20478150000183021</v>
      </c>
      <c r="DK27" s="17">
        <f t="shared" ref="DK27" si="55">BB41</f>
        <v>0.2071005552887871</v>
      </c>
      <c r="DL27" s="17">
        <f t="shared" ref="DL27" si="56">BC41</f>
        <v>0.20759565059176247</v>
      </c>
      <c r="DM27" s="17">
        <f t="shared" ref="DM27" si="57">BD41</f>
        <v>0.2097147773556069</v>
      </c>
      <c r="DN27" s="17">
        <f t="shared" ref="DN27" si="58">BE41</f>
        <v>0.21246482576365544</v>
      </c>
      <c r="DO27" s="17">
        <f t="shared" ref="DO27" si="59">BF41</f>
        <v>0.21582567935389901</v>
      </c>
      <c r="DP27" s="17">
        <f t="shared" ref="DP27" si="60">BG41</f>
        <v>0.21776086647641565</v>
      </c>
      <c r="DQ27" s="17">
        <f t="shared" ref="DQ27" si="61">BH41</f>
        <v>0.22032346415633808</v>
      </c>
    </row>
    <row r="28" spans="1:121" x14ac:dyDescent="0.25">
      <c r="A28" s="14" t="s">
        <v>2</v>
      </c>
      <c r="B28" s="17">
        <f t="shared" si="2"/>
        <v>7.6083835773758254E-2</v>
      </c>
      <c r="C28" s="17">
        <f t="shared" si="2"/>
        <v>8.034629740056097E-2</v>
      </c>
      <c r="D28" s="17">
        <f t="shared" si="2"/>
        <v>8.3438238476998161E-2</v>
      </c>
      <c r="E28" s="17">
        <f t="shared" si="2"/>
        <v>0.12818304291172508</v>
      </c>
      <c r="F28" s="17">
        <f t="shared" si="2"/>
        <v>0.14845734225579188</v>
      </c>
      <c r="G28" s="17">
        <f t="shared" ref="G28:O28" si="62">G8/$C91</f>
        <v>0.14819240462327279</v>
      </c>
      <c r="H28" s="17">
        <f t="shared" si="62"/>
        <v>0.15136438689493351</v>
      </c>
      <c r="I28" s="17">
        <f t="shared" si="62"/>
        <v>0.15418875467106979</v>
      </c>
      <c r="J28" s="17">
        <f t="shared" si="62"/>
        <v>0.15692621882332494</v>
      </c>
      <c r="K28" s="17">
        <f t="shared" si="62"/>
        <v>0.15959850525766925</v>
      </c>
      <c r="L28" s="17">
        <f t="shared" si="62"/>
        <v>0.16444338228904146</v>
      </c>
      <c r="M28" s="17">
        <f t="shared" si="62"/>
        <v>0.16631181020248545</v>
      </c>
      <c r="N28" s="17">
        <f t="shared" si="62"/>
        <v>0.1695706960980273</v>
      </c>
      <c r="O28" s="17">
        <f t="shared" si="62"/>
        <v>0.17226470843834188</v>
      </c>
      <c r="P28" s="17">
        <f t="shared" ref="P28:R28" si="63">P8/$C91</f>
        <v>0.17124359085773877</v>
      </c>
      <c r="Q28" s="17">
        <f t="shared" si="63"/>
        <v>0.16967932562787869</v>
      </c>
      <c r="R28" s="17">
        <f t="shared" si="63"/>
        <v>0.16850612670548362</v>
      </c>
      <c r="S28" s="17">
        <f t="shared" si="12"/>
        <v>0.16499807470157873</v>
      </c>
      <c r="T28" s="17">
        <f t="shared" si="12"/>
        <v>0.16285885423351731</v>
      </c>
      <c r="U28" s="17">
        <f t="shared" si="12"/>
        <v>0.16228126470714072</v>
      </c>
      <c r="V28" s="17">
        <f t="shared" si="12"/>
        <v>0.16159671415736107</v>
      </c>
      <c r="W28" s="17">
        <f t="shared" si="12"/>
        <v>0.15988533778291192</v>
      </c>
      <c r="X28" s="17">
        <f t="shared" si="12"/>
        <v>0.15783168613357293</v>
      </c>
      <c r="Y28" s="17">
        <f t="shared" si="12"/>
        <v>0.15727548881187695</v>
      </c>
      <c r="Z28" s="17">
        <f t="shared" si="12"/>
        <v>0.15588499550763701</v>
      </c>
      <c r="AA28" s="17">
        <f t="shared" si="12"/>
        <v>0.15590638771231763</v>
      </c>
      <c r="AB28" s="17">
        <f t="shared" si="12"/>
        <v>0.15438754117999401</v>
      </c>
      <c r="AC28" s="17">
        <f t="shared" si="12"/>
        <v>0.15475120865956446</v>
      </c>
      <c r="AD28" s="17">
        <f t="shared" si="12"/>
        <v>0.15545715141402472</v>
      </c>
      <c r="AE28" s="17">
        <f t="shared" si="13"/>
        <v>0.15384291252317545</v>
      </c>
      <c r="AF28" s="17">
        <f t="shared" si="13"/>
        <v>0.1554862632732176</v>
      </c>
      <c r="AG28" s="17">
        <f t="shared" si="13"/>
        <v>0.15672931063542897</v>
      </c>
      <c r="AH28" s="17">
        <f t="shared" si="13"/>
        <v>0.15746671161301196</v>
      </c>
      <c r="AI28" s="17">
        <f t="shared" si="13"/>
        <v>0.15934181695600877</v>
      </c>
      <c r="AJ28" s="17">
        <f t="shared" si="13"/>
        <v>0.15959464014832295</v>
      </c>
      <c r="AK28" s="17">
        <f t="shared" si="13"/>
        <v>0.1614065396932412</v>
      </c>
      <c r="AL28" s="17">
        <f t="shared" si="13"/>
        <v>0.16214394067082422</v>
      </c>
      <c r="AM28" s="17">
        <f t="shared" si="13"/>
        <v>0.16338698803303556</v>
      </c>
      <c r="AN28" s="17">
        <f t="shared" si="13"/>
        <v>0.16454576099780888</v>
      </c>
      <c r="AO28" s="17">
        <f t="shared" si="13"/>
        <v>0.16610483735041295</v>
      </c>
      <c r="AP28" s="17">
        <f t="shared" si="13"/>
        <v>0.16677903252991741</v>
      </c>
      <c r="AQ28" s="17">
        <f t="shared" si="14"/>
        <v>0.16553513962420846</v>
      </c>
      <c r="AR28" s="17">
        <f t="shared" si="14"/>
        <v>0.16709228693034361</v>
      </c>
      <c r="AS28" s="17">
        <f t="shared" si="14"/>
        <v>0.16806809924218832</v>
      </c>
      <c r="AT28" s="17">
        <f t="shared" si="14"/>
        <v>0.17128620367486763</v>
      </c>
      <c r="AU28" s="17">
        <f t="shared" si="14"/>
        <v>0.17450430810754697</v>
      </c>
      <c r="AV28" s="17">
        <f t="shared" si="14"/>
        <v>0.17664279040797259</v>
      </c>
      <c r="AW28" s="17">
        <f t="shared" si="14"/>
        <v>0.17799231807328975</v>
      </c>
      <c r="AX28" s="17">
        <f t="shared" si="14"/>
        <v>0.17911346413370705</v>
      </c>
      <c r="AY28" s="17">
        <f t="shared" si="14"/>
        <v>0.18029689608636976</v>
      </c>
      <c r="AZ28" s="17">
        <f t="shared" ref="AZ28:BB28" si="64">AZ8/$F91</f>
        <v>0.18133499429045988</v>
      </c>
      <c r="BA28" s="17">
        <f t="shared" si="64"/>
        <v>0.18216547285373197</v>
      </c>
      <c r="BB28" s="17">
        <f t="shared" si="64"/>
        <v>0.18287137963251324</v>
      </c>
      <c r="BC28" s="17">
        <f t="shared" si="16"/>
        <v>0.18276045542889061</v>
      </c>
      <c r="BD28" s="17">
        <f t="shared" si="16"/>
        <v>0.18452091680510976</v>
      </c>
      <c r="BE28" s="17">
        <f t="shared" si="16"/>
        <v>0.18744819560510206</v>
      </c>
      <c r="BF28" s="17">
        <f t="shared" si="16"/>
        <v>0.19058017921628265</v>
      </c>
      <c r="BG28" s="17">
        <f t="shared" si="16"/>
        <v>0.19137852797991692</v>
      </c>
      <c r="BH28" s="17">
        <f t="shared" si="16"/>
        <v>0.1936916923463444</v>
      </c>
    </row>
    <row r="29" spans="1:121" x14ac:dyDescent="0.25">
      <c r="A29" s="14" t="s">
        <v>3</v>
      </c>
      <c r="B29" s="17">
        <f t="shared" si="2"/>
        <v>0.10994632997413027</v>
      </c>
      <c r="C29" s="17">
        <f t="shared" si="2"/>
        <v>0.11392331750260627</v>
      </c>
      <c r="D29" s="17">
        <f t="shared" si="2"/>
        <v>0.11817058573690103</v>
      </c>
      <c r="E29" s="17">
        <f t="shared" si="2"/>
        <v>0.15461986949303061</v>
      </c>
      <c r="F29" s="17">
        <f t="shared" si="2"/>
        <v>0.16699486466658944</v>
      </c>
      <c r="G29" s="17">
        <f t="shared" ref="G29:O29" si="65">G9/$C92</f>
        <v>0.16875214588181436</v>
      </c>
      <c r="H29" s="17">
        <f t="shared" si="65"/>
        <v>0.17041162781825811</v>
      </c>
      <c r="I29" s="17">
        <f t="shared" si="65"/>
        <v>0.17302483500553162</v>
      </c>
      <c r="J29" s="17">
        <f t="shared" si="65"/>
        <v>0.17617212833326976</v>
      </c>
      <c r="K29" s="17">
        <f t="shared" si="65"/>
        <v>0.17739289665433183</v>
      </c>
      <c r="L29" s="17">
        <f t="shared" si="65"/>
        <v>0.18033037042688743</v>
      </c>
      <c r="M29" s="17">
        <f t="shared" si="65"/>
        <v>0.18172280929309884</v>
      </c>
      <c r="N29" s="17">
        <f t="shared" si="65"/>
        <v>0.18273375805897837</v>
      </c>
      <c r="O29" s="17">
        <f t="shared" si="65"/>
        <v>0.18313432266432686</v>
      </c>
      <c r="P29" s="17">
        <f t="shared" ref="P29:R29" si="66">P9/$C92</f>
        <v>0.18179910731316523</v>
      </c>
      <c r="Q29" s="17">
        <f t="shared" si="66"/>
        <v>0.18073093503223592</v>
      </c>
      <c r="R29" s="17">
        <f t="shared" si="66"/>
        <v>0.17910960210582536</v>
      </c>
      <c r="S29" s="17">
        <f t="shared" si="12"/>
        <v>0.17590061643448263</v>
      </c>
      <c r="T29" s="17">
        <f t="shared" si="12"/>
        <v>0.17414745414443794</v>
      </c>
      <c r="U29" s="17">
        <f t="shared" si="12"/>
        <v>0.17173449959469905</v>
      </c>
      <c r="V29" s="17">
        <f t="shared" si="12"/>
        <v>0.17203611891341641</v>
      </c>
      <c r="W29" s="17">
        <f t="shared" si="12"/>
        <v>0.1712255169943635</v>
      </c>
      <c r="X29" s="17">
        <f t="shared" si="12"/>
        <v>0.17045261749015025</v>
      </c>
      <c r="Y29" s="17">
        <f t="shared" si="12"/>
        <v>0.17026410541595188</v>
      </c>
      <c r="Z29" s="17">
        <f t="shared" si="12"/>
        <v>0.16928384263012045</v>
      </c>
      <c r="AA29" s="17">
        <f t="shared" si="12"/>
        <v>0.16992478368239486</v>
      </c>
      <c r="AB29" s="17">
        <f t="shared" si="12"/>
        <v>0.16941580108205931</v>
      </c>
      <c r="AC29" s="17">
        <f t="shared" si="12"/>
        <v>0.17045261749015025</v>
      </c>
      <c r="AD29" s="17">
        <f t="shared" si="12"/>
        <v>0.17024525420853207</v>
      </c>
      <c r="AE29" s="17">
        <f t="shared" si="13"/>
        <v>0.1694253301097266</v>
      </c>
      <c r="AF29" s="17">
        <f t="shared" si="13"/>
        <v>0.17102473498233214</v>
      </c>
      <c r="AG29" s="17">
        <f t="shared" si="13"/>
        <v>0.17199181699832619</v>
      </c>
      <c r="AH29" s="17">
        <f t="shared" si="13"/>
        <v>0.17366561279523898</v>
      </c>
      <c r="AI29" s="17">
        <f t="shared" si="13"/>
        <v>0.17444671750046495</v>
      </c>
      <c r="AJ29" s="17">
        <f t="shared" si="13"/>
        <v>0.17606472010414728</v>
      </c>
      <c r="AK29" s="17">
        <f t="shared" si="13"/>
        <v>0.17716198623767901</v>
      </c>
      <c r="AL29" s="17">
        <f t="shared" si="13"/>
        <v>0.17744095220383113</v>
      </c>
      <c r="AM29" s="17">
        <f t="shared" si="13"/>
        <v>0.1780174818672122</v>
      </c>
      <c r="AN29" s="17">
        <f t="shared" si="13"/>
        <v>0.17837083875767157</v>
      </c>
      <c r="AO29" s="17">
        <f t="shared" si="13"/>
        <v>0.17913334573182071</v>
      </c>
      <c r="AP29" s="17">
        <f t="shared" si="13"/>
        <v>0.17924493211828157</v>
      </c>
      <c r="AQ29" s="17">
        <f t="shared" si="14"/>
        <v>0.17767298482540964</v>
      </c>
      <c r="AR29" s="17">
        <f t="shared" si="14"/>
        <v>0.17959962568120516</v>
      </c>
      <c r="AS29" s="17">
        <f t="shared" si="14"/>
        <v>0.18119598524743574</v>
      </c>
      <c r="AT29" s="17">
        <f t="shared" si="14"/>
        <v>0.18361804803757867</v>
      </c>
      <c r="AU29" s="17">
        <f t="shared" si="14"/>
        <v>0.18719609534119891</v>
      </c>
      <c r="AV29" s="17">
        <f t="shared" si="14"/>
        <v>0.18879245490742949</v>
      </c>
      <c r="AW29" s="17">
        <f t="shared" si="14"/>
        <v>0.1912512156186352</v>
      </c>
      <c r="AX29" s="17">
        <f t="shared" si="14"/>
        <v>0.19204022092148479</v>
      </c>
      <c r="AY29" s="17">
        <f t="shared" si="14"/>
        <v>0.19497605460650655</v>
      </c>
      <c r="AZ29" s="17">
        <f t="shared" ref="AZ29:BB29" si="67">AZ9/$F92</f>
        <v>0.1975082111598378</v>
      </c>
      <c r="BA29" s="17">
        <f t="shared" si="67"/>
        <v>0.19758160700196334</v>
      </c>
      <c r="BB29" s="17">
        <f t="shared" si="67"/>
        <v>0.19721462779133561</v>
      </c>
      <c r="BC29" s="17">
        <f t="shared" si="16"/>
        <v>0.19568626504014036</v>
      </c>
      <c r="BD29" s="17">
        <f t="shared" si="16"/>
        <v>0.19729856624256331</v>
      </c>
      <c r="BE29" s="17">
        <f t="shared" si="16"/>
        <v>0.20019708525815508</v>
      </c>
      <c r="BF29" s="17">
        <f t="shared" si="16"/>
        <v>0.20222604856906934</v>
      </c>
      <c r="BG29" s="17">
        <f t="shared" si="16"/>
        <v>0.20372965530840759</v>
      </c>
      <c r="BH29" s="17">
        <f t="shared" si="16"/>
        <v>0.20487094717079685</v>
      </c>
    </row>
    <row r="30" spans="1:121" x14ac:dyDescent="0.25">
      <c r="A30" s="14" t="s">
        <v>7</v>
      </c>
      <c r="B30" s="17">
        <f t="shared" si="2"/>
        <v>8.0344639800840209E-2</v>
      </c>
      <c r="C30" s="17">
        <f t="shared" si="2"/>
        <v>8.4448420725066128E-2</v>
      </c>
      <c r="D30" s="17">
        <f t="shared" si="2"/>
        <v>8.7968725688501628E-2</v>
      </c>
      <c r="E30" s="17">
        <f t="shared" si="2"/>
        <v>0.12735335304185469</v>
      </c>
      <c r="F30" s="17">
        <f t="shared" si="2"/>
        <v>0.14143457289559669</v>
      </c>
      <c r="G30" s="17">
        <f t="shared" ref="G30:O30" si="68">G10/$C93</f>
        <v>0.14318964356473735</v>
      </c>
      <c r="H30" s="17">
        <f t="shared" si="68"/>
        <v>0.14582491776790352</v>
      </c>
      <c r="I30" s="17">
        <f t="shared" si="68"/>
        <v>0.14909496604920461</v>
      </c>
      <c r="J30" s="17">
        <f t="shared" si="68"/>
        <v>0.15171100467424548</v>
      </c>
      <c r="K30" s="17">
        <f t="shared" si="68"/>
        <v>0.15369226922115145</v>
      </c>
      <c r="L30" s="17">
        <f t="shared" si="68"/>
        <v>0.15850116375247658</v>
      </c>
      <c r="M30" s="17">
        <f t="shared" si="68"/>
        <v>0.16105949564314156</v>
      </c>
      <c r="N30" s="17">
        <f t="shared" si="68"/>
        <v>0.16354088522130533</v>
      </c>
      <c r="O30" s="17">
        <f t="shared" si="68"/>
        <v>0.16415642372131495</v>
      </c>
      <c r="P30" s="17">
        <f t="shared" ref="P30:R30" si="69">P10/$C93</f>
        <v>0.16419489487756556</v>
      </c>
      <c r="Q30" s="17">
        <f t="shared" si="69"/>
        <v>0.1630022890337969</v>
      </c>
      <c r="R30" s="17">
        <f t="shared" si="69"/>
        <v>0.16182891876815358</v>
      </c>
      <c r="S30" s="17">
        <f t="shared" si="12"/>
        <v>0.15892099606216828</v>
      </c>
      <c r="T30" s="17">
        <f t="shared" si="12"/>
        <v>0.15637186828238248</v>
      </c>
      <c r="U30" s="17">
        <f t="shared" si="12"/>
        <v>0.15460269750984457</v>
      </c>
      <c r="V30" s="17">
        <f t="shared" si="12"/>
        <v>0.15555386459185422</v>
      </c>
      <c r="W30" s="17">
        <f t="shared" si="12"/>
        <v>0.15414613731047996</v>
      </c>
      <c r="X30" s="17">
        <f t="shared" si="12"/>
        <v>0.15304278349534881</v>
      </c>
      <c r="Y30" s="17">
        <f t="shared" si="12"/>
        <v>0.15268134000418512</v>
      </c>
      <c r="Z30" s="17">
        <f t="shared" si="12"/>
        <v>0.15102630928148839</v>
      </c>
      <c r="AA30" s="17">
        <f t="shared" si="12"/>
        <v>0.15247208324614303</v>
      </c>
      <c r="AB30" s="17">
        <f t="shared" si="12"/>
        <v>0.15121654269789031</v>
      </c>
      <c r="AC30" s="17">
        <f t="shared" si="12"/>
        <v>0.14940932524207201</v>
      </c>
      <c r="AD30" s="17">
        <f t="shared" si="12"/>
        <v>0.14923811516731028</v>
      </c>
      <c r="AE30" s="17">
        <f t="shared" si="13"/>
        <v>0.14764760060901111</v>
      </c>
      <c r="AF30" s="17">
        <f t="shared" si="13"/>
        <v>0.14911373846356271</v>
      </c>
      <c r="AG30" s="17">
        <f t="shared" si="13"/>
        <v>0.15010996033909138</v>
      </c>
      <c r="AH30" s="17">
        <f t="shared" si="13"/>
        <v>0.1511813687712637</v>
      </c>
      <c r="AI30" s="17">
        <f t="shared" si="13"/>
        <v>0.15121896204958554</v>
      </c>
      <c r="AJ30" s="17">
        <f t="shared" si="13"/>
        <v>0.1526475066258153</v>
      </c>
      <c r="AK30" s="17">
        <f t="shared" si="13"/>
        <v>0.15394447472791864</v>
      </c>
      <c r="AL30" s="17">
        <f t="shared" si="13"/>
        <v>0.15386928817127499</v>
      </c>
      <c r="AM30" s="17">
        <f t="shared" si="13"/>
        <v>0.15537301930414843</v>
      </c>
      <c r="AN30" s="17">
        <f t="shared" si="13"/>
        <v>0.15548579913911392</v>
      </c>
      <c r="AO30" s="17">
        <f t="shared" si="13"/>
        <v>0.15697073363282646</v>
      </c>
      <c r="AP30" s="17">
        <f t="shared" si="13"/>
        <v>0.15719629330275747</v>
      </c>
      <c r="AQ30" s="17">
        <f t="shared" si="14"/>
        <v>0.15648762712179523</v>
      </c>
      <c r="AR30" s="17">
        <f t="shared" si="14"/>
        <v>0.1577332812761448</v>
      </c>
      <c r="AS30" s="17">
        <f t="shared" si="14"/>
        <v>0.15981556881774406</v>
      </c>
      <c r="AT30" s="17">
        <f t="shared" si="14"/>
        <v>0.16225110156729322</v>
      </c>
      <c r="AU30" s="17">
        <f t="shared" si="14"/>
        <v>0.16570918623459199</v>
      </c>
      <c r="AV30" s="17">
        <f t="shared" si="14"/>
        <v>0.16721512633164148</v>
      </c>
      <c r="AW30" s="17">
        <f t="shared" si="14"/>
        <v>0.16922304646104078</v>
      </c>
      <c r="AX30" s="17">
        <f t="shared" si="14"/>
        <v>0.17039433320319036</v>
      </c>
      <c r="AY30" s="17">
        <f t="shared" si="14"/>
        <v>0.17186308959413985</v>
      </c>
      <c r="AZ30" s="17">
        <f t="shared" ref="AZ30:BB30" si="70">AZ10/$F93</f>
        <v>0.17264394742223957</v>
      </c>
      <c r="BA30" s="17">
        <f t="shared" si="70"/>
        <v>0.1731459274545894</v>
      </c>
      <c r="BB30" s="17">
        <f t="shared" si="70"/>
        <v>0.17366649933998921</v>
      </c>
      <c r="BC30" s="17">
        <f t="shared" si="16"/>
        <v>0.17296874485248342</v>
      </c>
      <c r="BD30" s="17">
        <f t="shared" si="16"/>
        <v>0.17477126899067391</v>
      </c>
      <c r="BE30" s="17">
        <f t="shared" si="16"/>
        <v>0.17723594485309763</v>
      </c>
      <c r="BF30" s="17">
        <f t="shared" si="16"/>
        <v>0.17922240002579737</v>
      </c>
      <c r="BG30" s="17">
        <f t="shared" si="16"/>
        <v>0.18087777933638047</v>
      </c>
      <c r="BH30" s="17">
        <f t="shared" si="16"/>
        <v>0.18314013106084404</v>
      </c>
    </row>
    <row r="31" spans="1:121" x14ac:dyDescent="0.25">
      <c r="A31" s="14" t="s">
        <v>4</v>
      </c>
      <c r="B31" s="17">
        <f t="shared" si="2"/>
        <v>9.695911675198754E-2</v>
      </c>
      <c r="C31" s="17">
        <f t="shared" si="2"/>
        <v>0.10250300785581165</v>
      </c>
      <c r="D31" s="17">
        <f t="shared" si="2"/>
        <v>0.10778739767392484</v>
      </c>
      <c r="E31" s="17">
        <f t="shared" si="2"/>
        <v>0.15426171884215245</v>
      </c>
      <c r="F31" s="17">
        <f t="shared" si="2"/>
        <v>0.17799429097171435</v>
      </c>
      <c r="G31" s="17">
        <f t="shared" ref="G31:O31" si="71">G11/$C94</f>
        <v>0.18341259004661237</v>
      </c>
      <c r="H31" s="17">
        <f t="shared" si="71"/>
        <v>0.18593154103300533</v>
      </c>
      <c r="I31" s="17">
        <f t="shared" si="71"/>
        <v>0.18913319836150477</v>
      </c>
      <c r="J31" s="17">
        <f t="shared" si="71"/>
        <v>0.19245256368002259</v>
      </c>
      <c r="K31" s="17">
        <f t="shared" si="71"/>
        <v>0.19610151137059184</v>
      </c>
      <c r="L31" s="17">
        <f t="shared" si="71"/>
        <v>0.20029191581524555</v>
      </c>
      <c r="M31" s="17">
        <f t="shared" si="71"/>
        <v>0.20229295164555769</v>
      </c>
      <c r="N31" s="17">
        <f t="shared" si="71"/>
        <v>0.20427044587786619</v>
      </c>
      <c r="O31" s="17">
        <f t="shared" si="71"/>
        <v>0.20542398418004615</v>
      </c>
      <c r="P31" s="17">
        <f t="shared" ref="P31:R31" si="72">P11/$C94</f>
        <v>0.20667168887424078</v>
      </c>
      <c r="Q31" s="17">
        <f t="shared" si="72"/>
        <v>0.20704835444229955</v>
      </c>
      <c r="R31" s="17">
        <f t="shared" si="72"/>
        <v>0.20624794011017467</v>
      </c>
      <c r="S31" s="17">
        <f t="shared" si="12"/>
        <v>0.20467094288198115</v>
      </c>
      <c r="T31" s="17">
        <f t="shared" si="12"/>
        <v>0.20257982660181856</v>
      </c>
      <c r="U31" s="17">
        <f t="shared" si="12"/>
        <v>0.20208641714245437</v>
      </c>
      <c r="V31" s="17">
        <f t="shared" si="12"/>
        <v>0.20093512840393787</v>
      </c>
      <c r="W31" s="17">
        <f t="shared" si="12"/>
        <v>0.19891449918939874</v>
      </c>
      <c r="X31" s="17">
        <f t="shared" si="12"/>
        <v>0.19628298207278963</v>
      </c>
      <c r="Y31" s="17">
        <f t="shared" si="12"/>
        <v>0.19701134841756537</v>
      </c>
      <c r="Z31" s="17">
        <f t="shared" si="12"/>
        <v>0.19736378374568267</v>
      </c>
      <c r="AA31" s="17">
        <f t="shared" si="12"/>
        <v>0.19632997344987194</v>
      </c>
      <c r="AB31" s="17">
        <f t="shared" si="12"/>
        <v>0.19625948638424848</v>
      </c>
      <c r="AC31" s="17">
        <f t="shared" si="12"/>
        <v>0.19748126218838843</v>
      </c>
      <c r="AD31" s="17">
        <f t="shared" si="12"/>
        <v>0.19745776649984728</v>
      </c>
      <c r="AE31" s="17">
        <f t="shared" si="13"/>
        <v>0.19969087375002928</v>
      </c>
      <c r="AF31" s="17">
        <f t="shared" si="13"/>
        <v>0.20189222734830567</v>
      </c>
      <c r="AG31" s="17">
        <f t="shared" si="13"/>
        <v>0.20278213624973654</v>
      </c>
      <c r="AH31" s="17">
        <f t="shared" si="13"/>
        <v>0.20369546380646822</v>
      </c>
      <c r="AI31" s="17">
        <f t="shared" si="13"/>
        <v>0.20493665253741131</v>
      </c>
      <c r="AJ31" s="17">
        <f t="shared" si="13"/>
        <v>0.20559237488583407</v>
      </c>
      <c r="AK31" s="17">
        <f t="shared" si="13"/>
        <v>0.20655253975316737</v>
      </c>
      <c r="AL31" s="17">
        <f t="shared" si="13"/>
        <v>0.20887098662794781</v>
      </c>
      <c r="AM31" s="17">
        <f t="shared" si="13"/>
        <v>0.21088499098381772</v>
      </c>
      <c r="AN31" s="17">
        <f t="shared" si="13"/>
        <v>0.21118943350272829</v>
      </c>
      <c r="AO31" s="17">
        <f t="shared" si="13"/>
        <v>0.21151729467693964</v>
      </c>
      <c r="AP31" s="17">
        <f t="shared" si="13"/>
        <v>0.21289899533968759</v>
      </c>
      <c r="AQ31" s="17">
        <f t="shared" si="14"/>
        <v>0.21401895336352178</v>
      </c>
      <c r="AR31" s="17">
        <f t="shared" si="14"/>
        <v>0.21616637878717146</v>
      </c>
      <c r="AS31" s="17">
        <f t="shared" si="14"/>
        <v>0.21766023995144951</v>
      </c>
      <c r="AT31" s="17">
        <f t="shared" si="14"/>
        <v>0.22137155128145278</v>
      </c>
      <c r="AU31" s="17">
        <f t="shared" si="14"/>
        <v>0.22503617945007237</v>
      </c>
      <c r="AV31" s="17">
        <f t="shared" si="14"/>
        <v>0.22851407497315718</v>
      </c>
      <c r="AW31" s="17">
        <f t="shared" si="14"/>
        <v>0.23063815881611502</v>
      </c>
      <c r="AX31" s="17">
        <f t="shared" si="14"/>
        <v>0.23159516362448065</v>
      </c>
      <c r="AY31" s="17">
        <f t="shared" si="14"/>
        <v>0.23469959385649597</v>
      </c>
      <c r="AZ31" s="17">
        <f t="shared" ref="AZ31:BB31" si="73">AZ11/$F94</f>
        <v>0.23715045982913963</v>
      </c>
      <c r="BA31" s="17">
        <f t="shared" si="73"/>
        <v>0.23862097941272584</v>
      </c>
      <c r="BB31" s="17">
        <f t="shared" si="73"/>
        <v>0.24046496428738154</v>
      </c>
      <c r="BC31" s="17">
        <f t="shared" si="16"/>
        <v>0.24183376625118555</v>
      </c>
      <c r="BD31" s="17">
        <f t="shared" si="16"/>
        <v>0.24453321937716105</v>
      </c>
      <c r="BE31" s="17">
        <f t="shared" si="16"/>
        <v>0.24865221250903749</v>
      </c>
      <c r="BF31" s="17">
        <f t="shared" si="16"/>
        <v>0.2520730712117823</v>
      </c>
      <c r="BG31" s="17">
        <f t="shared" si="16"/>
        <v>0.253678780398785</v>
      </c>
      <c r="BH31" s="17">
        <f t="shared" si="16"/>
        <v>0.25479579548539555</v>
      </c>
    </row>
    <row r="32" spans="1:121" x14ac:dyDescent="0.25">
      <c r="A32" s="14" t="s">
        <v>5</v>
      </c>
      <c r="B32" s="17">
        <f t="shared" si="2"/>
        <v>6.1134812286689419E-2</v>
      </c>
      <c r="C32" s="17">
        <f t="shared" si="2"/>
        <v>6.5457906712172928E-2</v>
      </c>
      <c r="D32" s="17">
        <f t="shared" si="2"/>
        <v>6.9368600682593859E-2</v>
      </c>
      <c r="E32" s="17">
        <f t="shared" si="2"/>
        <v>0.1082622298065984</v>
      </c>
      <c r="F32" s="17">
        <f t="shared" si="2"/>
        <v>0.12411831626848692</v>
      </c>
      <c r="G32" s="17">
        <f t="shared" ref="G32:O32" si="74">G12/$C95</f>
        <v>0.12588886702830321</v>
      </c>
      <c r="H32" s="17">
        <f t="shared" si="74"/>
        <v>0.12729419039320947</v>
      </c>
      <c r="I32" s="17">
        <f t="shared" si="74"/>
        <v>0.12995025155288231</v>
      </c>
      <c r="J32" s="17">
        <f t="shared" si="74"/>
        <v>0.13249388684336266</v>
      </c>
      <c r="K32" s="17">
        <f t="shared" si="74"/>
        <v>0.13395542314286518</v>
      </c>
      <c r="L32" s="17">
        <f t="shared" si="74"/>
        <v>0.13811518030298772</v>
      </c>
      <c r="M32" s="17">
        <f t="shared" si="74"/>
        <v>0.14005452654655837</v>
      </c>
      <c r="N32" s="17">
        <f t="shared" si="74"/>
        <v>0.14316029118300122</v>
      </c>
      <c r="O32" s="17">
        <f t="shared" si="74"/>
        <v>0.14481857275359061</v>
      </c>
      <c r="P32" s="17">
        <f t="shared" ref="P32:R32" si="75">P12/$C95</f>
        <v>0.14494505185643217</v>
      </c>
      <c r="Q32" s="17">
        <f t="shared" si="75"/>
        <v>0.1445937210152056</v>
      </c>
      <c r="R32" s="17">
        <f t="shared" si="75"/>
        <v>0.14341324938868433</v>
      </c>
      <c r="S32" s="17">
        <f t="shared" si="12"/>
        <v>0.14070079363976259</v>
      </c>
      <c r="T32" s="17">
        <f t="shared" si="12"/>
        <v>0.1397973508276926</v>
      </c>
      <c r="U32" s="17">
        <f t="shared" si="12"/>
        <v>0.14024212267363476</v>
      </c>
      <c r="V32" s="17">
        <f t="shared" si="12"/>
        <v>0.14011703059196354</v>
      </c>
      <c r="W32" s="17">
        <f t="shared" si="12"/>
        <v>0.139102394818408</v>
      </c>
      <c r="X32" s="17">
        <f t="shared" si="12"/>
        <v>0.13872711857339431</v>
      </c>
      <c r="Y32" s="17">
        <f t="shared" si="12"/>
        <v>0.13888000889543692</v>
      </c>
      <c r="Z32" s="17">
        <f t="shared" si="12"/>
        <v>0.13915799129915077</v>
      </c>
      <c r="AA32" s="17">
        <f t="shared" si="12"/>
        <v>0.14008923235159215</v>
      </c>
      <c r="AB32" s="17">
        <f t="shared" si="12"/>
        <v>0.13924138602026492</v>
      </c>
      <c r="AC32" s="17">
        <f t="shared" si="12"/>
        <v>0.14014482883233492</v>
      </c>
      <c r="AD32" s="17">
        <f t="shared" si="12"/>
        <v>0.14042281123604874</v>
      </c>
      <c r="AE32" s="17">
        <f t="shared" si="13"/>
        <v>0.14001896047153869</v>
      </c>
      <c r="AF32" s="17">
        <f t="shared" si="13"/>
        <v>0.1425882417597516</v>
      </c>
      <c r="AG32" s="17">
        <f t="shared" si="13"/>
        <v>0.14382479425140485</v>
      </c>
      <c r="AH32" s="17">
        <f t="shared" si="13"/>
        <v>0.14506134674305812</v>
      </c>
      <c r="AI32" s="17">
        <f t="shared" si="13"/>
        <v>0.14649025184452413</v>
      </c>
      <c r="AJ32" s="17">
        <f t="shared" si="13"/>
        <v>0.14741079647719935</v>
      </c>
      <c r="AK32" s="17">
        <f t="shared" si="13"/>
        <v>0.14787793852960168</v>
      </c>
      <c r="AL32" s="17">
        <f t="shared" si="13"/>
        <v>0.14834508058200405</v>
      </c>
      <c r="AM32" s="17">
        <f t="shared" si="13"/>
        <v>0.14987016198837641</v>
      </c>
      <c r="AN32" s="17">
        <f t="shared" si="13"/>
        <v>0.15077696714892214</v>
      </c>
      <c r="AO32" s="17">
        <f t="shared" si="13"/>
        <v>0.15216465383399969</v>
      </c>
      <c r="AP32" s="17">
        <f t="shared" si="13"/>
        <v>0.15271423271917892</v>
      </c>
      <c r="AQ32" s="17">
        <f t="shared" si="14"/>
        <v>0.15228529879449298</v>
      </c>
      <c r="AR32" s="17">
        <f t="shared" si="14"/>
        <v>0.152625069653026</v>
      </c>
      <c r="AS32" s="17">
        <f t="shared" si="14"/>
        <v>0.15543837236167929</v>
      </c>
      <c r="AT32" s="17">
        <f t="shared" si="14"/>
        <v>0.15793908588048219</v>
      </c>
      <c r="AU32" s="17">
        <f t="shared" si="14"/>
        <v>0.16276383207165088</v>
      </c>
      <c r="AV32" s="17">
        <f t="shared" si="14"/>
        <v>0.16488400222889682</v>
      </c>
      <c r="AW32" s="17">
        <f t="shared" si="14"/>
        <v>0.16628385816605282</v>
      </c>
      <c r="AX32" s="17">
        <f t="shared" si="14"/>
        <v>0.16681390070536431</v>
      </c>
      <c r="AY32" s="17">
        <f t="shared" si="14"/>
        <v>0.17008929178162246</v>
      </c>
      <c r="AZ32" s="17">
        <f t="shared" ref="AZ32:BB32" si="76">AZ12/$F95</f>
        <v>0.17244050612267087</v>
      </c>
      <c r="BA32" s="17">
        <f t="shared" si="76"/>
        <v>0.17359572704168308</v>
      </c>
      <c r="BB32" s="17">
        <f t="shared" si="76"/>
        <v>0.17491403797279115</v>
      </c>
      <c r="BC32" s="17">
        <f t="shared" si="16"/>
        <v>0.17551657901968284</v>
      </c>
      <c r="BD32" s="17">
        <f t="shared" si="16"/>
        <v>0.1777357541567133</v>
      </c>
      <c r="BE32" s="17">
        <f t="shared" si="16"/>
        <v>0.17973973655318326</v>
      </c>
      <c r="BF32" s="17">
        <f t="shared" si="16"/>
        <v>0.1822682512547695</v>
      </c>
      <c r="BG32" s="17">
        <f t="shared" si="16"/>
        <v>0.18386874726268843</v>
      </c>
      <c r="BH32" s="17">
        <f t="shared" si="16"/>
        <v>0.18619551876999918</v>
      </c>
    </row>
    <row r="33" spans="1:122" x14ac:dyDescent="0.25">
      <c r="A33" s="14" t="s">
        <v>6</v>
      </c>
      <c r="B33" s="17">
        <f t="shared" si="2"/>
        <v>4.2920711974110029E-2</v>
      </c>
      <c r="C33" s="17">
        <f t="shared" si="2"/>
        <v>4.5732200647249192E-2</v>
      </c>
      <c r="D33" s="17">
        <f t="shared" si="2"/>
        <v>4.8361650485436891E-2</v>
      </c>
      <c r="E33" s="17">
        <f t="shared" si="2"/>
        <v>8.0885922330097088E-2</v>
      </c>
      <c r="F33" s="17">
        <f t="shared" si="2"/>
        <v>9.3911812297734626E-2</v>
      </c>
      <c r="G33" s="17">
        <f t="shared" ref="G33:O33" si="77">G13/$C96</f>
        <v>9.5455551308616146E-2</v>
      </c>
      <c r="H33" s="17">
        <f t="shared" si="77"/>
        <v>9.611941499527249E-2</v>
      </c>
      <c r="I33" s="17">
        <f t="shared" si="77"/>
        <v>9.8593816009173385E-2</v>
      </c>
      <c r="J33" s="17">
        <f t="shared" si="77"/>
        <v>0.10026353376652115</v>
      </c>
      <c r="K33" s="17">
        <f t="shared" si="77"/>
        <v>0.10233559315214549</v>
      </c>
      <c r="L33" s="17">
        <f t="shared" si="77"/>
        <v>0.1053129212013921</v>
      </c>
      <c r="M33" s="17">
        <f t="shared" si="77"/>
        <v>0.10639924359773884</v>
      </c>
      <c r="N33" s="17">
        <f t="shared" si="77"/>
        <v>0.10804884427367277</v>
      </c>
      <c r="O33" s="17">
        <f t="shared" si="77"/>
        <v>0.10931622040274397</v>
      </c>
      <c r="P33" s="17">
        <f t="shared" ref="P33:R33" si="78">P13/$C96</f>
        <v>0.10991973284515882</v>
      </c>
      <c r="Q33" s="17">
        <f t="shared" si="78"/>
        <v>0.10967832786819288</v>
      </c>
      <c r="R33" s="17">
        <f t="shared" si="78"/>
        <v>0.10766661972681003</v>
      </c>
      <c r="S33" s="17">
        <f t="shared" si="12"/>
        <v>0.10429877377928028</v>
      </c>
      <c r="T33" s="17">
        <f t="shared" si="12"/>
        <v>0.10405873057150287</v>
      </c>
      <c r="U33" s="17">
        <f t="shared" si="12"/>
        <v>0.10291852533456022</v>
      </c>
      <c r="V33" s="17">
        <f t="shared" si="12"/>
        <v>0.10105819047428537</v>
      </c>
      <c r="W33" s="17">
        <f t="shared" si="12"/>
        <v>9.9837970834750253E-2</v>
      </c>
      <c r="X33" s="17">
        <f t="shared" si="12"/>
        <v>9.8317697185493394E-2</v>
      </c>
      <c r="Y33" s="17">
        <f t="shared" si="12"/>
        <v>9.7777599967994233E-2</v>
      </c>
      <c r="Z33" s="17">
        <f t="shared" si="12"/>
        <v>9.6357344321977956E-2</v>
      </c>
      <c r="AA33" s="17">
        <f t="shared" si="12"/>
        <v>9.5917265107719391E-2</v>
      </c>
      <c r="AB33" s="17">
        <f t="shared" si="12"/>
        <v>9.5337160688924005E-2</v>
      </c>
      <c r="AC33" s="17">
        <f t="shared" si="12"/>
        <v>9.4937088675961678E-2</v>
      </c>
      <c r="AD33" s="17">
        <f t="shared" si="12"/>
        <v>9.4877077874017321E-2</v>
      </c>
      <c r="AE33" s="17">
        <f t="shared" si="13"/>
        <v>9.5881429678342234E-2</v>
      </c>
      <c r="AF33" s="17">
        <f t="shared" si="13"/>
        <v>9.7292035046589717E-2</v>
      </c>
      <c r="AG33" s="17">
        <f t="shared" si="13"/>
        <v>9.7490711859018933E-2</v>
      </c>
      <c r="AH33" s="17">
        <f t="shared" si="13"/>
        <v>9.8643037371108425E-2</v>
      </c>
      <c r="AI33" s="17">
        <f t="shared" si="13"/>
        <v>9.9636421433254518E-2</v>
      </c>
      <c r="AJ33" s="17">
        <f t="shared" si="13"/>
        <v>0.10078874694534401</v>
      </c>
      <c r="AK33" s="17">
        <f t="shared" si="13"/>
        <v>0.10148411578884628</v>
      </c>
      <c r="AL33" s="17">
        <f t="shared" si="13"/>
        <v>0.10168279260127551</v>
      </c>
      <c r="AM33" s="17">
        <f t="shared" si="13"/>
        <v>0.1023980291260207</v>
      </c>
      <c r="AN33" s="17">
        <f t="shared" si="13"/>
        <v>0.10180199868873303</v>
      </c>
      <c r="AO33" s="17">
        <f t="shared" si="13"/>
        <v>0.10198080781991933</v>
      </c>
      <c r="AP33" s="17">
        <f t="shared" si="13"/>
        <v>0.102576838257207</v>
      </c>
      <c r="AQ33" s="17">
        <f t="shared" si="14"/>
        <v>0.10250744737517016</v>
      </c>
      <c r="AR33" s="17">
        <f t="shared" si="14"/>
        <v>0.1041251553591509</v>
      </c>
      <c r="AS33" s="17">
        <f t="shared" si="14"/>
        <v>0.10556531002781669</v>
      </c>
      <c r="AT33" s="17">
        <f t="shared" si="14"/>
        <v>0.10793268756534949</v>
      </c>
      <c r="AU33" s="17">
        <f t="shared" si="14"/>
        <v>0.11114837538716486</v>
      </c>
      <c r="AV33" s="17">
        <f t="shared" si="14"/>
        <v>0.11179940420998639</v>
      </c>
      <c r="AW33" s="17">
        <f t="shared" si="14"/>
        <v>0.11318037444021385</v>
      </c>
      <c r="AX33" s="17">
        <f t="shared" si="14"/>
        <v>0.11424569433210362</v>
      </c>
      <c r="AY33" s="17">
        <f t="shared" si="14"/>
        <v>0.11554775197774665</v>
      </c>
      <c r="AZ33" s="17">
        <f t="shared" ref="AZ33:BB33" si="79">AZ13/$F96</f>
        <v>0.11714573181558129</v>
      </c>
      <c r="BA33" s="17">
        <f t="shared" si="79"/>
        <v>0.11694845035412023</v>
      </c>
      <c r="BB33" s="17">
        <f t="shared" si="79"/>
        <v>0.116908994061828</v>
      </c>
      <c r="BC33" s="17">
        <f t="shared" si="16"/>
        <v>0.11731306228833149</v>
      </c>
      <c r="BD33" s="17">
        <f t="shared" si="16"/>
        <v>0.11811657641359403</v>
      </c>
      <c r="BE33" s="17">
        <f t="shared" si="16"/>
        <v>0.11989998581356699</v>
      </c>
      <c r="BF33" s="17">
        <f t="shared" si="16"/>
        <v>0.1229572590706635</v>
      </c>
      <c r="BG33" s="17">
        <f t="shared" si="16"/>
        <v>0.12403514387284496</v>
      </c>
      <c r="BH33" s="17">
        <f t="shared" si="16"/>
        <v>0.12525021401348588</v>
      </c>
    </row>
    <row r="34" spans="1:122" x14ac:dyDescent="0.25">
      <c r="A34" s="14" t="s">
        <v>8</v>
      </c>
      <c r="B34" s="17">
        <f t="shared" si="2"/>
        <v>0.10772143909110035</v>
      </c>
      <c r="C34" s="17">
        <f t="shared" si="2"/>
        <v>0.1121235171308809</v>
      </c>
      <c r="D34" s="17">
        <f t="shared" si="2"/>
        <v>0.1168169091585881</v>
      </c>
      <c r="E34" s="17">
        <f t="shared" si="2"/>
        <v>0.15933256728543915</v>
      </c>
      <c r="F34" s="17">
        <f t="shared" si="2"/>
        <v>0.17540338895272622</v>
      </c>
      <c r="G34" s="17">
        <f t="shared" ref="G34:O34" si="80">G14/$C97</f>
        <v>0.17528473986038562</v>
      </c>
      <c r="H34" s="17">
        <f t="shared" si="80"/>
        <v>0.17664254564623569</v>
      </c>
      <c r="I34" s="17">
        <f t="shared" si="80"/>
        <v>0.17884698327502754</v>
      </c>
      <c r="J34" s="17">
        <f t="shared" si="80"/>
        <v>0.1820258462324883</v>
      </c>
      <c r="K34" s="17">
        <f t="shared" si="80"/>
        <v>0.18434210316129135</v>
      </c>
      <c r="L34" s="17">
        <f t="shared" si="80"/>
        <v>0.1874251210044568</v>
      </c>
      <c r="M34" s="17">
        <f t="shared" si="80"/>
        <v>0.18878292679030687</v>
      </c>
      <c r="N34" s="17">
        <f t="shared" si="80"/>
        <v>0.19073177744764461</v>
      </c>
      <c r="O34" s="17">
        <f t="shared" si="80"/>
        <v>0.1938467436622418</v>
      </c>
      <c r="P34" s="17">
        <f t="shared" ref="P34:R34" si="81">P14/$C97</f>
        <v>0.19335154390504944</v>
      </c>
      <c r="Q34" s="17">
        <f t="shared" si="81"/>
        <v>0.19343141483362886</v>
      </c>
      <c r="R34" s="17">
        <f t="shared" si="81"/>
        <v>0.19303206019073177</v>
      </c>
      <c r="S34" s="17">
        <f t="shared" si="12"/>
        <v>0.18997411452743229</v>
      </c>
      <c r="T34" s="17">
        <f t="shared" si="12"/>
        <v>0.18939011301218511</v>
      </c>
      <c r="U34" s="17">
        <f t="shared" si="12"/>
        <v>0.1889165982700928</v>
      </c>
      <c r="V34" s="17">
        <f t="shared" si="12"/>
        <v>0.1892007071153482</v>
      </c>
      <c r="W34" s="17">
        <f t="shared" si="12"/>
        <v>0.18855357030115538</v>
      </c>
      <c r="X34" s="17">
        <f t="shared" si="12"/>
        <v>0.18787486583748975</v>
      </c>
      <c r="Y34" s="17">
        <f t="shared" si="12"/>
        <v>0.18607550981753898</v>
      </c>
      <c r="Z34" s="17">
        <f t="shared" si="12"/>
        <v>0.18519161563230002</v>
      </c>
      <c r="AA34" s="17">
        <f t="shared" si="12"/>
        <v>0.18568091419912874</v>
      </c>
      <c r="AB34" s="17">
        <f t="shared" si="12"/>
        <v>0.18479702001388976</v>
      </c>
      <c r="AC34" s="17">
        <f t="shared" si="12"/>
        <v>0.18490750678704462</v>
      </c>
      <c r="AD34" s="17">
        <f t="shared" si="12"/>
        <v>0.18460761411705284</v>
      </c>
      <c r="AE34" s="17">
        <f t="shared" si="13"/>
        <v>0.18342272670575027</v>
      </c>
      <c r="AF34" s="17">
        <f t="shared" si="13"/>
        <v>0.18484158662841463</v>
      </c>
      <c r="AG34" s="17">
        <f t="shared" si="13"/>
        <v>0.18638518148933517</v>
      </c>
      <c r="AH34" s="17">
        <f t="shared" si="13"/>
        <v>0.18850567543969066</v>
      </c>
      <c r="AI34" s="17">
        <f t="shared" si="13"/>
        <v>0.19022078084071348</v>
      </c>
      <c r="AJ34" s="17">
        <f t="shared" si="13"/>
        <v>0.19124984408132717</v>
      </c>
      <c r="AK34" s="17">
        <f t="shared" si="13"/>
        <v>0.19263752026942746</v>
      </c>
      <c r="AL34" s="17">
        <f t="shared" si="13"/>
        <v>0.19263752026942746</v>
      </c>
      <c r="AM34" s="17">
        <f t="shared" si="13"/>
        <v>0.19530372957465386</v>
      </c>
      <c r="AN34" s="17">
        <f t="shared" si="13"/>
        <v>0.19594299613321692</v>
      </c>
      <c r="AO34" s="17">
        <f t="shared" si="13"/>
        <v>0.19661344642634401</v>
      </c>
      <c r="AP34" s="17">
        <f t="shared" si="13"/>
        <v>0.19733067232131721</v>
      </c>
      <c r="AQ34" s="17">
        <f t="shared" si="14"/>
        <v>0.19519450095555144</v>
      </c>
      <c r="AR34" s="17">
        <f t="shared" si="14"/>
        <v>0.19658159176376303</v>
      </c>
      <c r="AS34" s="17">
        <f t="shared" si="14"/>
        <v>0.19856975525553294</v>
      </c>
      <c r="AT34" s="17">
        <f t="shared" si="14"/>
        <v>0.20300844584180999</v>
      </c>
      <c r="AU34" s="17">
        <f t="shared" si="14"/>
        <v>0.20803279699155416</v>
      </c>
      <c r="AV34" s="17">
        <f t="shared" si="14"/>
        <v>0.21140805129153567</v>
      </c>
      <c r="AW34" s="17">
        <f t="shared" si="14"/>
        <v>0.21429011774859749</v>
      </c>
      <c r="AX34" s="17">
        <f t="shared" si="14"/>
        <v>0.21606251155909006</v>
      </c>
      <c r="AY34" s="17">
        <f t="shared" si="14"/>
        <v>0.21809691141113371</v>
      </c>
      <c r="AZ34" s="17">
        <f t="shared" ref="AZ34:BB34" si="82">AZ14/$F97</f>
        <v>0.22025460822390727</v>
      </c>
      <c r="BA34" s="17">
        <f t="shared" si="82"/>
        <v>0.22127180814992911</v>
      </c>
      <c r="BB34" s="17">
        <f t="shared" si="82"/>
        <v>0.22285925651932681</v>
      </c>
      <c r="BC34" s="17">
        <f t="shared" si="16"/>
        <v>0.22200058947042203</v>
      </c>
      <c r="BD34" s="17">
        <f t="shared" si="16"/>
        <v>0.22416466468870996</v>
      </c>
      <c r="BE34" s="17">
        <f t="shared" si="16"/>
        <v>0.22675545896412505</v>
      </c>
      <c r="BF34" s="17">
        <f t="shared" si="16"/>
        <v>0.23038257094970618</v>
      </c>
      <c r="BG34" s="17">
        <f t="shared" si="16"/>
        <v>0.23240948647106036</v>
      </c>
      <c r="BH34" s="17">
        <f t="shared" si="16"/>
        <v>0.23472596135260798</v>
      </c>
    </row>
    <row r="35" spans="1:122" x14ac:dyDescent="0.25">
      <c r="A35" s="14" t="s">
        <v>9</v>
      </c>
      <c r="B35" s="17">
        <f t="shared" si="2"/>
        <v>0.14777932371378993</v>
      </c>
      <c r="C35" s="17">
        <f t="shared" si="2"/>
        <v>0.15339159253990339</v>
      </c>
      <c r="D35" s="17">
        <f t="shared" si="2"/>
        <v>0.15805024465740147</v>
      </c>
      <c r="E35" s="17">
        <f t="shared" si="2"/>
        <v>0.20756014820141636</v>
      </c>
      <c r="F35" s="17">
        <f t="shared" si="2"/>
        <v>0.22606969218503289</v>
      </c>
      <c r="G35" s="17">
        <f t="shared" ref="G35:O35" si="83">G15/$C98</f>
        <v>0.22750542972385976</v>
      </c>
      <c r="H35" s="17">
        <f t="shared" si="83"/>
        <v>0.23048402109835556</v>
      </c>
      <c r="I35" s="17">
        <f t="shared" si="83"/>
        <v>0.23471920570896679</v>
      </c>
      <c r="J35" s="17">
        <f t="shared" si="83"/>
        <v>0.23741855414210364</v>
      </c>
      <c r="K35" s="17">
        <f t="shared" si="83"/>
        <v>0.23903195780328887</v>
      </c>
      <c r="L35" s="17">
        <f t="shared" si="83"/>
        <v>0.24349984486503257</v>
      </c>
      <c r="M35" s="17">
        <f t="shared" si="83"/>
        <v>0.24568724790567795</v>
      </c>
      <c r="N35" s="17">
        <f t="shared" si="83"/>
        <v>0.24691281414830904</v>
      </c>
      <c r="O35" s="17">
        <f t="shared" si="83"/>
        <v>0.24728513807012101</v>
      </c>
      <c r="P35" s="17">
        <f t="shared" ref="P35:R35" si="84">P15/$C98</f>
        <v>0.2470214086255042</v>
      </c>
      <c r="Q35" s="17">
        <f t="shared" si="84"/>
        <v>0.24657151721998138</v>
      </c>
      <c r="R35" s="17">
        <f t="shared" si="84"/>
        <v>0.24394973627055538</v>
      </c>
      <c r="S35" s="17">
        <f t="shared" si="12"/>
        <v>0.24012190804562317</v>
      </c>
      <c r="T35" s="17">
        <f t="shared" si="12"/>
        <v>0.2373358782150938</v>
      </c>
      <c r="U35" s="17">
        <f t="shared" si="12"/>
        <v>0.23647390213493005</v>
      </c>
      <c r="V35" s="17">
        <f t="shared" si="12"/>
        <v>0.23528868502470485</v>
      </c>
      <c r="W35" s="17">
        <f t="shared" si="12"/>
        <v>0.23319531454430711</v>
      </c>
      <c r="X35" s="17">
        <f t="shared" si="12"/>
        <v>0.23193313528406728</v>
      </c>
      <c r="Y35" s="17">
        <f t="shared" si="12"/>
        <v>0.23088645004386843</v>
      </c>
      <c r="Z35" s="17">
        <f t="shared" si="12"/>
        <v>0.2303015377037573</v>
      </c>
      <c r="AA35" s="17">
        <f t="shared" si="12"/>
        <v>0.23047085443378945</v>
      </c>
      <c r="AB35" s="17">
        <f t="shared" si="12"/>
        <v>0.22840826881339757</v>
      </c>
      <c r="AC35" s="17">
        <f t="shared" si="12"/>
        <v>0.22771560946326597</v>
      </c>
      <c r="AD35" s="17">
        <f t="shared" si="12"/>
        <v>0.22825434451336832</v>
      </c>
      <c r="AE35" s="17">
        <f t="shared" si="13"/>
        <v>0.22697102400170896</v>
      </c>
      <c r="AF35" s="17">
        <f t="shared" si="13"/>
        <v>0.22913773898713705</v>
      </c>
      <c r="AG35" s="17">
        <f t="shared" si="13"/>
        <v>0.22994644246761373</v>
      </c>
      <c r="AH35" s="17">
        <f t="shared" si="13"/>
        <v>0.23200634755939392</v>
      </c>
      <c r="AI35" s="17">
        <f t="shared" si="13"/>
        <v>0.23383737430764301</v>
      </c>
      <c r="AJ35" s="17">
        <f t="shared" si="13"/>
        <v>0.23447823366953019</v>
      </c>
      <c r="AK35" s="17">
        <f t="shared" si="13"/>
        <v>0.23524116148130064</v>
      </c>
      <c r="AL35" s="17">
        <f t="shared" si="13"/>
        <v>0.23649236309260419</v>
      </c>
      <c r="AM35" s="17">
        <f t="shared" si="13"/>
        <v>0.23824709705967623</v>
      </c>
      <c r="AN35" s="17">
        <f t="shared" si="13"/>
        <v>0.23771304759143691</v>
      </c>
      <c r="AO35" s="17">
        <f t="shared" si="13"/>
        <v>0.23785037459755559</v>
      </c>
      <c r="AP35" s="17">
        <f t="shared" si="13"/>
        <v>0.23777408181637855</v>
      </c>
      <c r="AQ35" s="17">
        <f t="shared" si="14"/>
        <v>0.23646236689254599</v>
      </c>
      <c r="AR35" s="17">
        <f t="shared" si="14"/>
        <v>0.2371279041626331</v>
      </c>
      <c r="AS35" s="17">
        <f t="shared" si="14"/>
        <v>0.23799007744433689</v>
      </c>
      <c r="AT35" s="17">
        <f t="shared" si="14"/>
        <v>0.23921527105517909</v>
      </c>
      <c r="AU35" s="17">
        <f t="shared" si="14"/>
        <v>0.24332950145208132</v>
      </c>
      <c r="AV35" s="17">
        <f t="shared" si="14"/>
        <v>0.24509922555663116</v>
      </c>
      <c r="AW35" s="17">
        <f t="shared" si="14"/>
        <v>0.24750423523717327</v>
      </c>
      <c r="AX35" s="17">
        <f t="shared" si="14"/>
        <v>0.24990924491771538</v>
      </c>
      <c r="AY35" s="17">
        <f t="shared" si="14"/>
        <v>0.25282853339787026</v>
      </c>
      <c r="AZ35" s="17">
        <f t="shared" ref="AZ35:BB35" si="85">AZ15/$F98</f>
        <v>0.25477976766698934</v>
      </c>
      <c r="BA35" s="17">
        <f t="shared" si="85"/>
        <v>0.25512766214908034</v>
      </c>
      <c r="BB35" s="17">
        <f t="shared" si="85"/>
        <v>0.25611084220716362</v>
      </c>
      <c r="BC35" s="17">
        <f t="shared" si="16"/>
        <v>0.25600646928966353</v>
      </c>
      <c r="BD35" s="17">
        <f t="shared" si="16"/>
        <v>0.25879632183758228</v>
      </c>
      <c r="BE35" s="17">
        <f t="shared" si="16"/>
        <v>0.26046123384198538</v>
      </c>
      <c r="BF35" s="17">
        <f t="shared" si="16"/>
        <v>0.26415103882471669</v>
      </c>
      <c r="BG35" s="17">
        <f t="shared" si="16"/>
        <v>0.26680589850741354</v>
      </c>
      <c r="BH35" s="17">
        <f t="shared" si="16"/>
        <v>0.2694907566046042</v>
      </c>
    </row>
    <row r="36" spans="1:122" x14ac:dyDescent="0.25">
      <c r="A36" s="14" t="s">
        <v>46</v>
      </c>
      <c r="B36" s="17">
        <f t="shared" ref="B36:F41" si="86">B16/$B99</f>
        <v>4.7712628257213584E-2</v>
      </c>
      <c r="C36" s="17">
        <f t="shared" si="86"/>
        <v>5.0698210540239222E-2</v>
      </c>
      <c r="D36" s="17">
        <f t="shared" si="86"/>
        <v>5.4420740348821828E-2</v>
      </c>
      <c r="E36" s="17">
        <f t="shared" si="86"/>
        <v>8.8017989078059744E-2</v>
      </c>
      <c r="F36" s="17">
        <f t="shared" si="86"/>
        <v>0.10296479658358686</v>
      </c>
      <c r="G36" s="17">
        <f t="shared" ref="G36:O36" si="87">G16/$C99</f>
        <v>0.10308565878441481</v>
      </c>
      <c r="H36" s="17">
        <f t="shared" si="87"/>
        <v>0.10441181964212336</v>
      </c>
      <c r="I36" s="17">
        <f t="shared" si="87"/>
        <v>0.10693339310396353</v>
      </c>
      <c r="J36" s="17">
        <f t="shared" si="87"/>
        <v>0.10923082670252904</v>
      </c>
      <c r="K36" s="17">
        <f t="shared" si="87"/>
        <v>0.1112854421158803</v>
      </c>
      <c r="L36" s="17">
        <f t="shared" si="87"/>
        <v>0.11356419739250626</v>
      </c>
      <c r="M36" s="17">
        <f t="shared" si="87"/>
        <v>0.11455414845530278</v>
      </c>
      <c r="N36" s="17">
        <f t="shared" si="87"/>
        <v>0.11660876386865404</v>
      </c>
      <c r="O36" s="17">
        <f t="shared" si="87"/>
        <v>0.11750532332175277</v>
      </c>
      <c r="P36" s="17">
        <f t="shared" ref="P36:R36" si="88">P16/$C99</f>
        <v>0.11746796667787365</v>
      </c>
      <c r="Q36" s="17">
        <f t="shared" si="88"/>
        <v>0.11709440023908252</v>
      </c>
      <c r="R36" s="17">
        <f t="shared" si="88"/>
        <v>0.11513317643542904</v>
      </c>
      <c r="S36" s="17">
        <f t="shared" si="12"/>
        <v>0.11260321037368158</v>
      </c>
      <c r="T36" s="17">
        <f t="shared" si="12"/>
        <v>0.1119197591296156</v>
      </c>
      <c r="U36" s="17">
        <f t="shared" si="12"/>
        <v>0.11071910153868889</v>
      </c>
      <c r="V36" s="17">
        <f t="shared" si="12"/>
        <v>0.10999870698413285</v>
      </c>
      <c r="W36" s="17">
        <f t="shared" si="12"/>
        <v>0.10959233056874226</v>
      </c>
      <c r="X36" s="17">
        <f t="shared" si="12"/>
        <v>0.10791140994144485</v>
      </c>
      <c r="Y36" s="17">
        <f t="shared" si="12"/>
        <v>0.10744961856031919</v>
      </c>
      <c r="Z36" s="17">
        <f t="shared" si="12"/>
        <v>0.10684005393723331</v>
      </c>
      <c r="AA36" s="17">
        <f t="shared" si="12"/>
        <v>0.10678463897149823</v>
      </c>
      <c r="AB36" s="17">
        <f t="shared" si="12"/>
        <v>0.10635979090086263</v>
      </c>
      <c r="AC36" s="17">
        <f t="shared" si="12"/>
        <v>0.10685852559247834</v>
      </c>
      <c r="AD36" s="17">
        <f t="shared" si="12"/>
        <v>0.10735726028409406</v>
      </c>
      <c r="AE36" s="17">
        <f t="shared" si="13"/>
        <v>0.10721649484536082</v>
      </c>
      <c r="AF36" s="17">
        <f t="shared" si="13"/>
        <v>0.10814706687346046</v>
      </c>
      <c r="AG36" s="17">
        <f t="shared" si="13"/>
        <v>0.10920536447404434</v>
      </c>
      <c r="AH36" s="17">
        <f t="shared" si="13"/>
        <v>0.10991697837788524</v>
      </c>
      <c r="AI36" s="17">
        <f t="shared" si="13"/>
        <v>0.11194234102727853</v>
      </c>
      <c r="AJ36" s="17">
        <f t="shared" si="13"/>
        <v>0.11272694097253901</v>
      </c>
      <c r="AK36" s="17">
        <f t="shared" si="13"/>
        <v>0.11354803393850926</v>
      </c>
      <c r="AL36" s="17">
        <f t="shared" si="13"/>
        <v>0.11371225253170331</v>
      </c>
      <c r="AM36" s="17">
        <f t="shared" si="13"/>
        <v>0.11508074080832041</v>
      </c>
      <c r="AN36" s="17">
        <f t="shared" si="13"/>
        <v>0.11566462913967704</v>
      </c>
      <c r="AO36" s="17">
        <f t="shared" si="13"/>
        <v>0.11728856856126266</v>
      </c>
      <c r="AP36" s="17">
        <f t="shared" si="13"/>
        <v>0.11785421038226439</v>
      </c>
      <c r="AQ36" s="17">
        <f t="shared" si="14"/>
        <v>0.11730543782126432</v>
      </c>
      <c r="AR36" s="17">
        <f t="shared" si="14"/>
        <v>0.11912706285508161</v>
      </c>
      <c r="AS36" s="17">
        <f t="shared" si="14"/>
        <v>0.12085850843177924</v>
      </c>
      <c r="AT36" s="17">
        <f t="shared" si="14"/>
        <v>0.12349174857967354</v>
      </c>
      <c r="AU36" s="17">
        <f t="shared" si="14"/>
        <v>0.12576427089908918</v>
      </c>
      <c r="AV36" s="17">
        <f t="shared" si="14"/>
        <v>0.1273875011272432</v>
      </c>
      <c r="AW36" s="17">
        <f t="shared" si="14"/>
        <v>0.12874019298403824</v>
      </c>
      <c r="AX36" s="17">
        <f t="shared" si="14"/>
        <v>0.12944359274957165</v>
      </c>
      <c r="AY36" s="17">
        <f t="shared" si="14"/>
        <v>0.13173415096041122</v>
      </c>
      <c r="AZ36" s="17">
        <f t="shared" ref="AZ36:BB36" si="89">AZ16/$F99</f>
        <v>0.13398863738840291</v>
      </c>
      <c r="BA36" s="17">
        <f t="shared" si="89"/>
        <v>0.13463792947966452</v>
      </c>
      <c r="BB36" s="17">
        <f t="shared" si="89"/>
        <v>0.13559383172513301</v>
      </c>
      <c r="BC36" s="17">
        <f t="shared" si="16"/>
        <v>0.13394282059962725</v>
      </c>
      <c r="BD36" s="17">
        <f t="shared" si="16"/>
        <v>0.13579744093544957</v>
      </c>
      <c r="BE36" s="17">
        <f t="shared" si="16"/>
        <v>0.13820488079444965</v>
      </c>
      <c r="BF36" s="17">
        <f t="shared" si="16"/>
        <v>0.14066581931698308</v>
      </c>
      <c r="BG36" s="17">
        <f t="shared" si="16"/>
        <v>0.1421816147837609</v>
      </c>
      <c r="BH36" s="17">
        <f t="shared" si="16"/>
        <v>0.14398273645604986</v>
      </c>
    </row>
    <row r="37" spans="1:122" x14ac:dyDescent="0.25">
      <c r="A37" s="14" t="s">
        <v>11</v>
      </c>
      <c r="B37" s="17">
        <f t="shared" si="86"/>
        <v>4.3596785267153992E-2</v>
      </c>
      <c r="C37" s="17">
        <f t="shared" si="86"/>
        <v>4.6868058640604178E-2</v>
      </c>
      <c r="D37" s="17">
        <f t="shared" si="86"/>
        <v>5.0159525059569485E-2</v>
      </c>
      <c r="E37" s="17">
        <f t="shared" si="86"/>
        <v>8.5214652073825781E-2</v>
      </c>
      <c r="F37" s="17">
        <f t="shared" si="86"/>
        <v>9.9713258753685224E-2</v>
      </c>
      <c r="G37" s="17">
        <f t="shared" ref="G37:O37" si="90">G17/$C100</f>
        <v>0.10184071222329162</v>
      </c>
      <c r="H37" s="17">
        <f t="shared" si="90"/>
        <v>0.10440728264356754</v>
      </c>
      <c r="I37" s="17">
        <f t="shared" si="90"/>
        <v>0.10697385306384344</v>
      </c>
      <c r="J37" s="17">
        <f t="shared" si="90"/>
        <v>0.1090391401989092</v>
      </c>
      <c r="K37" s="17">
        <f t="shared" si="90"/>
        <v>0.10998155277510427</v>
      </c>
      <c r="L37" s="17">
        <f t="shared" si="90"/>
        <v>0.11244786653833815</v>
      </c>
      <c r="M37" s="17">
        <f t="shared" si="90"/>
        <v>0.11331007378889958</v>
      </c>
      <c r="N37" s="17">
        <f t="shared" si="90"/>
        <v>0.11643808148861085</v>
      </c>
      <c r="O37" s="17">
        <f t="shared" si="90"/>
        <v>0.11740054539621431</v>
      </c>
      <c r="P37" s="17">
        <f t="shared" ref="P37:R37" si="91">P17/$C100</f>
        <v>0.1177614693615656</v>
      </c>
      <c r="Q37" s="17">
        <f t="shared" si="91"/>
        <v>0.11663859480269489</v>
      </c>
      <c r="R37" s="17">
        <f t="shared" si="91"/>
        <v>0.11503448829002245</v>
      </c>
      <c r="S37" s="17">
        <f t="shared" si="12"/>
        <v>0.11207893163244967</v>
      </c>
      <c r="T37" s="17">
        <f t="shared" si="12"/>
        <v>0.11050428542953956</v>
      </c>
      <c r="U37" s="17">
        <f t="shared" si="12"/>
        <v>0.10920869045246163</v>
      </c>
      <c r="V37" s="17">
        <f t="shared" si="12"/>
        <v>0.10805262108829979</v>
      </c>
      <c r="W37" s="17">
        <f t="shared" si="12"/>
        <v>0.10769384094080127</v>
      </c>
      <c r="X37" s="17">
        <f t="shared" si="12"/>
        <v>0.10691648395455451</v>
      </c>
      <c r="Y37" s="17">
        <f t="shared" si="12"/>
        <v>0.10669722941997209</v>
      </c>
      <c r="Z37" s="17">
        <f t="shared" si="12"/>
        <v>0.10588000797289217</v>
      </c>
      <c r="AA37" s="17">
        <f t="shared" si="12"/>
        <v>0.10588000797289217</v>
      </c>
      <c r="AB37" s="17">
        <f t="shared" si="12"/>
        <v>0.10528204106039465</v>
      </c>
      <c r="AC37" s="17">
        <f t="shared" si="12"/>
        <v>0.10448475184373131</v>
      </c>
      <c r="AD37" s="17">
        <f t="shared" si="12"/>
        <v>0.10468407414789715</v>
      </c>
      <c r="AE37" s="17">
        <f t="shared" si="13"/>
        <v>0.1058576826445627</v>
      </c>
      <c r="AF37" s="17">
        <f t="shared" si="13"/>
        <v>0.10702486696077074</v>
      </c>
      <c r="AG37" s="17">
        <f t="shared" si="13"/>
        <v>0.10706443253081169</v>
      </c>
      <c r="AH37" s="17">
        <f t="shared" si="13"/>
        <v>0.10819205127697877</v>
      </c>
      <c r="AI37" s="17">
        <f t="shared" si="13"/>
        <v>0.1088844487526954</v>
      </c>
      <c r="AJ37" s="17">
        <f t="shared" si="13"/>
        <v>0.1087261864725316</v>
      </c>
      <c r="AK37" s="17">
        <f t="shared" si="13"/>
        <v>0.1089635798927773</v>
      </c>
      <c r="AL37" s="17">
        <f t="shared" si="13"/>
        <v>0.1089635798927773</v>
      </c>
      <c r="AM37" s="17">
        <f t="shared" si="13"/>
        <v>0.10995271914380106</v>
      </c>
      <c r="AN37" s="17">
        <f t="shared" si="13"/>
        <v>0.11068468218955864</v>
      </c>
      <c r="AO37" s="17">
        <f t="shared" si="13"/>
        <v>0.11165403865556194</v>
      </c>
      <c r="AP37" s="17">
        <f t="shared" si="13"/>
        <v>0.11258382955152427</v>
      </c>
      <c r="AQ37" s="17">
        <f t="shared" si="14"/>
        <v>0.11261217036149783</v>
      </c>
      <c r="AR37" s="17">
        <f t="shared" si="14"/>
        <v>0.11316197694739528</v>
      </c>
      <c r="AS37" s="17">
        <f t="shared" si="14"/>
        <v>0.11496848430105838</v>
      </c>
      <c r="AT37" s="17">
        <f t="shared" si="14"/>
        <v>0.11756042963457498</v>
      </c>
      <c r="AU37" s="17">
        <f t="shared" si="14"/>
        <v>0.12040764231154398</v>
      </c>
      <c r="AV37" s="17">
        <f t="shared" si="14"/>
        <v>0.12125198813988651</v>
      </c>
      <c r="AW37" s="17">
        <f t="shared" si="14"/>
        <v>0.12294067979657157</v>
      </c>
      <c r="AX37" s="17">
        <f t="shared" si="14"/>
        <v>0.1236279380289434</v>
      </c>
      <c r="AY37" s="17">
        <f t="shared" si="14"/>
        <v>0.12478645904922732</v>
      </c>
      <c r="AZ37" s="17">
        <f t="shared" ref="AZ37:BB37" si="92">AZ17/$F100</f>
        <v>0.12608243171598563</v>
      </c>
      <c r="BA37" s="17">
        <f t="shared" si="92"/>
        <v>0.12594498006951127</v>
      </c>
      <c r="BB37" s="17">
        <f t="shared" si="92"/>
        <v>0.12639660690792703</v>
      </c>
      <c r="BC37" s="17">
        <f t="shared" si="16"/>
        <v>0.12612594059408405</v>
      </c>
      <c r="BD37" s="17">
        <f t="shared" si="16"/>
        <v>0.12764623473198214</v>
      </c>
      <c r="BE37" s="17">
        <f t="shared" si="16"/>
        <v>0.12980973023591405</v>
      </c>
      <c r="BF37" s="17">
        <f t="shared" si="16"/>
        <v>0.13247999045247866</v>
      </c>
      <c r="BG37" s="17">
        <f t="shared" si="16"/>
        <v>0.13273337280879499</v>
      </c>
      <c r="BH37" s="17">
        <f t="shared" si="16"/>
        <v>0.1346824678573823</v>
      </c>
    </row>
    <row r="38" spans="1:122" x14ac:dyDescent="0.25">
      <c r="A38" s="14" t="s">
        <v>41</v>
      </c>
      <c r="B38" s="17">
        <f t="shared" si="86"/>
        <v>8.126930288155236E-2</v>
      </c>
      <c r="C38" s="17">
        <f t="shared" si="86"/>
        <v>8.5469670584380514E-2</v>
      </c>
      <c r="D38" s="17">
        <f t="shared" si="86"/>
        <v>8.9527447256487896E-2</v>
      </c>
      <c r="E38" s="17">
        <f t="shared" si="86"/>
        <v>0.12928152323627029</v>
      </c>
      <c r="F38" s="17">
        <f t="shared" si="86"/>
        <v>0.14548532525924263</v>
      </c>
      <c r="G38" s="17">
        <f t="shared" ref="G38:O38" si="93">G18/$C101</f>
        <v>0.14685104644736527</v>
      </c>
      <c r="H38" s="17">
        <f t="shared" si="93"/>
        <v>0.14885143090563951</v>
      </c>
      <c r="I38" s="17">
        <f t="shared" si="93"/>
        <v>0.15177391450609126</v>
      </c>
      <c r="J38" s="17">
        <f t="shared" si="93"/>
        <v>0.15439904366004278</v>
      </c>
      <c r="K38" s="17">
        <f t="shared" si="93"/>
        <v>0.15624924910493307</v>
      </c>
      <c r="L38" s="17">
        <f t="shared" si="93"/>
        <v>0.1599346420933753</v>
      </c>
      <c r="M38" s="17">
        <f t="shared" si="93"/>
        <v>0.16140038926400269</v>
      </c>
      <c r="N38" s="17">
        <f t="shared" si="93"/>
        <v>0.16359901001994379</v>
      </c>
      <c r="O38" s="17">
        <f t="shared" si="93"/>
        <v>0.16490857101665185</v>
      </c>
      <c r="P38" s="17">
        <f t="shared" ref="P38:R38" si="94">P18/$C101</f>
        <v>0.16466377922483599</v>
      </c>
      <c r="Q38" s="17">
        <f t="shared" si="94"/>
        <v>0.16397746113367134</v>
      </c>
      <c r="R38" s="17">
        <f t="shared" si="94"/>
        <v>0.16248768532090252</v>
      </c>
      <c r="S38" s="17">
        <f t="shared" si="12"/>
        <v>0.15960858751145438</v>
      </c>
      <c r="T38" s="17">
        <f t="shared" si="12"/>
        <v>0.15810017969986553</v>
      </c>
      <c r="U38" s="17">
        <f t="shared" si="12"/>
        <v>0.15696366730533506</v>
      </c>
      <c r="V38" s="17">
        <f t="shared" si="12"/>
        <v>0.15635524640302753</v>
      </c>
      <c r="W38" s="17">
        <f t="shared" si="12"/>
        <v>0.15545377191207796</v>
      </c>
      <c r="X38" s="17">
        <f t="shared" si="12"/>
        <v>0.15433362291589808</v>
      </c>
      <c r="Y38" s="17">
        <f t="shared" si="12"/>
        <v>0.1539007366504421</v>
      </c>
      <c r="Z38" s="17">
        <f t="shared" si="12"/>
        <v>0.15328934058479809</v>
      </c>
      <c r="AA38" s="17">
        <f t="shared" si="12"/>
        <v>0.15362702162348713</v>
      </c>
      <c r="AB38" s="17">
        <f t="shared" si="12"/>
        <v>0.15277166216425281</v>
      </c>
      <c r="AC38" s="17">
        <f t="shared" si="12"/>
        <v>0.15271067131585525</v>
      </c>
      <c r="AD38" s="17">
        <f t="shared" si="12"/>
        <v>0.15289661902438445</v>
      </c>
      <c r="AE38" s="17">
        <f t="shared" si="13"/>
        <v>0.15257563489142437</v>
      </c>
      <c r="AF38" s="17">
        <f t="shared" si="13"/>
        <v>0.15425395656974605</v>
      </c>
      <c r="AG38" s="17">
        <f t="shared" si="13"/>
        <v>0.15518292234081707</v>
      </c>
      <c r="AH38" s="17">
        <f t="shared" si="13"/>
        <v>0.15654177401545821</v>
      </c>
      <c r="AI38" s="17">
        <f t="shared" si="13"/>
        <v>0.15788148693411852</v>
      </c>
      <c r="AJ38" s="17">
        <f t="shared" si="13"/>
        <v>0.15879425837320574</v>
      </c>
      <c r="AK38" s="17">
        <f t="shared" si="13"/>
        <v>0.15971880750828119</v>
      </c>
      <c r="AL38" s="17">
        <f t="shared" si="13"/>
        <v>0.16026205373573796</v>
      </c>
      <c r="AM38" s="17">
        <f t="shared" si="13"/>
        <v>0.16171071034228929</v>
      </c>
      <c r="AN38" s="17">
        <f t="shared" si="13"/>
        <v>0.16219948472580051</v>
      </c>
      <c r="AO38" s="17">
        <f t="shared" si="13"/>
        <v>0.16309164519690836</v>
      </c>
      <c r="AP38" s="17">
        <f t="shared" si="13"/>
        <v>0.16369083548030916</v>
      </c>
      <c r="AQ38" s="17">
        <f t="shared" si="14"/>
        <v>0.16304238507317798</v>
      </c>
      <c r="AR38" s="17">
        <f t="shared" si="14"/>
        <v>0.1642652977041601</v>
      </c>
      <c r="AS38" s="17">
        <f t="shared" si="14"/>
        <v>0.16594443399842873</v>
      </c>
      <c r="AT38" s="17">
        <f t="shared" si="14"/>
        <v>0.16864679397201732</v>
      </c>
      <c r="AU38" s="17">
        <f t="shared" si="14"/>
        <v>0.17223973751834734</v>
      </c>
      <c r="AV38" s="17">
        <f t="shared" si="14"/>
        <v>0.17422933911702501</v>
      </c>
      <c r="AW38" s="17">
        <f t="shared" si="14"/>
        <v>0.17615189187061905</v>
      </c>
      <c r="AX38" s="17">
        <f t="shared" si="14"/>
        <v>0.17737043175083483</v>
      </c>
      <c r="AY38" s="17">
        <f t="shared" si="14"/>
        <v>0.17973608991541642</v>
      </c>
      <c r="AZ38" s="17">
        <f t="shared" ref="AZ38:BB38" si="95">AZ18/$F101</f>
        <v>0.18172277634691655</v>
      </c>
      <c r="BA38" s="17">
        <f t="shared" si="95"/>
        <v>0.18221398201633368</v>
      </c>
      <c r="BB38" s="17">
        <f t="shared" si="95"/>
        <v>0.18296026481378641</v>
      </c>
      <c r="BC38" s="17">
        <f t="shared" si="16"/>
        <v>0.18264300226470934</v>
      </c>
      <c r="BD38" s="17">
        <f t="shared" si="16"/>
        <v>0.1847172443082587</v>
      </c>
      <c r="BE38" s="17">
        <f t="shared" si="16"/>
        <v>0.1871408019917099</v>
      </c>
      <c r="BF38" s="17">
        <f t="shared" si="16"/>
        <v>0.18996130926595864</v>
      </c>
      <c r="BG38" s="17">
        <f t="shared" si="16"/>
        <v>0.19159818503310197</v>
      </c>
      <c r="BH38" s="17">
        <f t="shared" si="16"/>
        <v>0.19359303715849183</v>
      </c>
    </row>
    <row r="39" spans="1:122" x14ac:dyDescent="0.25">
      <c r="A39" s="14" t="s">
        <v>24</v>
      </c>
      <c r="B39" s="17">
        <f t="shared" si="86"/>
        <v>9.7752608579327563E-2</v>
      </c>
      <c r="C39" s="17">
        <f t="shared" si="86"/>
        <v>0.10273789351645411</v>
      </c>
      <c r="D39" s="17">
        <f t="shared" si="86"/>
        <v>0.107821278872737</v>
      </c>
      <c r="E39" s="17">
        <f t="shared" si="86"/>
        <v>0.15295638990457505</v>
      </c>
      <c r="F39" s="17">
        <f t="shared" si="86"/>
        <v>0.17340586818870954</v>
      </c>
      <c r="G39" s="17">
        <f t="shared" ref="G39:O39" si="96">G19/$C102</f>
        <v>0.17658724865042733</v>
      </c>
      <c r="H39" s="17">
        <f t="shared" si="96"/>
        <v>0.17897067847709505</v>
      </c>
      <c r="I39" s="17">
        <f t="shared" si="96"/>
        <v>0.18228791476570352</v>
      </c>
      <c r="J39" s="17">
        <f t="shared" si="96"/>
        <v>0.18523162846953567</v>
      </c>
      <c r="K39" s="17">
        <f t="shared" si="96"/>
        <v>0.18753501774232278</v>
      </c>
      <c r="L39" s="17">
        <f t="shared" si="96"/>
        <v>0.1927999075086933</v>
      </c>
      <c r="M39" s="17">
        <f t="shared" si="96"/>
        <v>0.19512108357123165</v>
      </c>
      <c r="N39" s="17">
        <f t="shared" si="96"/>
        <v>0.19779799542879503</v>
      </c>
      <c r="O39" s="17">
        <f t="shared" si="96"/>
        <v>0.20003913093745276</v>
      </c>
      <c r="P39" s="17">
        <f t="shared" ref="P39:R39" si="97">P19/$C102</f>
        <v>0.20051937426073654</v>
      </c>
      <c r="Q39" s="17">
        <f t="shared" si="97"/>
        <v>0.20003023754257712</v>
      </c>
      <c r="R39" s="17">
        <f t="shared" si="97"/>
        <v>0.20000355735795025</v>
      </c>
      <c r="S39" s="17">
        <f t="shared" si="12"/>
        <v>0.19858967535923364</v>
      </c>
      <c r="T39" s="17">
        <f t="shared" si="12"/>
        <v>0.1968689018981728</v>
      </c>
      <c r="U39" s="17">
        <f t="shared" si="12"/>
        <v>0.19482880965052332</v>
      </c>
      <c r="V39" s="17">
        <f t="shared" si="12"/>
        <v>0.19410147241440481</v>
      </c>
      <c r="W39" s="17">
        <f t="shared" si="12"/>
        <v>0.19404825261664005</v>
      </c>
      <c r="X39" s="17">
        <f t="shared" si="12"/>
        <v>0.19322334575128614</v>
      </c>
      <c r="Y39" s="17">
        <f t="shared" si="12"/>
        <v>0.19349831470640411</v>
      </c>
      <c r="Z39" s="17">
        <f t="shared" si="12"/>
        <v>0.19277097747028563</v>
      </c>
      <c r="AA39" s="17">
        <f t="shared" si="12"/>
        <v>0.19184850097569628</v>
      </c>
      <c r="AB39" s="17">
        <f t="shared" si="12"/>
        <v>0.19105907397551888</v>
      </c>
      <c r="AC39" s="17">
        <f t="shared" si="12"/>
        <v>0.19117438353734256</v>
      </c>
      <c r="AD39" s="17">
        <f t="shared" si="12"/>
        <v>0.18991484832357636</v>
      </c>
      <c r="AE39" s="17">
        <f t="shared" si="13"/>
        <v>0.19129605594257409</v>
      </c>
      <c r="AF39" s="17">
        <f t="shared" si="13"/>
        <v>0.19335328759745363</v>
      </c>
      <c r="AG39" s="17">
        <f t="shared" si="13"/>
        <v>0.19596676643798727</v>
      </c>
      <c r="AH39" s="17">
        <f t="shared" si="13"/>
        <v>0.19846546411322721</v>
      </c>
      <c r="AI39" s="17">
        <f t="shared" si="13"/>
        <v>0.20136148120679151</v>
      </c>
      <c r="AJ39" s="17">
        <f t="shared" si="13"/>
        <v>0.20393964276569632</v>
      </c>
      <c r="AK39" s="17">
        <f t="shared" si="13"/>
        <v>0.20558189636143706</v>
      </c>
      <c r="AL39" s="17">
        <f t="shared" si="13"/>
        <v>0.20635887655727139</v>
      </c>
      <c r="AM39" s="17">
        <f t="shared" si="13"/>
        <v>0.20853088937744463</v>
      </c>
      <c r="AN39" s="17">
        <f t="shared" si="13"/>
        <v>0.2103320707405151</v>
      </c>
      <c r="AO39" s="17">
        <f t="shared" si="13"/>
        <v>0.21280428045453342</v>
      </c>
      <c r="AP39" s="17">
        <f t="shared" si="13"/>
        <v>0.2143935581278309</v>
      </c>
      <c r="AQ39" s="17">
        <f t="shared" si="14"/>
        <v>0.21457536174517305</v>
      </c>
      <c r="AR39" s="17">
        <f t="shared" si="14"/>
        <v>0.21644016360997492</v>
      </c>
      <c r="AS39" s="17">
        <f t="shared" si="14"/>
        <v>0.21827857676914281</v>
      </c>
      <c r="AT39" s="17">
        <f t="shared" si="14"/>
        <v>0.22064476404099045</v>
      </c>
      <c r="AU39" s="17">
        <f t="shared" si="14"/>
        <v>0.22345076307340458</v>
      </c>
      <c r="AV39" s="17">
        <f t="shared" si="14"/>
        <v>0.2260720411663808</v>
      </c>
      <c r="AW39" s="17">
        <f t="shared" si="14"/>
        <v>0.2283062849100585</v>
      </c>
      <c r="AX39" s="17">
        <f t="shared" si="14"/>
        <v>0.23003914324669042</v>
      </c>
      <c r="AY39" s="17">
        <f t="shared" si="14"/>
        <v>0.23246690416501736</v>
      </c>
      <c r="AZ39" s="17">
        <f t="shared" ref="AZ39:BB39" si="98">AZ19/$F102</f>
        <v>0.23504420108193694</v>
      </c>
      <c r="BA39" s="17">
        <f t="shared" si="98"/>
        <v>0.23553679025377139</v>
      </c>
      <c r="BB39" s="17">
        <f t="shared" si="98"/>
        <v>0.23615252671856446</v>
      </c>
      <c r="BC39" s="17">
        <f t="shared" si="16"/>
        <v>0.23609059880297975</v>
      </c>
      <c r="BD39" s="17">
        <f t="shared" si="16"/>
        <v>0.23795703155156137</v>
      </c>
      <c r="BE39" s="17">
        <f t="shared" si="16"/>
        <v>0.24072601159171064</v>
      </c>
      <c r="BF39" s="17">
        <f t="shared" si="16"/>
        <v>0.24374034429364527</v>
      </c>
      <c r="BG39" s="17">
        <f t="shared" si="16"/>
        <v>0.24612377015098894</v>
      </c>
      <c r="BH39" s="17">
        <f t="shared" si="16"/>
        <v>0.24853348379352391</v>
      </c>
    </row>
    <row r="40" spans="1:122" x14ac:dyDescent="0.25">
      <c r="A40" s="14" t="s">
        <v>65</v>
      </c>
      <c r="B40" s="17">
        <f t="shared" si="86"/>
        <v>6.6502306766957051E-2</v>
      </c>
      <c r="C40" s="17">
        <f t="shared" si="86"/>
        <v>7.0016524118603513E-2</v>
      </c>
      <c r="D40" s="17">
        <f t="shared" si="86"/>
        <v>7.3746215976839793E-2</v>
      </c>
      <c r="E40" s="17">
        <f t="shared" si="86"/>
        <v>0.11032347614578239</v>
      </c>
      <c r="F40" s="17">
        <f t="shared" si="86"/>
        <v>0.12650574378362658</v>
      </c>
      <c r="G40" s="17">
        <f t="shared" ref="G40:O40" si="99">G20/$C103</f>
        <v>0.12916884572135226</v>
      </c>
      <c r="H40" s="17">
        <f t="shared" si="99"/>
        <v>0.13174378572128395</v>
      </c>
      <c r="I40" s="17">
        <f t="shared" si="99"/>
        <v>0.13526144322195574</v>
      </c>
      <c r="J40" s="17">
        <f t="shared" si="99"/>
        <v>0.13797270821015273</v>
      </c>
      <c r="K40" s="17">
        <f t="shared" si="99"/>
        <v>0.14011582107962561</v>
      </c>
      <c r="L40" s="17">
        <f t="shared" si="99"/>
        <v>0.1441441062820078</v>
      </c>
      <c r="M40" s="17">
        <f t="shared" si="99"/>
        <v>0.14552758164461521</v>
      </c>
      <c r="N40" s="17">
        <f t="shared" si="99"/>
        <v>0.14774581772534795</v>
      </c>
      <c r="O40" s="17">
        <f t="shared" si="99"/>
        <v>0.14888369797422119</v>
      </c>
      <c r="P40" s="17">
        <f t="shared" ref="P40:R40" si="100">P20/$C103</f>
        <v>0.14865071095188725</v>
      </c>
      <c r="Q40" s="17">
        <f t="shared" si="100"/>
        <v>0.1479299483935059</v>
      </c>
      <c r="R40" s="17">
        <f t="shared" si="100"/>
        <v>0.14632399275139812</v>
      </c>
      <c r="S40" s="17">
        <f t="shared" si="12"/>
        <v>0.14418195285699478</v>
      </c>
      <c r="T40" s="17">
        <f t="shared" si="12"/>
        <v>0.14327283607621855</v>
      </c>
      <c r="U40" s="17">
        <f t="shared" si="12"/>
        <v>0.14192978704683518</v>
      </c>
      <c r="V40" s="17">
        <f t="shared" si="12"/>
        <v>0.14091257883951061</v>
      </c>
      <c r="W40" s="17">
        <f t="shared" si="12"/>
        <v>0.13941757519599404</v>
      </c>
      <c r="X40" s="17">
        <f t="shared" si="12"/>
        <v>0.13805442220563427</v>
      </c>
      <c r="Y40" s="17">
        <f t="shared" si="12"/>
        <v>0.1374975163775482</v>
      </c>
      <c r="Z40" s="17">
        <f t="shared" si="12"/>
        <v>0.13649101287671755</v>
      </c>
      <c r="AA40" s="17">
        <f t="shared" si="12"/>
        <v>0.13588867731863291</v>
      </c>
      <c r="AB40" s="17">
        <f t="shared" si="12"/>
        <v>0.13484170480544719</v>
      </c>
      <c r="AC40" s="17">
        <f t="shared" si="12"/>
        <v>0.13461116198022449</v>
      </c>
      <c r="AD40" s="17">
        <f t="shared" si="12"/>
        <v>0.13456755988304195</v>
      </c>
      <c r="AE40" s="17">
        <f t="shared" si="13"/>
        <v>0.1349324404708678</v>
      </c>
      <c r="AF40" s="17">
        <f t="shared" si="13"/>
        <v>0.13666643080251095</v>
      </c>
      <c r="AG40" s="17">
        <f t="shared" si="13"/>
        <v>0.13763321464960046</v>
      </c>
      <c r="AH40" s="17">
        <f t="shared" si="13"/>
        <v>0.13892943074056421</v>
      </c>
      <c r="AI40" s="17">
        <f t="shared" si="13"/>
        <v>0.13985785426342606</v>
      </c>
      <c r="AJ40" s="17">
        <f t="shared" si="13"/>
        <v>0.14073521708444428</v>
      </c>
      <c r="AK40" s="17">
        <f t="shared" si="13"/>
        <v>0.14155063316566244</v>
      </c>
      <c r="AL40" s="17">
        <f t="shared" si="13"/>
        <v>0.14194564082865557</v>
      </c>
      <c r="AM40" s="17">
        <f t="shared" si="13"/>
        <v>0.14314595610905012</v>
      </c>
      <c r="AN40" s="17">
        <f t="shared" si="13"/>
        <v>0.14364049326193129</v>
      </c>
      <c r="AO40" s="17">
        <f t="shared" si="13"/>
        <v>0.1446609297246636</v>
      </c>
      <c r="AP40" s="17">
        <f t="shared" si="13"/>
        <v>0.14530165081581783</v>
      </c>
      <c r="AQ40" s="17">
        <f t="shared" si="14"/>
        <v>0.14505568947935471</v>
      </c>
      <c r="AR40" s="17">
        <f t="shared" si="14"/>
        <v>0.14607594689102035</v>
      </c>
      <c r="AS40" s="17">
        <f t="shared" si="14"/>
        <v>0.14716852830184796</v>
      </c>
      <c r="AT40" s="17">
        <f t="shared" si="14"/>
        <v>0.14855555332492212</v>
      </c>
      <c r="AU40" s="17">
        <f t="shared" si="14"/>
        <v>0.15034023165299717</v>
      </c>
      <c r="AV40" s="17">
        <f t="shared" si="14"/>
        <v>0.15184410755016223</v>
      </c>
      <c r="AW40" s="17">
        <f t="shared" si="14"/>
        <v>0.15362441040497837</v>
      </c>
      <c r="AX40" s="17">
        <f t="shared" si="14"/>
        <v>0.15472316895452443</v>
      </c>
      <c r="AY40" s="17">
        <f t="shared" si="14"/>
        <v>0.15673871784220189</v>
      </c>
      <c r="AZ40" s="17">
        <f t="shared" ref="AZ40:BB40" si="101">AZ20/$F103</f>
        <v>0.15923737045381894</v>
      </c>
      <c r="BA40" s="17">
        <f t="shared" si="101"/>
        <v>0.16028079213567881</v>
      </c>
      <c r="BB40" s="17">
        <f t="shared" si="101"/>
        <v>0.16184772632392813</v>
      </c>
      <c r="BC40" s="17">
        <f t="shared" si="16"/>
        <v>0.16228697633408301</v>
      </c>
      <c r="BD40" s="17">
        <f t="shared" si="16"/>
        <v>0.16415238501570362</v>
      </c>
      <c r="BE40" s="17">
        <f t="shared" si="16"/>
        <v>0.16643934487123027</v>
      </c>
      <c r="BF40" s="17">
        <f t="shared" si="16"/>
        <v>0.16886281675032624</v>
      </c>
      <c r="BG40" s="17">
        <f t="shared" si="16"/>
        <v>0.17029491479533634</v>
      </c>
      <c r="BH40" s="17">
        <f t="shared" si="16"/>
        <v>0.17215495502659187</v>
      </c>
    </row>
    <row r="41" spans="1:122" x14ac:dyDescent="0.25">
      <c r="A41" s="14" t="s">
        <v>42</v>
      </c>
      <c r="B41" s="17">
        <f t="shared" si="86"/>
        <v>9.006433530286051E-2</v>
      </c>
      <c r="C41" s="17">
        <f t="shared" si="86"/>
        <v>9.4515324454560651E-2</v>
      </c>
      <c r="D41" s="17">
        <f t="shared" si="86"/>
        <v>9.912675738211349E-2</v>
      </c>
      <c r="E41" s="17">
        <f t="shared" si="86"/>
        <v>0.13858420939896915</v>
      </c>
      <c r="F41" s="17">
        <f t="shared" si="86"/>
        <v>0.15693171633489114</v>
      </c>
      <c r="G41" s="17">
        <f t="shared" ref="G41:O41" si="102">G21/$C104</f>
        <v>0.16087119979839268</v>
      </c>
      <c r="H41" s="17">
        <f t="shared" si="102"/>
        <v>0.16455117885950424</v>
      </c>
      <c r="I41" s="17">
        <f t="shared" si="102"/>
        <v>0.16913865417095514</v>
      </c>
      <c r="J41" s="17">
        <f t="shared" si="102"/>
        <v>0.1727373769565273</v>
      </c>
      <c r="K41" s="17">
        <f t="shared" si="102"/>
        <v>0.17537291766989282</v>
      </c>
      <c r="L41" s="17">
        <f t="shared" si="102"/>
        <v>0.18019923461090881</v>
      </c>
      <c r="M41" s="17">
        <f t="shared" si="102"/>
        <v>0.18192362615198185</v>
      </c>
      <c r="N41" s="17">
        <f t="shared" si="102"/>
        <v>0.18455296539319435</v>
      </c>
      <c r="O41" s="17">
        <f t="shared" si="102"/>
        <v>0.18611951672522173</v>
      </c>
      <c r="P41" s="17">
        <f t="shared" ref="P41:R41" si="103">P21/$C104</f>
        <v>0.18597934646422853</v>
      </c>
      <c r="Q41" s="17">
        <f t="shared" si="103"/>
        <v>0.18540732437186627</v>
      </c>
      <c r="R41" s="17">
        <f t="shared" si="103"/>
        <v>0.18380127051174081</v>
      </c>
      <c r="S41" s="17">
        <f t="shared" si="12"/>
        <v>0.18140468163609805</v>
      </c>
      <c r="T41" s="17">
        <f t="shared" si="12"/>
        <v>0.18070072318264868</v>
      </c>
      <c r="U41" s="17">
        <f t="shared" si="12"/>
        <v>0.17943223867990821</v>
      </c>
      <c r="V41" s="17">
        <f t="shared" si="12"/>
        <v>0.1784550720763794</v>
      </c>
      <c r="W41" s="17">
        <f t="shared" si="12"/>
        <v>0.17687049013423925</v>
      </c>
      <c r="X41" s="17">
        <f t="shared" si="12"/>
        <v>0.17536168208415603</v>
      </c>
      <c r="Y41" s="17">
        <f t="shared" si="12"/>
        <v>0.17458684654727291</v>
      </c>
      <c r="Z41" s="17">
        <f t="shared" si="12"/>
        <v>0.17345184229338148</v>
      </c>
      <c r="AA41" s="17">
        <f t="shared" si="12"/>
        <v>0.17329535548677696</v>
      </c>
      <c r="AB41" s="17">
        <f t="shared" si="12"/>
        <v>0.17242178171394887</v>
      </c>
      <c r="AC41" s="17">
        <f t="shared" si="12"/>
        <v>0.17226153787314211</v>
      </c>
      <c r="AD41" s="17">
        <f t="shared" si="12"/>
        <v>0.17213865330502076</v>
      </c>
      <c r="AE41" s="17">
        <f t="shared" si="13"/>
        <v>0.17210709395676704</v>
      </c>
      <c r="AF41" s="17">
        <f t="shared" si="13"/>
        <v>0.17396594565917195</v>
      </c>
      <c r="AG41" s="17">
        <f t="shared" si="13"/>
        <v>0.17508516140876726</v>
      </c>
      <c r="AH41" s="17">
        <f t="shared" si="13"/>
        <v>0.1765416417680894</v>
      </c>
      <c r="AI41" s="17">
        <f t="shared" si="13"/>
        <v>0.17749293744864308</v>
      </c>
      <c r="AJ41" s="17">
        <f t="shared" si="13"/>
        <v>0.17847737304302211</v>
      </c>
      <c r="AK41" s="17">
        <f t="shared" si="13"/>
        <v>0.1795351689270448</v>
      </c>
      <c r="AL41" s="17">
        <f t="shared" si="13"/>
        <v>0.18018292645884434</v>
      </c>
      <c r="AM41" s="17">
        <f t="shared" si="13"/>
        <v>0.18171808792836114</v>
      </c>
      <c r="AN41" s="17">
        <f t="shared" si="13"/>
        <v>0.18245805905096923</v>
      </c>
      <c r="AO41" s="17">
        <f t="shared" si="13"/>
        <v>0.18381009212183808</v>
      </c>
      <c r="AP41" s="17">
        <f t="shared" si="13"/>
        <v>0.18463532206193611</v>
      </c>
      <c r="AQ41" s="17">
        <f t="shared" si="14"/>
        <v>0.18431306680669515</v>
      </c>
      <c r="AR41" s="17">
        <f t="shared" si="14"/>
        <v>0.1858179653076783</v>
      </c>
      <c r="AS41" s="17">
        <f t="shared" si="14"/>
        <v>0.18732448604923027</v>
      </c>
      <c r="AT41" s="17">
        <f t="shared" si="14"/>
        <v>0.18946775701198929</v>
      </c>
      <c r="AU41" s="17">
        <f t="shared" si="14"/>
        <v>0.19171160689001343</v>
      </c>
      <c r="AV41" s="17">
        <f t="shared" si="14"/>
        <v>0.19382293219234084</v>
      </c>
      <c r="AW41" s="17">
        <f t="shared" si="14"/>
        <v>0.19602635084388123</v>
      </c>
      <c r="AX41" s="17">
        <f t="shared" si="14"/>
        <v>0.19740525532735484</v>
      </c>
      <c r="AY41" s="17">
        <f t="shared" si="14"/>
        <v>0.20024854389350383</v>
      </c>
      <c r="AZ41" s="17">
        <f t="shared" ref="AZ41:BB41" si="104">AZ21/$F104</f>
        <v>0.20303709223943406</v>
      </c>
      <c r="BA41" s="17">
        <f t="shared" si="104"/>
        <v>0.20478150000183021</v>
      </c>
      <c r="BB41" s="17">
        <f t="shared" si="104"/>
        <v>0.2071005552887871</v>
      </c>
      <c r="BC41" s="17">
        <f t="shared" si="16"/>
        <v>0.20759565059176247</v>
      </c>
      <c r="BD41" s="17">
        <f t="shared" si="16"/>
        <v>0.2097147773556069</v>
      </c>
      <c r="BE41" s="17">
        <f t="shared" si="16"/>
        <v>0.21246482576365544</v>
      </c>
      <c r="BF41" s="17">
        <f t="shared" si="16"/>
        <v>0.21582567935389901</v>
      </c>
      <c r="BG41" s="17">
        <f t="shared" si="16"/>
        <v>0.21776086647641565</v>
      </c>
      <c r="BH41" s="17">
        <f t="shared" si="16"/>
        <v>0.22032346415633808</v>
      </c>
    </row>
    <row r="46" spans="1:122" x14ac:dyDescent="0.25">
      <c r="A46" s="14" t="s">
        <v>95</v>
      </c>
      <c r="BJ46" s="17" t="str" cm="1">
        <f t="array" ref="BJ46">INDEX(A48:A63,Control!$B$2)&amp;" UC households"</f>
        <v>Ashford UC households</v>
      </c>
    </row>
    <row r="47" spans="1:122" x14ac:dyDescent="0.25">
      <c r="B47" s="4">
        <v>43831</v>
      </c>
      <c r="C47" s="4">
        <v>43862</v>
      </c>
      <c r="D47" s="4">
        <v>43891</v>
      </c>
      <c r="E47" s="4">
        <v>43922</v>
      </c>
      <c r="F47" s="4">
        <v>43952</v>
      </c>
      <c r="G47" s="4">
        <v>43983</v>
      </c>
      <c r="H47" s="4">
        <v>44013</v>
      </c>
      <c r="I47" s="4">
        <v>44044</v>
      </c>
      <c r="J47" s="4">
        <v>44075</v>
      </c>
      <c r="K47" s="4">
        <v>44105</v>
      </c>
      <c r="L47" s="4">
        <v>44136</v>
      </c>
      <c r="M47" s="4">
        <v>44166</v>
      </c>
      <c r="N47" s="4">
        <v>44197</v>
      </c>
      <c r="O47" s="4">
        <v>44228</v>
      </c>
      <c r="P47" s="4">
        <v>44256</v>
      </c>
      <c r="Q47" s="4">
        <v>44287</v>
      </c>
      <c r="R47" s="4">
        <v>44317</v>
      </c>
      <c r="S47" s="4">
        <v>44348</v>
      </c>
      <c r="T47" s="4">
        <v>44378</v>
      </c>
      <c r="U47" s="4">
        <v>44409</v>
      </c>
      <c r="V47" s="4">
        <v>44440</v>
      </c>
      <c r="W47" s="4">
        <v>44470</v>
      </c>
      <c r="X47" s="4">
        <v>44501</v>
      </c>
      <c r="Y47" s="4">
        <v>44531</v>
      </c>
      <c r="Z47" s="4">
        <v>44562</v>
      </c>
      <c r="AA47" s="4">
        <v>44593</v>
      </c>
      <c r="AB47" s="4">
        <v>44621</v>
      </c>
      <c r="AC47" s="4">
        <v>44652</v>
      </c>
      <c r="AD47" s="4">
        <v>44682</v>
      </c>
      <c r="AE47" s="4">
        <v>44713</v>
      </c>
      <c r="AF47" s="4">
        <v>44743</v>
      </c>
      <c r="AG47" s="4">
        <v>44774</v>
      </c>
      <c r="AH47" s="4">
        <v>44805</v>
      </c>
      <c r="AI47" s="4">
        <v>44835</v>
      </c>
      <c r="AJ47" s="4">
        <v>44866</v>
      </c>
      <c r="AK47" s="4">
        <v>44896</v>
      </c>
      <c r="AL47" s="4">
        <v>44927</v>
      </c>
      <c r="AM47" s="4">
        <v>44958</v>
      </c>
      <c r="AN47" s="4">
        <v>44986</v>
      </c>
      <c r="AO47" s="4">
        <v>45017</v>
      </c>
      <c r="AP47" s="4">
        <v>45047</v>
      </c>
      <c r="AQ47" s="4">
        <v>45078</v>
      </c>
      <c r="AR47" s="4">
        <v>45108</v>
      </c>
      <c r="AS47" s="4">
        <v>45139</v>
      </c>
      <c r="AT47" s="4">
        <v>45170</v>
      </c>
      <c r="AU47" s="4">
        <v>45200</v>
      </c>
      <c r="AV47" s="4">
        <v>45231</v>
      </c>
      <c r="AW47" s="230">
        <v>45261</v>
      </c>
      <c r="AX47" s="4">
        <v>45292</v>
      </c>
      <c r="AY47" s="4">
        <v>45323</v>
      </c>
      <c r="AZ47" s="4">
        <v>45352</v>
      </c>
      <c r="BA47" s="4">
        <v>45383</v>
      </c>
      <c r="BB47" s="4">
        <v>45413</v>
      </c>
      <c r="BC47" s="4">
        <v>45444</v>
      </c>
      <c r="BD47" s="4">
        <v>45474</v>
      </c>
      <c r="BE47" s="4">
        <v>45505</v>
      </c>
      <c r="BF47" s="4">
        <v>45536</v>
      </c>
      <c r="BG47" s="4">
        <v>45566</v>
      </c>
      <c r="BH47" s="4">
        <v>45597</v>
      </c>
      <c r="BK47" s="4">
        <v>43831</v>
      </c>
      <c r="BL47" s="4">
        <v>43862</v>
      </c>
      <c r="BM47" s="4">
        <v>43891</v>
      </c>
      <c r="BN47" s="4">
        <v>43922</v>
      </c>
      <c r="BO47" s="4">
        <v>43952</v>
      </c>
      <c r="BP47" s="4">
        <v>43983</v>
      </c>
      <c r="BQ47" s="4">
        <v>44013</v>
      </c>
      <c r="BR47" s="4">
        <v>44044</v>
      </c>
      <c r="BS47" s="4">
        <v>44075</v>
      </c>
      <c r="BT47" s="4">
        <v>44105</v>
      </c>
      <c r="BU47" s="4">
        <v>44136</v>
      </c>
      <c r="BV47" s="4">
        <v>44166</v>
      </c>
      <c r="BW47" s="4">
        <v>44197</v>
      </c>
      <c r="BX47" s="4">
        <v>44228</v>
      </c>
      <c r="BY47" s="4">
        <v>44256</v>
      </c>
      <c r="BZ47" s="4">
        <v>44287</v>
      </c>
      <c r="CA47" s="4">
        <v>44317</v>
      </c>
      <c r="CB47" s="4">
        <v>44348</v>
      </c>
      <c r="CC47" s="4">
        <v>44378</v>
      </c>
      <c r="CD47" s="4">
        <v>44409</v>
      </c>
      <c r="CE47" s="4">
        <v>44440</v>
      </c>
      <c r="CF47" s="4">
        <v>44470</v>
      </c>
      <c r="CG47" s="4">
        <v>44501</v>
      </c>
      <c r="CH47" s="4">
        <v>44531</v>
      </c>
      <c r="CI47" s="4">
        <v>44562</v>
      </c>
      <c r="CJ47" s="4">
        <v>44593</v>
      </c>
      <c r="CK47" s="4">
        <v>44621</v>
      </c>
      <c r="CL47" s="4">
        <v>44652</v>
      </c>
      <c r="CM47" s="4">
        <v>44682</v>
      </c>
      <c r="CN47" s="4">
        <v>44713</v>
      </c>
      <c r="CO47" s="4">
        <v>44743</v>
      </c>
      <c r="CP47" s="4">
        <v>44774</v>
      </c>
      <c r="CQ47" s="4">
        <v>44805</v>
      </c>
      <c r="CR47" s="4">
        <v>44835</v>
      </c>
      <c r="CS47" s="4">
        <v>44866</v>
      </c>
      <c r="CT47" s="4">
        <v>44896</v>
      </c>
      <c r="CU47" s="4">
        <v>44927</v>
      </c>
      <c r="CV47" s="4">
        <v>44958</v>
      </c>
      <c r="CW47" s="4">
        <v>44986</v>
      </c>
      <c r="CX47" s="4">
        <v>45017</v>
      </c>
      <c r="CY47" s="4">
        <v>45047</v>
      </c>
      <c r="CZ47" s="4">
        <v>45078</v>
      </c>
      <c r="DA47" s="4">
        <v>45108</v>
      </c>
      <c r="DB47" s="4">
        <v>45139</v>
      </c>
      <c r="DC47" s="4">
        <v>45170</v>
      </c>
      <c r="DD47" s="4">
        <v>45200</v>
      </c>
      <c r="DE47" s="4">
        <v>45231</v>
      </c>
      <c r="DF47" s="4">
        <v>45261</v>
      </c>
      <c r="DG47" s="4">
        <v>45292</v>
      </c>
      <c r="DH47" s="4">
        <v>45323</v>
      </c>
      <c r="DI47" s="4">
        <v>45352</v>
      </c>
      <c r="DJ47" s="4">
        <v>45383</v>
      </c>
      <c r="DK47" s="4">
        <v>45413</v>
      </c>
      <c r="DL47" s="4">
        <v>45444</v>
      </c>
      <c r="DM47" s="4">
        <v>45474</v>
      </c>
      <c r="DN47" s="4">
        <v>45505</v>
      </c>
      <c r="DO47" s="4">
        <v>45536</v>
      </c>
      <c r="DP47" s="4">
        <v>45566</v>
      </c>
      <c r="DQ47" s="4">
        <v>45597</v>
      </c>
    </row>
    <row r="48" spans="1:122" x14ac:dyDescent="0.25">
      <c r="A48" s="14" t="s">
        <v>0</v>
      </c>
      <c r="B48" s="6">
        <v>2723</v>
      </c>
      <c r="C48" s="6">
        <v>2884</v>
      </c>
      <c r="D48" s="6">
        <v>3047</v>
      </c>
      <c r="E48" s="6">
        <v>3910</v>
      </c>
      <c r="F48" s="6">
        <v>4327</v>
      </c>
      <c r="G48" s="6">
        <v>4433</v>
      </c>
      <c r="H48" s="6">
        <v>4543</v>
      </c>
      <c r="I48" s="6">
        <v>4687</v>
      </c>
      <c r="J48" s="6">
        <v>4792</v>
      </c>
      <c r="K48" s="6">
        <v>4896</v>
      </c>
      <c r="L48" s="6">
        <v>5053</v>
      </c>
      <c r="M48" s="6">
        <v>5047</v>
      </c>
      <c r="N48" s="6">
        <v>5099</v>
      </c>
      <c r="O48" s="6">
        <v>5182</v>
      </c>
      <c r="P48" s="6">
        <v>5218</v>
      </c>
      <c r="Q48" s="6">
        <v>5260</v>
      </c>
      <c r="R48" s="6">
        <v>5303</v>
      </c>
      <c r="S48" s="6">
        <v>5313</v>
      </c>
      <c r="T48" s="6">
        <v>5307</v>
      </c>
      <c r="U48" s="6">
        <v>5303</v>
      </c>
      <c r="V48" s="6">
        <v>5292</v>
      </c>
      <c r="W48" s="6">
        <v>5313</v>
      </c>
      <c r="X48" s="6">
        <v>5304</v>
      </c>
      <c r="Y48" s="6">
        <v>5303</v>
      </c>
      <c r="Z48" s="6">
        <v>5333</v>
      </c>
      <c r="AA48" s="6">
        <v>5361</v>
      </c>
      <c r="AB48" s="6">
        <v>5369</v>
      </c>
      <c r="AC48" s="6">
        <v>5430</v>
      </c>
      <c r="AD48" s="6">
        <v>5450</v>
      </c>
      <c r="AE48" s="6">
        <v>5497</v>
      </c>
      <c r="AF48" s="6">
        <v>5579</v>
      </c>
      <c r="AG48" s="6">
        <v>5626</v>
      </c>
      <c r="AH48" s="6">
        <v>5700</v>
      </c>
      <c r="AI48" s="6">
        <v>5752</v>
      </c>
      <c r="AJ48" s="6">
        <v>5748</v>
      </c>
      <c r="AK48" s="6">
        <v>5790</v>
      </c>
      <c r="AL48" s="6">
        <v>5844</v>
      </c>
      <c r="AM48" s="6">
        <v>5914</v>
      </c>
      <c r="AN48" s="6">
        <v>5936</v>
      </c>
      <c r="AO48" s="6">
        <v>5983</v>
      </c>
      <c r="AP48" s="6">
        <v>6038</v>
      </c>
      <c r="AQ48" s="6">
        <v>6069</v>
      </c>
      <c r="AR48" s="6">
        <v>6125</v>
      </c>
      <c r="AS48" s="6">
        <v>6152</v>
      </c>
      <c r="AT48" s="6">
        <v>6193</v>
      </c>
      <c r="AU48" s="6">
        <v>6277</v>
      </c>
      <c r="AV48" s="6">
        <v>6318</v>
      </c>
      <c r="AW48" s="6">
        <v>6398</v>
      </c>
      <c r="AX48" s="6">
        <v>6445</v>
      </c>
      <c r="AY48" s="6">
        <v>6528</v>
      </c>
      <c r="AZ48" s="6">
        <v>6604</v>
      </c>
      <c r="BA48" s="6">
        <v>6637</v>
      </c>
      <c r="BB48" s="6">
        <v>6649</v>
      </c>
      <c r="BC48" s="6">
        <v>6720</v>
      </c>
      <c r="BD48" s="6">
        <v>6833</v>
      </c>
      <c r="BE48" s="6">
        <v>6978</v>
      </c>
      <c r="BF48" s="6">
        <v>7112</v>
      </c>
      <c r="BG48" s="6">
        <v>7173</v>
      </c>
      <c r="BH48" s="6">
        <v>7253</v>
      </c>
      <c r="BJ48" s="14" t="s">
        <v>95</v>
      </c>
      <c r="BK48" s="129" cm="1">
        <f t="array" ref="BK48">INDEX(B48:B63,Control!$B$2)</f>
        <v>2723</v>
      </c>
      <c r="BL48" s="129" cm="1">
        <f t="array" ref="BL48">INDEX(C48:C63,Control!$B$2)</f>
        <v>2884</v>
      </c>
      <c r="BM48" s="129" cm="1">
        <f t="array" ref="BM48">INDEX(D48:D63,Control!$B$2)</f>
        <v>3047</v>
      </c>
      <c r="BN48" s="129" cm="1">
        <f t="array" ref="BN48">INDEX(E48:E63,Control!$B$2)</f>
        <v>3910</v>
      </c>
      <c r="BO48" s="129" cm="1">
        <f t="array" ref="BO48">INDEX(F48:F63,Control!$B$2)</f>
        <v>4327</v>
      </c>
      <c r="BP48" s="129" cm="1">
        <f t="array" ref="BP48">INDEX(G48:G63,Control!$B$2)</f>
        <v>4433</v>
      </c>
      <c r="BQ48" s="129" cm="1">
        <f t="array" ref="BQ48">INDEX(H48:H63,Control!$B$2)</f>
        <v>4543</v>
      </c>
      <c r="BR48" s="129" cm="1">
        <f t="array" ref="BR48">INDEX(I48:I63,Control!$B$2)</f>
        <v>4687</v>
      </c>
      <c r="BS48" s="129" cm="1">
        <f t="array" ref="BS48">INDEX(J48:J63,Control!$B$2)</f>
        <v>4792</v>
      </c>
      <c r="BT48" s="129" cm="1">
        <f t="array" ref="BT48">INDEX(K48:K63,Control!$B$2)</f>
        <v>4896</v>
      </c>
      <c r="BU48" s="129" cm="1">
        <f t="array" ref="BU48">INDEX(L48:L63,Control!$B$2)</f>
        <v>5053</v>
      </c>
      <c r="BV48" s="129" cm="1">
        <f t="array" ref="BV48">INDEX(M48:M63,Control!$B$2)</f>
        <v>5047</v>
      </c>
      <c r="BW48" s="129" cm="1">
        <f t="array" ref="BW48">INDEX(N48:N63,Control!$B$2)</f>
        <v>5099</v>
      </c>
      <c r="BX48" s="129" cm="1">
        <f t="array" ref="BX48">INDEX(O48:O63,Control!$B$2)</f>
        <v>5182</v>
      </c>
      <c r="BY48" s="129" cm="1">
        <f t="array" ref="BY48">INDEX(P48:P63,Control!$B$2)</f>
        <v>5218</v>
      </c>
      <c r="BZ48" s="129" cm="1">
        <f t="array" ref="BZ48">INDEX(Q48:Q63,Control!$B$2)</f>
        <v>5260</v>
      </c>
      <c r="CA48" s="129" cm="1">
        <f t="array" ref="CA48">INDEX(R48:R63,Control!$B$2)</f>
        <v>5303</v>
      </c>
      <c r="CB48" s="129" cm="1">
        <f t="array" ref="CB48">INDEX(S48:S63,Control!$B$2)</f>
        <v>5313</v>
      </c>
      <c r="CC48" s="129" cm="1">
        <f t="array" ref="CC48">INDEX(T48:T63,Control!$B$2)</f>
        <v>5307</v>
      </c>
      <c r="CD48" s="129" cm="1">
        <f t="array" ref="CD48">INDEX(U48:U63,Control!$B$2)</f>
        <v>5303</v>
      </c>
      <c r="CE48" s="129" cm="1">
        <f t="array" ref="CE48">INDEX(V48:V63,Control!$B$2)</f>
        <v>5292</v>
      </c>
      <c r="CF48" s="129" cm="1">
        <f t="array" ref="CF48">INDEX(W48:W63,Control!$B$2)</f>
        <v>5313</v>
      </c>
      <c r="CG48" s="129" cm="1">
        <f t="array" ref="CG48">INDEX(X48:X63,Control!$B$2)</f>
        <v>5304</v>
      </c>
      <c r="CH48" s="129" cm="1">
        <f t="array" ref="CH48">INDEX(Y48:Y63,Control!$B$2)</f>
        <v>5303</v>
      </c>
      <c r="CI48" s="129" cm="1">
        <f t="array" ref="CI48">INDEX(Z48:Z63,Control!$B$2)</f>
        <v>5333</v>
      </c>
      <c r="CJ48" s="129" cm="1">
        <f t="array" ref="CJ48">INDEX(AA48:AA63,Control!$B$2)</f>
        <v>5361</v>
      </c>
      <c r="CK48" s="129" cm="1">
        <f t="array" ref="CK48">INDEX(AB48:AB63,Control!$B$2)</f>
        <v>5369</v>
      </c>
      <c r="CL48" s="129" cm="1">
        <f t="array" ref="CL48">INDEX(AC48:AC63,Control!$B$2)</f>
        <v>5430</v>
      </c>
      <c r="CM48" s="129" cm="1">
        <f t="array" ref="CM48">INDEX(AD48:AD63,Control!$B$2)</f>
        <v>5450</v>
      </c>
      <c r="CN48" s="129" cm="1">
        <f t="array" ref="CN48">INDEX(AE48:AE63,Control!$B$2)</f>
        <v>5497</v>
      </c>
      <c r="CO48" s="129" cm="1">
        <f t="array" ref="CO48">INDEX(AF48:AF63,Control!$B$2)</f>
        <v>5579</v>
      </c>
      <c r="CP48" s="129" cm="1">
        <f t="array" ref="CP48">INDEX(AG48:AG63,Control!$B$2)</f>
        <v>5626</v>
      </c>
      <c r="CQ48" s="129" cm="1">
        <f t="array" ref="CQ48">INDEX(AH48:AH63,Control!$B$2)</f>
        <v>5700</v>
      </c>
      <c r="CR48" s="129" cm="1">
        <f t="array" ref="CR48">INDEX(AI48:AI63,Control!$B$2)</f>
        <v>5752</v>
      </c>
      <c r="CS48" s="129" cm="1">
        <f t="array" ref="CS48">INDEX(AJ48:AJ63,Control!$B$2)</f>
        <v>5748</v>
      </c>
      <c r="CT48" s="129" cm="1">
        <f t="array" ref="CT48">INDEX(AK48:AK63,Control!$B$2)</f>
        <v>5790</v>
      </c>
      <c r="CU48" s="129" cm="1">
        <f t="array" ref="CU48">INDEX(AL48:AL63,Control!$B$2)</f>
        <v>5844</v>
      </c>
      <c r="CV48" s="129" cm="1">
        <f t="array" ref="CV48">INDEX(AM48:AM63,Control!$B$2)</f>
        <v>5914</v>
      </c>
      <c r="CW48" s="129" cm="1">
        <f t="array" ref="CW48">INDEX(AN48:AN63,Control!$B$2)</f>
        <v>5936</v>
      </c>
      <c r="CX48" s="129" cm="1">
        <f t="array" ref="CX48">INDEX(AO48:AO63,Control!$B$2)</f>
        <v>5983</v>
      </c>
      <c r="CY48" s="129" cm="1">
        <f t="array" ref="CY48">INDEX(AP48:AP63,Control!$B$2)</f>
        <v>6038</v>
      </c>
      <c r="CZ48" s="129" cm="1">
        <f t="array" ref="CZ48">INDEX(AQ48:AQ63,Control!$B$2)</f>
        <v>6069</v>
      </c>
      <c r="DA48" s="129" cm="1">
        <f t="array" ref="DA48">INDEX(AR48:AR63,Control!$B$2)</f>
        <v>6125</v>
      </c>
      <c r="DB48" s="129" cm="1">
        <f t="array" ref="DB48">INDEX(AS48:AS63,Control!$B$2)</f>
        <v>6152</v>
      </c>
      <c r="DC48" s="129" cm="1">
        <f t="array" ref="DC48">INDEX(AT48:AT63,Control!$B$2)</f>
        <v>6193</v>
      </c>
      <c r="DD48" s="129" cm="1">
        <f t="array" ref="DD48">INDEX(AU48:AU63,Control!$B$2)</f>
        <v>6277</v>
      </c>
      <c r="DE48" s="129" cm="1">
        <f t="array" ref="DE48">INDEX(AV48:AV63,Control!$B$2)</f>
        <v>6318</v>
      </c>
      <c r="DF48" s="129" cm="1">
        <f t="array" ref="DF48">INDEX(AW48:AW63,Control!$B$2)</f>
        <v>6398</v>
      </c>
      <c r="DG48" s="129" cm="1">
        <f t="array" ref="DG48">INDEX(AX48:AX63,Control!$B$2)</f>
        <v>6445</v>
      </c>
      <c r="DH48" s="129" cm="1">
        <f t="array" ref="DH48">INDEX(AY48:AY63,Control!$B$2)</f>
        <v>6528</v>
      </c>
      <c r="DI48" s="129" cm="1">
        <f t="array" ref="DI48">INDEX(AZ48:AZ63,Control!$B$2)</f>
        <v>6604</v>
      </c>
      <c r="DJ48" s="129" cm="1">
        <f t="array" ref="DJ48">INDEX(BA48:BA63,Control!$B$2)</f>
        <v>6637</v>
      </c>
      <c r="DK48" s="129" cm="1">
        <f t="array" ref="DK48">INDEX(BB48:BB63,Control!$B$2)</f>
        <v>6649</v>
      </c>
      <c r="DL48" s="129" cm="1">
        <f t="array" ref="DL48">INDEX(BC48:BC63,Control!$B$2)</f>
        <v>6720</v>
      </c>
      <c r="DM48" s="129" cm="1">
        <f t="array" ref="DM48">INDEX(BD48:BD63,Control!$B$2)</f>
        <v>6833</v>
      </c>
      <c r="DN48" s="129" cm="1">
        <f t="array" ref="DN48">INDEX(BE48:BE63,Control!$B$2)</f>
        <v>6978</v>
      </c>
      <c r="DO48" s="129" cm="1">
        <f t="array" ref="DO48">INDEX(BF48:BF63,Control!$B$2)</f>
        <v>7112</v>
      </c>
      <c r="DP48" s="129" cm="1">
        <f t="array" ref="DP48">INDEX(BG48:BG63,Control!$B$2)</f>
        <v>7173</v>
      </c>
      <c r="DQ48" s="129" cm="1">
        <f t="array" ref="DQ48">INDEX(BH48:BH63,Control!$B$2)</f>
        <v>7253</v>
      </c>
      <c r="DR48" s="130"/>
    </row>
    <row r="49" spans="1:122" x14ac:dyDescent="0.25">
      <c r="A49" s="14" t="s">
        <v>1</v>
      </c>
      <c r="B49" s="6">
        <v>2899</v>
      </c>
      <c r="C49" s="6">
        <v>3052</v>
      </c>
      <c r="D49" s="6">
        <v>3204</v>
      </c>
      <c r="E49" s="6">
        <v>4221</v>
      </c>
      <c r="F49" s="6">
        <v>4611</v>
      </c>
      <c r="G49" s="6">
        <v>4768</v>
      </c>
      <c r="H49" s="6">
        <v>4890</v>
      </c>
      <c r="I49" s="6">
        <v>5021</v>
      </c>
      <c r="J49" s="6">
        <v>5118</v>
      </c>
      <c r="K49" s="6">
        <v>5221</v>
      </c>
      <c r="L49" s="6">
        <v>5375</v>
      </c>
      <c r="M49" s="6">
        <v>5359</v>
      </c>
      <c r="N49" s="6">
        <v>5392</v>
      </c>
      <c r="O49" s="6">
        <v>5456</v>
      </c>
      <c r="P49" s="6">
        <v>5512</v>
      </c>
      <c r="Q49" s="6">
        <v>5545</v>
      </c>
      <c r="R49" s="6">
        <v>5553</v>
      </c>
      <c r="S49" s="6">
        <v>5581</v>
      </c>
      <c r="T49" s="6">
        <v>5620</v>
      </c>
      <c r="U49" s="6">
        <v>5610</v>
      </c>
      <c r="V49" s="6">
        <v>5676</v>
      </c>
      <c r="W49" s="6">
        <v>5584</v>
      </c>
      <c r="X49" s="6">
        <v>5630</v>
      </c>
      <c r="Y49" s="6">
        <v>5668</v>
      </c>
      <c r="Z49" s="6">
        <v>5723</v>
      </c>
      <c r="AA49" s="6">
        <v>5767</v>
      </c>
      <c r="AB49" s="6">
        <v>5823</v>
      </c>
      <c r="AC49" s="6">
        <v>5854</v>
      </c>
      <c r="AD49" s="6">
        <v>5900</v>
      </c>
      <c r="AE49" s="6">
        <v>5926</v>
      </c>
      <c r="AF49" s="6">
        <v>5973</v>
      </c>
      <c r="AG49" s="6">
        <v>5994</v>
      </c>
      <c r="AH49" s="6">
        <v>6066</v>
      </c>
      <c r="AI49" s="6">
        <v>6122</v>
      </c>
      <c r="AJ49" s="6">
        <v>6194</v>
      </c>
      <c r="AK49" s="6">
        <v>6252</v>
      </c>
      <c r="AL49" s="6">
        <v>6341</v>
      </c>
      <c r="AM49" s="6">
        <v>6411</v>
      </c>
      <c r="AN49" s="6">
        <v>6476</v>
      </c>
      <c r="AO49" s="6">
        <v>6519</v>
      </c>
      <c r="AP49" s="6">
        <v>6574</v>
      </c>
      <c r="AQ49" s="6">
        <v>6621</v>
      </c>
      <c r="AR49" s="6">
        <v>6688</v>
      </c>
      <c r="AS49" s="6">
        <v>6753</v>
      </c>
      <c r="AT49" s="6">
        <v>6807</v>
      </c>
      <c r="AU49" s="6">
        <v>6879</v>
      </c>
      <c r="AV49" s="6">
        <v>6963</v>
      </c>
      <c r="AW49" s="6">
        <v>7070</v>
      </c>
      <c r="AX49" s="6">
        <v>7105</v>
      </c>
      <c r="AY49" s="6">
        <v>7173</v>
      </c>
      <c r="AZ49" s="6">
        <v>7263</v>
      </c>
      <c r="BA49" s="6">
        <v>7257</v>
      </c>
      <c r="BB49" s="6">
        <v>7316</v>
      </c>
      <c r="BC49" s="6">
        <v>7392</v>
      </c>
      <c r="BD49" s="6">
        <v>7519</v>
      </c>
      <c r="BE49" s="6">
        <v>7674</v>
      </c>
      <c r="BF49" s="6">
        <v>7807</v>
      </c>
      <c r="BG49" s="6">
        <v>7930</v>
      </c>
      <c r="BH49" s="6">
        <v>8029</v>
      </c>
      <c r="BJ49" s="126" t="s">
        <v>96</v>
      </c>
      <c r="BK49" s="129" cm="1">
        <f t="array" ref="BK49">INDEX(B68:B83,Control!$B$2)</f>
        <v>1556</v>
      </c>
      <c r="BL49" s="129" cm="1">
        <f t="array" ref="BL49">INDEX(C68:C83,Control!$B$2)</f>
        <v>1656</v>
      </c>
      <c r="BM49" s="129" cm="1">
        <f t="array" ref="BM49">INDEX(D68:D83,Control!$B$2)</f>
        <v>1763</v>
      </c>
      <c r="BN49" s="129" cm="1">
        <f t="array" ref="BN49">INDEX(E68:E83,Control!$B$2)</f>
        <v>3041</v>
      </c>
      <c r="BO49" s="129" cm="1">
        <f t="array" ref="BO49">INDEX(F68:F83,Control!$B$2)</f>
        <v>3576</v>
      </c>
      <c r="BP49" s="129" cm="1">
        <f t="array" ref="BP49">INDEX(G68:G83,Control!$B$2)</f>
        <v>3581</v>
      </c>
      <c r="BQ49" s="129" cm="1">
        <f t="array" ref="BQ49">INDEX(H68:H83,Control!$B$2)</f>
        <v>3581</v>
      </c>
      <c r="BR49" s="129" cm="1">
        <f t="array" ref="BR49">INDEX(I68:I83,Control!$B$2)</f>
        <v>3651</v>
      </c>
      <c r="BS49" s="129" cm="1">
        <f t="array" ref="BS49">INDEX(J68:J83,Control!$B$2)</f>
        <v>3688</v>
      </c>
      <c r="BT49" s="129" cm="1">
        <f t="array" ref="BT49">INDEX(K68:K83,Control!$B$2)</f>
        <v>3672</v>
      </c>
      <c r="BU49" s="129" cm="1">
        <f t="array" ref="BU49">INDEX(L68:L83,Control!$B$2)</f>
        <v>3741</v>
      </c>
      <c r="BV49" s="129" cm="1">
        <f t="array" ref="BV49">INDEX(M68:M83,Control!$B$2)</f>
        <v>3785</v>
      </c>
      <c r="BW49" s="129" cm="1">
        <f t="array" ref="BW49">INDEX(N68:N83,Control!$B$2)</f>
        <v>3889</v>
      </c>
      <c r="BX49" s="129" cm="1">
        <f t="array" ref="BX49">INDEX(O68:O83,Control!$B$2)</f>
        <v>3867</v>
      </c>
      <c r="BY49" s="129" cm="1">
        <f t="array" ref="BY49">INDEX(P68:P83,Control!$B$2)</f>
        <v>3772</v>
      </c>
      <c r="BZ49" s="129" cm="1">
        <f t="array" ref="BZ49">INDEX(Q68:Q83,Control!$B$2)</f>
        <v>3695</v>
      </c>
      <c r="CA49" s="129" cm="1">
        <f t="array" ref="CA49">INDEX(R68:R83,Control!$B$2)</f>
        <v>3599</v>
      </c>
      <c r="CB49" s="129" cm="1">
        <f t="array" ref="CB49">INDEX(S68:S83,Control!$B$2)</f>
        <v>3516</v>
      </c>
      <c r="CC49" s="129" cm="1">
        <f t="array" ref="CC49">INDEX(T68:T83,Control!$B$2)</f>
        <v>3386</v>
      </c>
      <c r="CD49" s="129" cm="1">
        <f t="array" ref="CD49">INDEX(U68:U83,Control!$B$2)</f>
        <v>3253</v>
      </c>
      <c r="CE49" s="129" cm="1">
        <f t="array" ref="CE49">INDEX(V68:V83,Control!$B$2)</f>
        <v>3110</v>
      </c>
      <c r="CF49" s="129" cm="1">
        <f t="array" ref="CF49">INDEX(W68:W83,Control!$B$2)</f>
        <v>3211</v>
      </c>
      <c r="CG49" s="129" cm="1">
        <f t="array" ref="CG49">INDEX(X68:X83,Control!$B$2)</f>
        <v>3214</v>
      </c>
      <c r="CH49" s="129" cm="1">
        <f t="array" ref="CH49">INDEX(Y68:Y83,Control!$B$2)</f>
        <v>3099</v>
      </c>
      <c r="CI49" s="129" cm="1">
        <f t="array" ref="CI49">INDEX(Z68:Z83,Control!$B$2)</f>
        <v>3059</v>
      </c>
      <c r="CJ49" s="129" cm="1">
        <f t="array" ref="CJ49">INDEX(AA68:AA83,Control!$B$2)</f>
        <v>3023</v>
      </c>
      <c r="CK49" s="129" cm="1">
        <f t="array" ref="CK49">INDEX(AB68:AB83,Control!$B$2)</f>
        <v>2951</v>
      </c>
      <c r="CL49" s="129" cm="1">
        <f t="array" ref="CL49">INDEX(AC68:AC83,Control!$B$2)</f>
        <v>2885</v>
      </c>
      <c r="CM49" s="129" cm="1">
        <f t="array" ref="CM49">INDEX(AD68:AD83,Control!$B$2)</f>
        <v>2872</v>
      </c>
      <c r="CN49" s="129" cm="1">
        <f t="array" ref="CN49">INDEX(AE68:AE83,Control!$B$2)</f>
        <v>2884</v>
      </c>
      <c r="CO49" s="129" cm="1">
        <f t="array" ref="CO49">INDEX(AF68:AF83,Control!$B$2)</f>
        <v>2918</v>
      </c>
      <c r="CP49" s="129" cm="1">
        <f t="array" ref="CP49">INDEX(AG68:AG83,Control!$B$2)</f>
        <v>2950</v>
      </c>
      <c r="CQ49" s="129" cm="1">
        <f t="array" ref="CQ49">INDEX(AH68:AH83,Control!$B$2)</f>
        <v>2954</v>
      </c>
      <c r="CR49" s="129" cm="1">
        <f t="array" ref="CR49">INDEX(AI68:AI83,Control!$B$2)</f>
        <v>2967</v>
      </c>
      <c r="CS49" s="129" cm="1">
        <f t="array" ref="CS49">INDEX(AJ68:AJ83,Control!$B$2)</f>
        <v>3016</v>
      </c>
      <c r="CT49" s="129" cm="1">
        <f t="array" ref="CT49">INDEX(AK68:AK83,Control!$B$2)</f>
        <v>2996</v>
      </c>
      <c r="CU49" s="129" cm="1">
        <f t="array" ref="CU49">INDEX(AL68:AL83,Control!$B$2)</f>
        <v>2967</v>
      </c>
      <c r="CV49" s="129" cm="1">
        <f t="array" ref="CV49">INDEX(AM68:AM83,Control!$B$2)</f>
        <v>2986</v>
      </c>
      <c r="CW49" s="129" cm="1">
        <f t="array" ref="CW49">INDEX(AN68:AN83,Control!$B$2)</f>
        <v>2996</v>
      </c>
      <c r="CX49" s="129" cm="1">
        <f t="array" ref="CX49">INDEX(AO68:AO83,Control!$B$2)</f>
        <v>3013</v>
      </c>
      <c r="CY49" s="129" cm="1">
        <f t="array" ref="CY49">INDEX(AP68:AP83,Control!$B$2)</f>
        <v>3011</v>
      </c>
      <c r="CZ49" s="129" cm="1">
        <f t="array" ref="CZ49">INDEX(AQ68:AQ83,Control!$B$2)</f>
        <v>3051</v>
      </c>
      <c r="DA49" s="129" cm="1">
        <f t="array" ref="DA49">INDEX(AR68:AR83,Control!$B$2)</f>
        <v>3031</v>
      </c>
      <c r="DB49" s="129" cm="1">
        <f t="array" ref="DB49">INDEX(AS68:AS83,Control!$B$2)</f>
        <v>3048</v>
      </c>
      <c r="DC49" s="129" cm="1">
        <f t="array" ref="DC49">INDEX(AT68:AT83,Control!$B$2)</f>
        <v>3146</v>
      </c>
      <c r="DD49" s="129" cm="1">
        <f t="array" ref="DD49">INDEX(AU68:AU83,Control!$B$2)</f>
        <v>3274</v>
      </c>
      <c r="DE49" s="129" cm="1">
        <f t="array" ref="DE49">INDEX(AV68:AV83,Control!$B$2)</f>
        <v>3341</v>
      </c>
      <c r="DF49" s="129" cm="1">
        <f t="array" ref="DF49">INDEX(AW68:AW83,Control!$B$2)</f>
        <v>3376</v>
      </c>
      <c r="DG49" s="129" cm="1">
        <f t="array" ref="DG49">INDEX(AX68:AX83,Control!$B$2)</f>
        <v>3434</v>
      </c>
      <c r="DH49" s="129" cm="1">
        <f t="array" ref="DH49">INDEX(AY68:AY83,Control!$B$2)</f>
        <v>3580</v>
      </c>
      <c r="DI49" s="129" cm="1">
        <f t="array" ref="DI49">INDEX(AZ68:AZ83,Control!$B$2)</f>
        <v>3661</v>
      </c>
      <c r="DJ49" s="129" cm="1">
        <f t="array" ref="DJ49">INDEX(BA68:BA83,Control!$B$2)</f>
        <v>3653</v>
      </c>
      <c r="DK49" s="129" cm="1">
        <f t="array" ref="DK49">INDEX(BB68:BB83,Control!$B$2)</f>
        <v>3634</v>
      </c>
      <c r="DL49" s="129" cm="1">
        <f t="array" ref="DL49">INDEX(BC68:BC83,Control!$B$2)</f>
        <v>3652</v>
      </c>
      <c r="DM49" s="129" cm="1">
        <f t="array" ref="DM49">INDEX(BD68:BD83,Control!$B$2)</f>
        <v>3708</v>
      </c>
      <c r="DN49" s="129" cm="1">
        <f t="array" ref="DN49">INDEX(BE68:BE83,Control!$B$2)</f>
        <v>3743</v>
      </c>
      <c r="DO49" s="129" cm="1">
        <f t="array" ref="DO49">INDEX(BF68:BF83,Control!$B$2)</f>
        <v>3777</v>
      </c>
      <c r="DP49" s="129" cm="1">
        <f t="array" ref="DP49">INDEX(BG68:BG83,Control!$B$2)</f>
        <v>3825</v>
      </c>
      <c r="DQ49" s="129" cm="1">
        <f t="array" ref="DQ49">INDEX(BH68:BH83,Control!$B$2)</f>
        <v>3834</v>
      </c>
      <c r="DR49" s="130"/>
    </row>
    <row r="50" spans="1:122" x14ac:dyDescent="0.25">
      <c r="A50" s="14" t="s">
        <v>2</v>
      </c>
      <c r="B50" s="6">
        <v>2007</v>
      </c>
      <c r="C50" s="6">
        <v>2112</v>
      </c>
      <c r="D50" s="6">
        <v>2196</v>
      </c>
      <c r="E50" s="6">
        <v>2920</v>
      </c>
      <c r="F50" s="6">
        <v>3283</v>
      </c>
      <c r="G50" s="6">
        <v>3389</v>
      </c>
      <c r="H50" s="6">
        <v>3484</v>
      </c>
      <c r="I50" s="6">
        <v>3579</v>
      </c>
      <c r="J50" s="6">
        <v>3645</v>
      </c>
      <c r="K50" s="6">
        <v>3760</v>
      </c>
      <c r="L50" s="6">
        <v>3905</v>
      </c>
      <c r="M50" s="6">
        <v>3950</v>
      </c>
      <c r="N50" s="6">
        <v>4046</v>
      </c>
      <c r="O50" s="6">
        <v>4132</v>
      </c>
      <c r="P50" s="6">
        <v>4147</v>
      </c>
      <c r="Q50" s="6">
        <v>4159</v>
      </c>
      <c r="R50" s="6">
        <v>4199</v>
      </c>
      <c r="S50" s="6">
        <v>4197</v>
      </c>
      <c r="T50" s="6">
        <v>4222</v>
      </c>
      <c r="U50" s="6">
        <v>4249</v>
      </c>
      <c r="V50" s="6">
        <v>4254</v>
      </c>
      <c r="W50" s="6">
        <v>4266</v>
      </c>
      <c r="X50" s="6">
        <v>4295</v>
      </c>
      <c r="Y50" s="6">
        <v>4247</v>
      </c>
      <c r="Z50" s="6">
        <v>4270</v>
      </c>
      <c r="AA50" s="6">
        <v>4298</v>
      </c>
      <c r="AB50" s="6">
        <v>4325</v>
      </c>
      <c r="AC50" s="6">
        <v>4343</v>
      </c>
      <c r="AD50" s="6">
        <v>4387</v>
      </c>
      <c r="AE50" s="6">
        <v>4402</v>
      </c>
      <c r="AF50" s="6">
        <v>4463</v>
      </c>
      <c r="AG50" s="6">
        <v>4505</v>
      </c>
      <c r="AH50" s="6">
        <v>4534</v>
      </c>
      <c r="AI50" s="6">
        <v>4602</v>
      </c>
      <c r="AJ50" s="6">
        <v>4626</v>
      </c>
      <c r="AK50" s="6">
        <v>4702</v>
      </c>
      <c r="AL50" s="6">
        <v>4757</v>
      </c>
      <c r="AM50" s="6">
        <v>4789</v>
      </c>
      <c r="AN50" s="6">
        <v>4836</v>
      </c>
      <c r="AO50" s="6">
        <v>4866</v>
      </c>
      <c r="AP50" s="6">
        <v>4881</v>
      </c>
      <c r="AQ50" s="6">
        <v>4894</v>
      </c>
      <c r="AR50" s="6">
        <v>4941</v>
      </c>
      <c r="AS50" s="6">
        <v>4977</v>
      </c>
      <c r="AT50" s="6">
        <v>5012</v>
      </c>
      <c r="AU50" s="6">
        <v>5063</v>
      </c>
      <c r="AV50" s="6">
        <v>5108</v>
      </c>
      <c r="AW50" s="6">
        <v>5143</v>
      </c>
      <c r="AX50" s="6">
        <v>5185</v>
      </c>
      <c r="AY50" s="6">
        <v>5220</v>
      </c>
      <c r="AZ50" s="6">
        <v>5248</v>
      </c>
      <c r="BA50" s="6">
        <v>5270</v>
      </c>
      <c r="BB50" s="6">
        <v>5287</v>
      </c>
      <c r="BC50" s="6">
        <v>5362</v>
      </c>
      <c r="BD50" s="6">
        <v>5458</v>
      </c>
      <c r="BE50" s="6">
        <v>5529</v>
      </c>
      <c r="BF50" s="6">
        <v>5647</v>
      </c>
      <c r="BG50" s="6">
        <v>5683</v>
      </c>
      <c r="BH50" s="6">
        <v>5772</v>
      </c>
    </row>
    <row r="51" spans="1:122" x14ac:dyDescent="0.25">
      <c r="A51" s="14" t="s">
        <v>3</v>
      </c>
      <c r="B51" s="6">
        <v>3739</v>
      </c>
      <c r="C51" s="6">
        <v>3880</v>
      </c>
      <c r="D51" s="6">
        <v>3956</v>
      </c>
      <c r="E51" s="6">
        <v>4676</v>
      </c>
      <c r="F51" s="6">
        <v>4927</v>
      </c>
      <c r="G51" s="6">
        <v>5012</v>
      </c>
      <c r="H51" s="6">
        <v>5086</v>
      </c>
      <c r="I51" s="6">
        <v>5155</v>
      </c>
      <c r="J51" s="6">
        <v>5251</v>
      </c>
      <c r="K51" s="6">
        <v>5295</v>
      </c>
      <c r="L51" s="6">
        <v>5389</v>
      </c>
      <c r="M51" s="6">
        <v>5405</v>
      </c>
      <c r="N51" s="6">
        <v>5454</v>
      </c>
      <c r="O51" s="6">
        <v>5480</v>
      </c>
      <c r="P51" s="6">
        <v>5497</v>
      </c>
      <c r="Q51" s="6">
        <v>5516</v>
      </c>
      <c r="R51" s="6">
        <v>5535</v>
      </c>
      <c r="S51" s="6">
        <v>5560</v>
      </c>
      <c r="T51" s="6">
        <v>5584</v>
      </c>
      <c r="U51" s="6">
        <v>5537</v>
      </c>
      <c r="V51" s="6">
        <v>5599</v>
      </c>
      <c r="W51" s="6">
        <v>5567</v>
      </c>
      <c r="X51" s="6">
        <v>5553</v>
      </c>
      <c r="Y51" s="6">
        <v>5594</v>
      </c>
      <c r="Z51" s="6">
        <v>5585</v>
      </c>
      <c r="AA51" s="6">
        <v>5627</v>
      </c>
      <c r="AB51" s="6">
        <v>5664</v>
      </c>
      <c r="AC51" s="6">
        <v>5676</v>
      </c>
      <c r="AD51" s="6">
        <v>5697</v>
      </c>
      <c r="AE51" s="6">
        <v>5747</v>
      </c>
      <c r="AF51" s="6">
        <v>5800</v>
      </c>
      <c r="AG51" s="6">
        <v>5832</v>
      </c>
      <c r="AH51" s="6">
        <v>5863</v>
      </c>
      <c r="AI51" s="6">
        <v>5890</v>
      </c>
      <c r="AJ51" s="6">
        <v>5948</v>
      </c>
      <c r="AK51" s="6">
        <v>6006</v>
      </c>
      <c r="AL51" s="6">
        <v>6001</v>
      </c>
      <c r="AM51" s="6">
        <v>6018</v>
      </c>
      <c r="AN51" s="6">
        <v>6034</v>
      </c>
      <c r="AO51" s="6">
        <v>6084</v>
      </c>
      <c r="AP51" s="6">
        <v>6098</v>
      </c>
      <c r="AQ51" s="6">
        <v>6138</v>
      </c>
      <c r="AR51" s="6">
        <v>6203</v>
      </c>
      <c r="AS51" s="6">
        <v>6216</v>
      </c>
      <c r="AT51" s="6">
        <v>6242</v>
      </c>
      <c r="AU51" s="6">
        <v>6318</v>
      </c>
      <c r="AV51" s="6">
        <v>6373</v>
      </c>
      <c r="AW51" s="6">
        <v>6421</v>
      </c>
      <c r="AX51" s="6">
        <v>6453</v>
      </c>
      <c r="AY51" s="6">
        <v>6505</v>
      </c>
      <c r="AZ51" s="6">
        <v>6584</v>
      </c>
      <c r="BA51" s="6">
        <v>6600</v>
      </c>
      <c r="BB51" s="6">
        <v>6619</v>
      </c>
      <c r="BC51" s="6">
        <v>6672</v>
      </c>
      <c r="BD51" s="6">
        <v>6782</v>
      </c>
      <c r="BE51" s="6">
        <v>6899</v>
      </c>
      <c r="BF51" s="6">
        <v>6976</v>
      </c>
      <c r="BG51" s="6">
        <v>7025</v>
      </c>
      <c r="BH51" s="6">
        <v>7109</v>
      </c>
    </row>
    <row r="52" spans="1:122" x14ac:dyDescent="0.25">
      <c r="A52" s="14" t="s">
        <v>7</v>
      </c>
      <c r="B52" s="6">
        <v>2515</v>
      </c>
      <c r="C52" s="6">
        <v>2634</v>
      </c>
      <c r="D52" s="6">
        <v>2745</v>
      </c>
      <c r="E52" s="6">
        <v>3570</v>
      </c>
      <c r="F52" s="6">
        <v>3872</v>
      </c>
      <c r="G52" s="6">
        <v>3974</v>
      </c>
      <c r="H52" s="6">
        <v>4067</v>
      </c>
      <c r="I52" s="6">
        <v>4165</v>
      </c>
      <c r="J52" s="6">
        <v>4253</v>
      </c>
      <c r="K52" s="6">
        <v>4363</v>
      </c>
      <c r="L52" s="6">
        <v>4493</v>
      </c>
      <c r="M52" s="6">
        <v>4512</v>
      </c>
      <c r="N52" s="6">
        <v>4539</v>
      </c>
      <c r="O52" s="6">
        <v>4574</v>
      </c>
      <c r="P52" s="6">
        <v>4608</v>
      </c>
      <c r="Q52" s="6">
        <v>4637</v>
      </c>
      <c r="R52" s="6">
        <v>4674</v>
      </c>
      <c r="S52" s="6">
        <v>4674</v>
      </c>
      <c r="T52" s="6">
        <v>4668</v>
      </c>
      <c r="U52" s="6">
        <v>4660</v>
      </c>
      <c r="V52" s="6">
        <v>4718</v>
      </c>
      <c r="W52" s="6">
        <v>4725</v>
      </c>
      <c r="X52" s="6">
        <v>4707</v>
      </c>
      <c r="Y52" s="6">
        <v>4708</v>
      </c>
      <c r="Z52" s="6">
        <v>4707</v>
      </c>
      <c r="AA52" s="6">
        <v>4746</v>
      </c>
      <c r="AB52" s="6">
        <v>4735</v>
      </c>
      <c r="AC52" s="6">
        <v>4757</v>
      </c>
      <c r="AD52" s="6">
        <v>4744</v>
      </c>
      <c r="AE52" s="6">
        <v>4779</v>
      </c>
      <c r="AF52" s="6">
        <v>4819</v>
      </c>
      <c r="AG52" s="6">
        <v>4851</v>
      </c>
      <c r="AH52" s="6">
        <v>4874</v>
      </c>
      <c r="AI52" s="6">
        <v>4911</v>
      </c>
      <c r="AJ52" s="6">
        <v>4991</v>
      </c>
      <c r="AK52" s="6">
        <v>5040</v>
      </c>
      <c r="AL52" s="6">
        <v>5032</v>
      </c>
      <c r="AM52" s="6">
        <v>5075</v>
      </c>
      <c r="AN52" s="6">
        <v>5079</v>
      </c>
      <c r="AO52" s="6">
        <v>5110</v>
      </c>
      <c r="AP52" s="6">
        <v>5137</v>
      </c>
      <c r="AQ52" s="6">
        <v>5170</v>
      </c>
      <c r="AR52" s="6">
        <v>5194</v>
      </c>
      <c r="AS52" s="6">
        <v>5257</v>
      </c>
      <c r="AT52" s="6">
        <v>5321</v>
      </c>
      <c r="AU52" s="6">
        <v>5414</v>
      </c>
      <c r="AV52" s="6">
        <v>5435</v>
      </c>
      <c r="AW52" s="6">
        <v>5496</v>
      </c>
      <c r="AX52" s="6">
        <v>5523</v>
      </c>
      <c r="AY52" s="6">
        <v>5562</v>
      </c>
      <c r="AZ52" s="6">
        <v>5582</v>
      </c>
      <c r="BA52" s="6">
        <v>5633</v>
      </c>
      <c r="BB52" s="6">
        <v>5643</v>
      </c>
      <c r="BC52" s="6">
        <v>5703</v>
      </c>
      <c r="BD52" s="6">
        <v>5795</v>
      </c>
      <c r="BE52" s="6">
        <v>5886</v>
      </c>
      <c r="BF52" s="6">
        <v>5986</v>
      </c>
      <c r="BG52" s="6">
        <v>6027</v>
      </c>
      <c r="BH52" s="6">
        <v>6133</v>
      </c>
    </row>
    <row r="53" spans="1:122" x14ac:dyDescent="0.25">
      <c r="A53" s="14" t="s">
        <v>4</v>
      </c>
      <c r="B53" s="6">
        <v>2408</v>
      </c>
      <c r="C53" s="6">
        <v>2520</v>
      </c>
      <c r="D53" s="6">
        <v>2641</v>
      </c>
      <c r="E53" s="6">
        <v>3432</v>
      </c>
      <c r="F53" s="6">
        <v>3815</v>
      </c>
      <c r="G53" s="6">
        <v>3932</v>
      </c>
      <c r="H53" s="6">
        <v>4029</v>
      </c>
      <c r="I53" s="6">
        <v>4143</v>
      </c>
      <c r="J53" s="6">
        <v>4255</v>
      </c>
      <c r="K53" s="6">
        <v>4357</v>
      </c>
      <c r="L53" s="6">
        <v>4488</v>
      </c>
      <c r="M53" s="6">
        <v>4518</v>
      </c>
      <c r="N53" s="6">
        <v>4548</v>
      </c>
      <c r="O53" s="6">
        <v>4619</v>
      </c>
      <c r="P53" s="6">
        <v>4673</v>
      </c>
      <c r="Q53" s="6">
        <v>4740</v>
      </c>
      <c r="R53" s="6">
        <v>4825</v>
      </c>
      <c r="S53" s="6">
        <v>4867</v>
      </c>
      <c r="T53" s="6">
        <v>4881</v>
      </c>
      <c r="U53" s="6">
        <v>4926</v>
      </c>
      <c r="V53" s="6">
        <v>4947</v>
      </c>
      <c r="W53" s="6">
        <v>4914</v>
      </c>
      <c r="X53" s="6">
        <v>4955</v>
      </c>
      <c r="Y53" s="6">
        <v>4952</v>
      </c>
      <c r="Z53" s="6">
        <v>5006</v>
      </c>
      <c r="AA53" s="6">
        <v>5042</v>
      </c>
      <c r="AB53" s="6">
        <v>5112</v>
      </c>
      <c r="AC53" s="6">
        <v>5148</v>
      </c>
      <c r="AD53" s="6">
        <v>5190</v>
      </c>
      <c r="AE53" s="6">
        <v>5243</v>
      </c>
      <c r="AF53" s="6">
        <v>5329</v>
      </c>
      <c r="AG53" s="6">
        <v>5326</v>
      </c>
      <c r="AH53" s="6">
        <v>5355</v>
      </c>
      <c r="AI53" s="6">
        <v>5387</v>
      </c>
      <c r="AJ53" s="6">
        <v>5389</v>
      </c>
      <c r="AK53" s="6">
        <v>5421</v>
      </c>
      <c r="AL53" s="6">
        <v>5478</v>
      </c>
      <c r="AM53" s="6">
        <v>5504</v>
      </c>
      <c r="AN53" s="6">
        <v>5533</v>
      </c>
      <c r="AO53" s="6">
        <v>5566</v>
      </c>
      <c r="AP53" s="6">
        <v>5590</v>
      </c>
      <c r="AQ53" s="6">
        <v>5645</v>
      </c>
      <c r="AR53" s="6">
        <v>5729</v>
      </c>
      <c r="AS53" s="6">
        <v>5768</v>
      </c>
      <c r="AT53" s="6">
        <v>5831</v>
      </c>
      <c r="AU53" s="6">
        <v>5882</v>
      </c>
      <c r="AV53" s="6">
        <v>5955</v>
      </c>
      <c r="AW53" s="6">
        <v>5998</v>
      </c>
      <c r="AX53" s="6">
        <v>6015</v>
      </c>
      <c r="AY53" s="6">
        <v>6059</v>
      </c>
      <c r="AZ53" s="6">
        <v>6093</v>
      </c>
      <c r="BA53" s="6">
        <v>6115</v>
      </c>
      <c r="BB53" s="6">
        <v>6146</v>
      </c>
      <c r="BC53" s="6">
        <v>6199</v>
      </c>
      <c r="BD53" s="6">
        <v>6307</v>
      </c>
      <c r="BE53" s="6">
        <v>6438</v>
      </c>
      <c r="BF53" s="6">
        <v>6539</v>
      </c>
      <c r="BG53" s="6">
        <v>6594</v>
      </c>
      <c r="BH53" s="6">
        <v>6672</v>
      </c>
    </row>
    <row r="54" spans="1:122" x14ac:dyDescent="0.25">
      <c r="A54" s="14" t="s">
        <v>5</v>
      </c>
      <c r="B54" s="6">
        <v>2734</v>
      </c>
      <c r="C54" s="6">
        <v>2943</v>
      </c>
      <c r="D54" s="6">
        <v>3095</v>
      </c>
      <c r="E54" s="6">
        <v>4202</v>
      </c>
      <c r="F54" s="6">
        <v>4665</v>
      </c>
      <c r="G54" s="6">
        <v>4872</v>
      </c>
      <c r="H54" s="6">
        <v>4984</v>
      </c>
      <c r="I54" s="6">
        <v>5148</v>
      </c>
      <c r="J54" s="6">
        <v>5250</v>
      </c>
      <c r="K54" s="6">
        <v>5383</v>
      </c>
      <c r="L54" s="6">
        <v>5607</v>
      </c>
      <c r="M54" s="6">
        <v>5634</v>
      </c>
      <c r="N54" s="6">
        <v>5736</v>
      </c>
      <c r="O54" s="6">
        <v>5811</v>
      </c>
      <c r="P54" s="6">
        <v>5915</v>
      </c>
      <c r="Q54" s="6">
        <v>5971</v>
      </c>
      <c r="R54" s="6">
        <v>6046</v>
      </c>
      <c r="S54" s="6">
        <v>6112</v>
      </c>
      <c r="T54" s="6">
        <v>6130</v>
      </c>
      <c r="U54" s="6">
        <v>6205</v>
      </c>
      <c r="V54" s="6">
        <v>6342</v>
      </c>
      <c r="W54" s="6">
        <v>6257</v>
      </c>
      <c r="X54" s="6">
        <v>6299</v>
      </c>
      <c r="Y54" s="6">
        <v>6376</v>
      </c>
      <c r="Z54" s="6">
        <v>6438</v>
      </c>
      <c r="AA54" s="6">
        <v>6535</v>
      </c>
      <c r="AB54" s="6">
        <v>6558</v>
      </c>
      <c r="AC54" s="6">
        <v>6644</v>
      </c>
      <c r="AD54" s="6">
        <v>6705</v>
      </c>
      <c r="AE54" s="6">
        <v>6747</v>
      </c>
      <c r="AF54" s="6">
        <v>6867</v>
      </c>
      <c r="AG54" s="6">
        <v>6896</v>
      </c>
      <c r="AH54" s="6">
        <v>6961</v>
      </c>
      <c r="AI54" s="6">
        <v>7038</v>
      </c>
      <c r="AJ54" s="6">
        <v>7088</v>
      </c>
      <c r="AK54" s="6">
        <v>7141</v>
      </c>
      <c r="AL54" s="6">
        <v>7167</v>
      </c>
      <c r="AM54" s="6">
        <v>7242</v>
      </c>
      <c r="AN54" s="6">
        <v>7297</v>
      </c>
      <c r="AO54" s="6">
        <v>7375</v>
      </c>
      <c r="AP54" s="6">
        <v>7417</v>
      </c>
      <c r="AQ54" s="6">
        <v>7484</v>
      </c>
      <c r="AR54" s="6">
        <v>7513</v>
      </c>
      <c r="AS54" s="6">
        <v>7607</v>
      </c>
      <c r="AT54" s="6">
        <v>7687</v>
      </c>
      <c r="AU54" s="6">
        <v>7814</v>
      </c>
      <c r="AV54" s="6">
        <v>7895</v>
      </c>
      <c r="AW54" s="6">
        <v>7980</v>
      </c>
      <c r="AX54" s="6">
        <v>8013</v>
      </c>
      <c r="AY54" s="6">
        <v>8114</v>
      </c>
      <c r="AZ54" s="6">
        <v>8222</v>
      </c>
      <c r="BA54" s="6">
        <v>8233</v>
      </c>
      <c r="BB54" s="6">
        <v>8284</v>
      </c>
      <c r="BC54" s="6">
        <v>8423</v>
      </c>
      <c r="BD54" s="6">
        <v>8581</v>
      </c>
      <c r="BE54" s="6">
        <v>8718</v>
      </c>
      <c r="BF54" s="6">
        <v>8864</v>
      </c>
      <c r="BG54" s="6">
        <v>8951</v>
      </c>
      <c r="BH54" s="6">
        <v>9109</v>
      </c>
    </row>
    <row r="55" spans="1:122" x14ac:dyDescent="0.25">
      <c r="A55" s="14" t="s">
        <v>6</v>
      </c>
      <c r="B55" s="6">
        <v>1340</v>
      </c>
      <c r="C55" s="6">
        <v>1435</v>
      </c>
      <c r="D55" s="6">
        <v>1498</v>
      </c>
      <c r="E55" s="6">
        <v>2156</v>
      </c>
      <c r="F55" s="6">
        <v>2397</v>
      </c>
      <c r="G55" s="6">
        <v>2461</v>
      </c>
      <c r="H55" s="6">
        <v>2493</v>
      </c>
      <c r="I55" s="6">
        <v>2534</v>
      </c>
      <c r="J55" s="6">
        <v>2586</v>
      </c>
      <c r="K55" s="6">
        <v>2649</v>
      </c>
      <c r="L55" s="6">
        <v>2726</v>
      </c>
      <c r="M55" s="6">
        <v>2751</v>
      </c>
      <c r="N55" s="6">
        <v>2784</v>
      </c>
      <c r="O55" s="6">
        <v>2838</v>
      </c>
      <c r="P55" s="6">
        <v>2884</v>
      </c>
      <c r="Q55" s="6">
        <v>2901</v>
      </c>
      <c r="R55" s="6">
        <v>2916</v>
      </c>
      <c r="S55" s="6">
        <v>2885</v>
      </c>
      <c r="T55" s="6">
        <v>2923</v>
      </c>
      <c r="U55" s="6">
        <v>2948</v>
      </c>
      <c r="V55" s="6">
        <v>2950</v>
      </c>
      <c r="W55" s="6">
        <v>2915</v>
      </c>
      <c r="X55" s="6">
        <v>2953</v>
      </c>
      <c r="Y55" s="6">
        <v>2957</v>
      </c>
      <c r="Z55" s="6">
        <v>2949</v>
      </c>
      <c r="AA55" s="6">
        <v>2966</v>
      </c>
      <c r="AB55" s="6">
        <v>2961</v>
      </c>
      <c r="AC55" s="6">
        <v>2976</v>
      </c>
      <c r="AD55" s="6">
        <v>2992</v>
      </c>
      <c r="AE55" s="6">
        <v>3029</v>
      </c>
      <c r="AF55" s="6">
        <v>3071</v>
      </c>
      <c r="AG55" s="6">
        <v>3078</v>
      </c>
      <c r="AH55" s="6">
        <v>3106</v>
      </c>
      <c r="AI55" s="6">
        <v>3154</v>
      </c>
      <c r="AJ55" s="6">
        <v>3204</v>
      </c>
      <c r="AK55" s="6">
        <v>3225</v>
      </c>
      <c r="AL55" s="6">
        <v>3249</v>
      </c>
      <c r="AM55" s="6">
        <v>3287</v>
      </c>
      <c r="AN55" s="6">
        <v>3295</v>
      </c>
      <c r="AO55" s="6">
        <v>3306</v>
      </c>
      <c r="AP55" s="6">
        <v>3332</v>
      </c>
      <c r="AQ55" s="6">
        <v>3351</v>
      </c>
      <c r="AR55" s="6">
        <v>3424</v>
      </c>
      <c r="AS55" s="6">
        <v>3469</v>
      </c>
      <c r="AT55" s="6">
        <v>3526</v>
      </c>
      <c r="AU55" s="6">
        <v>3579</v>
      </c>
      <c r="AV55" s="6">
        <v>3604</v>
      </c>
      <c r="AW55" s="6">
        <v>3638</v>
      </c>
      <c r="AX55" s="6">
        <v>3676</v>
      </c>
      <c r="AY55" s="6">
        <v>3725</v>
      </c>
      <c r="AZ55" s="6">
        <v>3778</v>
      </c>
      <c r="BA55" s="6">
        <v>3784</v>
      </c>
      <c r="BB55" s="6">
        <v>3779</v>
      </c>
      <c r="BC55" s="6">
        <v>3838</v>
      </c>
      <c r="BD55" s="6">
        <v>3885</v>
      </c>
      <c r="BE55" s="6">
        <v>3965</v>
      </c>
      <c r="BF55" s="6">
        <v>4097</v>
      </c>
      <c r="BG55" s="6">
        <v>4159</v>
      </c>
      <c r="BH55" s="6">
        <v>4217</v>
      </c>
    </row>
    <row r="56" spans="1:122" x14ac:dyDescent="0.25">
      <c r="A56" s="14" t="s">
        <v>8</v>
      </c>
      <c r="B56" s="6">
        <v>3857</v>
      </c>
      <c r="C56" s="6">
        <v>3993</v>
      </c>
      <c r="D56" s="6">
        <v>4136</v>
      </c>
      <c r="E56" s="6">
        <v>4965</v>
      </c>
      <c r="F56" s="6">
        <v>5317</v>
      </c>
      <c r="G56" s="6">
        <v>5444</v>
      </c>
      <c r="H56" s="6">
        <v>5528</v>
      </c>
      <c r="I56" s="6">
        <v>5662</v>
      </c>
      <c r="J56" s="6">
        <v>5784</v>
      </c>
      <c r="K56" s="6">
        <v>5897</v>
      </c>
      <c r="L56" s="6">
        <v>6096</v>
      </c>
      <c r="M56" s="6">
        <v>6152</v>
      </c>
      <c r="N56" s="6">
        <v>6188</v>
      </c>
      <c r="O56" s="6">
        <v>6298</v>
      </c>
      <c r="P56" s="6">
        <v>6369</v>
      </c>
      <c r="Q56" s="6">
        <v>6490</v>
      </c>
      <c r="R56" s="6">
        <v>6606</v>
      </c>
      <c r="S56" s="6">
        <v>6638</v>
      </c>
      <c r="T56" s="6">
        <v>6685</v>
      </c>
      <c r="U56" s="6">
        <v>6716</v>
      </c>
      <c r="V56" s="6">
        <v>6818</v>
      </c>
      <c r="W56" s="6">
        <v>6768</v>
      </c>
      <c r="X56" s="6">
        <v>6791</v>
      </c>
      <c r="Y56" s="6">
        <v>6840</v>
      </c>
      <c r="Z56" s="6">
        <v>6870</v>
      </c>
      <c r="AA56" s="6">
        <v>6896</v>
      </c>
      <c r="AB56" s="6">
        <v>6939</v>
      </c>
      <c r="AC56" s="6">
        <v>7025</v>
      </c>
      <c r="AD56" s="6">
        <v>7063</v>
      </c>
      <c r="AE56" s="6">
        <v>7131</v>
      </c>
      <c r="AF56" s="6">
        <v>7195</v>
      </c>
      <c r="AG56" s="6">
        <v>7245</v>
      </c>
      <c r="AH56" s="6">
        <v>7309</v>
      </c>
      <c r="AI56" s="6">
        <v>7384</v>
      </c>
      <c r="AJ56" s="6">
        <v>7426</v>
      </c>
      <c r="AK56" s="6">
        <v>7472</v>
      </c>
      <c r="AL56" s="6">
        <v>7510</v>
      </c>
      <c r="AM56" s="6">
        <v>7550</v>
      </c>
      <c r="AN56" s="6">
        <v>7622</v>
      </c>
      <c r="AO56" s="6">
        <v>7702</v>
      </c>
      <c r="AP56" s="6">
        <v>7752</v>
      </c>
      <c r="AQ56" s="6">
        <v>7787</v>
      </c>
      <c r="AR56" s="6">
        <v>7797</v>
      </c>
      <c r="AS56" s="6">
        <v>7896</v>
      </c>
      <c r="AT56" s="6">
        <v>8007</v>
      </c>
      <c r="AU56" s="6">
        <v>8129</v>
      </c>
      <c r="AV56" s="6">
        <v>8262</v>
      </c>
      <c r="AW56" s="6">
        <v>8340</v>
      </c>
      <c r="AX56" s="6">
        <v>8388</v>
      </c>
      <c r="AY56" s="6">
        <v>8428</v>
      </c>
      <c r="AZ56" s="6">
        <v>8527</v>
      </c>
      <c r="BA56" s="6">
        <v>8550</v>
      </c>
      <c r="BB56" s="6">
        <v>8677</v>
      </c>
      <c r="BC56" s="6">
        <v>8771</v>
      </c>
      <c r="BD56" s="6">
        <v>8896</v>
      </c>
      <c r="BE56" s="6">
        <v>9058</v>
      </c>
      <c r="BF56" s="6">
        <v>9251</v>
      </c>
      <c r="BG56" s="6">
        <v>9358</v>
      </c>
      <c r="BH56" s="6">
        <v>9490</v>
      </c>
    </row>
    <row r="57" spans="1:122" x14ac:dyDescent="0.25">
      <c r="A57" s="14" t="s">
        <v>9</v>
      </c>
      <c r="B57" s="6">
        <v>6110</v>
      </c>
      <c r="C57" s="6">
        <v>6340</v>
      </c>
      <c r="D57" s="6">
        <v>6537</v>
      </c>
      <c r="E57" s="6">
        <v>7785</v>
      </c>
      <c r="F57" s="6">
        <v>8277</v>
      </c>
      <c r="G57" s="6">
        <v>8467</v>
      </c>
      <c r="H57" s="6">
        <v>8590</v>
      </c>
      <c r="I57" s="6">
        <v>8760</v>
      </c>
      <c r="J57" s="6">
        <v>8903</v>
      </c>
      <c r="K57" s="6">
        <v>9056</v>
      </c>
      <c r="L57" s="6">
        <v>9251</v>
      </c>
      <c r="M57" s="6">
        <v>9289</v>
      </c>
      <c r="N57" s="6">
        <v>9343</v>
      </c>
      <c r="O57" s="6">
        <v>9416</v>
      </c>
      <c r="P57" s="6">
        <v>9518</v>
      </c>
      <c r="Q57" s="6">
        <v>9563</v>
      </c>
      <c r="R57" s="6">
        <v>9564</v>
      </c>
      <c r="S57" s="6">
        <v>9580</v>
      </c>
      <c r="T57" s="6">
        <v>9554</v>
      </c>
      <c r="U57" s="6">
        <v>9584</v>
      </c>
      <c r="V57" s="6">
        <v>9554</v>
      </c>
      <c r="W57" s="6">
        <v>9544</v>
      </c>
      <c r="X57" s="6">
        <v>9539</v>
      </c>
      <c r="Y57" s="6">
        <v>9558</v>
      </c>
      <c r="Z57" s="6">
        <v>9580</v>
      </c>
      <c r="AA57" s="6">
        <v>9658</v>
      </c>
      <c r="AB57" s="6">
        <v>9655</v>
      </c>
      <c r="AC57" s="6">
        <v>9728</v>
      </c>
      <c r="AD57" s="6">
        <v>9774</v>
      </c>
      <c r="AE57" s="6">
        <v>9782</v>
      </c>
      <c r="AF57" s="6">
        <v>9865</v>
      </c>
      <c r="AG57" s="6">
        <v>9881</v>
      </c>
      <c r="AH57" s="6">
        <v>9917</v>
      </c>
      <c r="AI57" s="6">
        <v>9954</v>
      </c>
      <c r="AJ57" s="6">
        <v>9982</v>
      </c>
      <c r="AK57" s="6">
        <v>10019</v>
      </c>
      <c r="AL57" s="6">
        <v>10060</v>
      </c>
      <c r="AM57" s="6">
        <v>10116</v>
      </c>
      <c r="AN57" s="6">
        <v>10131</v>
      </c>
      <c r="AO57" s="6">
        <v>10188</v>
      </c>
      <c r="AP57" s="6">
        <v>10222</v>
      </c>
      <c r="AQ57" s="6">
        <v>10265</v>
      </c>
      <c r="AR57" s="6">
        <v>10274</v>
      </c>
      <c r="AS57" s="6">
        <v>10297</v>
      </c>
      <c r="AT57" s="6">
        <v>10285</v>
      </c>
      <c r="AU57" s="6">
        <v>10366</v>
      </c>
      <c r="AV57" s="6">
        <v>10409</v>
      </c>
      <c r="AW57" s="6">
        <v>10472</v>
      </c>
      <c r="AX57" s="6">
        <v>10567</v>
      </c>
      <c r="AY57" s="6">
        <v>10635</v>
      </c>
      <c r="AZ57" s="6">
        <v>10735</v>
      </c>
      <c r="BA57" s="6">
        <v>10798</v>
      </c>
      <c r="BB57" s="6">
        <v>10859</v>
      </c>
      <c r="BC57" s="6">
        <v>10993</v>
      </c>
      <c r="BD57" s="6">
        <v>11170</v>
      </c>
      <c r="BE57" s="6">
        <v>11319</v>
      </c>
      <c r="BF57" s="6">
        <v>11484</v>
      </c>
      <c r="BG57" s="6">
        <v>11613</v>
      </c>
      <c r="BH57" s="6">
        <v>11752</v>
      </c>
    </row>
    <row r="58" spans="1:122" x14ac:dyDescent="0.25">
      <c r="A58" s="14" t="s">
        <v>46</v>
      </c>
      <c r="B58" s="6">
        <v>1611</v>
      </c>
      <c r="C58" s="6">
        <v>1708</v>
      </c>
      <c r="D58" s="6">
        <v>1807</v>
      </c>
      <c r="E58" s="6">
        <v>2479</v>
      </c>
      <c r="F58" s="6">
        <v>2788</v>
      </c>
      <c r="G58" s="6">
        <v>2860</v>
      </c>
      <c r="H58" s="6">
        <v>2911</v>
      </c>
      <c r="I58" s="6">
        <v>2993</v>
      </c>
      <c r="J58" s="6">
        <v>3072</v>
      </c>
      <c r="K58" s="6">
        <v>3148</v>
      </c>
      <c r="L58" s="6">
        <v>3239</v>
      </c>
      <c r="M58" s="6">
        <v>3259</v>
      </c>
      <c r="N58" s="6">
        <v>3309</v>
      </c>
      <c r="O58" s="6">
        <v>3365</v>
      </c>
      <c r="P58" s="6">
        <v>3415</v>
      </c>
      <c r="Q58" s="6">
        <v>3451</v>
      </c>
      <c r="R58" s="6">
        <v>3474</v>
      </c>
      <c r="S58" s="6">
        <v>3517</v>
      </c>
      <c r="T58" s="6">
        <v>3549</v>
      </c>
      <c r="U58" s="6">
        <v>3566</v>
      </c>
      <c r="V58" s="6">
        <v>3594</v>
      </c>
      <c r="W58" s="6">
        <v>3575</v>
      </c>
      <c r="X58" s="6">
        <v>3609</v>
      </c>
      <c r="Y58" s="6">
        <v>3610</v>
      </c>
      <c r="Z58" s="6">
        <v>3607</v>
      </c>
      <c r="AA58" s="6">
        <v>3651</v>
      </c>
      <c r="AB58" s="6">
        <v>3673</v>
      </c>
      <c r="AC58" s="6">
        <v>3738</v>
      </c>
      <c r="AD58" s="6">
        <v>3760</v>
      </c>
      <c r="AE58" s="6">
        <v>3813</v>
      </c>
      <c r="AF58" s="6">
        <v>3832</v>
      </c>
      <c r="AG58" s="6">
        <v>3874</v>
      </c>
      <c r="AH58" s="6">
        <v>3902</v>
      </c>
      <c r="AI58" s="6">
        <v>3971</v>
      </c>
      <c r="AJ58" s="6">
        <v>4014</v>
      </c>
      <c r="AK58" s="6">
        <v>4034</v>
      </c>
      <c r="AL58" s="6">
        <v>4066</v>
      </c>
      <c r="AM58" s="6">
        <v>4098</v>
      </c>
      <c r="AN58" s="6">
        <v>4149</v>
      </c>
      <c r="AO58" s="6">
        <v>4211</v>
      </c>
      <c r="AP58" s="6">
        <v>4223</v>
      </c>
      <c r="AQ58" s="6">
        <v>4242</v>
      </c>
      <c r="AR58" s="6">
        <v>4284</v>
      </c>
      <c r="AS58" s="6">
        <v>4342</v>
      </c>
      <c r="AT58" s="6">
        <v>4430</v>
      </c>
      <c r="AU58" s="6">
        <v>4471</v>
      </c>
      <c r="AV58" s="6">
        <v>4512</v>
      </c>
      <c r="AW58" s="6">
        <v>4552</v>
      </c>
      <c r="AX58" s="6">
        <v>4600</v>
      </c>
      <c r="AY58" s="6">
        <v>4663</v>
      </c>
      <c r="AZ58" s="6">
        <v>4743</v>
      </c>
      <c r="BA58" s="6">
        <v>4792</v>
      </c>
      <c r="BB58" s="6">
        <v>4821</v>
      </c>
      <c r="BC58" s="6">
        <v>4852</v>
      </c>
      <c r="BD58" s="6">
        <v>4970</v>
      </c>
      <c r="BE58" s="6">
        <v>5085</v>
      </c>
      <c r="BF58" s="6">
        <v>5182</v>
      </c>
      <c r="BG58" s="6">
        <v>5268</v>
      </c>
      <c r="BH58" s="6">
        <v>5402</v>
      </c>
    </row>
    <row r="59" spans="1:122" x14ac:dyDescent="0.25">
      <c r="A59" s="14" t="s">
        <v>11</v>
      </c>
      <c r="B59" s="6">
        <v>1444</v>
      </c>
      <c r="C59" s="6">
        <v>1577</v>
      </c>
      <c r="D59" s="6">
        <v>1687</v>
      </c>
      <c r="E59" s="6">
        <v>2565</v>
      </c>
      <c r="F59" s="6">
        <v>2912</v>
      </c>
      <c r="G59" s="6">
        <v>3011</v>
      </c>
      <c r="H59" s="6">
        <v>3093</v>
      </c>
      <c r="I59" s="6">
        <v>3190</v>
      </c>
      <c r="J59" s="6">
        <v>3247</v>
      </c>
      <c r="K59" s="6">
        <v>3300</v>
      </c>
      <c r="L59" s="6">
        <v>3387</v>
      </c>
      <c r="M59" s="6">
        <v>3418</v>
      </c>
      <c r="N59" s="6">
        <v>3496</v>
      </c>
      <c r="O59" s="6">
        <v>3542</v>
      </c>
      <c r="P59" s="6">
        <v>3583</v>
      </c>
      <c r="Q59" s="6">
        <v>3593</v>
      </c>
      <c r="R59" s="6">
        <v>3596</v>
      </c>
      <c r="S59" s="6">
        <v>3592</v>
      </c>
      <c r="T59" s="6">
        <v>3595</v>
      </c>
      <c r="U59" s="6">
        <v>3595</v>
      </c>
      <c r="V59" s="6">
        <v>3608</v>
      </c>
      <c r="W59" s="6">
        <v>3582</v>
      </c>
      <c r="X59" s="6">
        <v>3614</v>
      </c>
      <c r="Y59" s="6">
        <v>3601</v>
      </c>
      <c r="Z59" s="6">
        <v>3620</v>
      </c>
      <c r="AA59" s="6">
        <v>3637</v>
      </c>
      <c r="AB59" s="6">
        <v>3660</v>
      </c>
      <c r="AC59" s="6">
        <v>3664</v>
      </c>
      <c r="AD59" s="6">
        <v>3675</v>
      </c>
      <c r="AE59" s="6">
        <v>3689</v>
      </c>
      <c r="AF59" s="6">
        <v>3726</v>
      </c>
      <c r="AG59" s="6">
        <v>3717</v>
      </c>
      <c r="AH59" s="6">
        <v>3747</v>
      </c>
      <c r="AI59" s="6">
        <v>3789</v>
      </c>
      <c r="AJ59" s="6">
        <v>3816</v>
      </c>
      <c r="AK59" s="6">
        <v>3833</v>
      </c>
      <c r="AL59" s="6">
        <v>3856</v>
      </c>
      <c r="AM59" s="6">
        <v>3893</v>
      </c>
      <c r="AN59" s="6">
        <v>3931</v>
      </c>
      <c r="AO59" s="6">
        <v>3974</v>
      </c>
      <c r="AP59" s="6">
        <v>4036</v>
      </c>
      <c r="AQ59" s="6">
        <v>4064</v>
      </c>
      <c r="AR59" s="6">
        <v>4088</v>
      </c>
      <c r="AS59" s="6">
        <v>4140</v>
      </c>
      <c r="AT59" s="6">
        <v>4189</v>
      </c>
      <c r="AU59" s="6">
        <v>4245</v>
      </c>
      <c r="AV59" s="6">
        <v>4268</v>
      </c>
      <c r="AW59" s="6">
        <v>4319</v>
      </c>
      <c r="AX59" s="6">
        <v>4344</v>
      </c>
      <c r="AY59" s="6">
        <v>4373</v>
      </c>
      <c r="AZ59" s="6">
        <v>4410</v>
      </c>
      <c r="BA59" s="6">
        <v>4438</v>
      </c>
      <c r="BB59" s="6">
        <v>4482</v>
      </c>
      <c r="BC59" s="6">
        <v>4530</v>
      </c>
      <c r="BD59" s="6">
        <v>4610</v>
      </c>
      <c r="BE59" s="6">
        <v>4710</v>
      </c>
      <c r="BF59" s="6">
        <v>4828</v>
      </c>
      <c r="BG59" s="6">
        <v>4849</v>
      </c>
      <c r="BH59" s="6">
        <v>4936</v>
      </c>
    </row>
    <row r="60" spans="1:122" x14ac:dyDescent="0.25">
      <c r="A60" s="14" t="s">
        <v>41</v>
      </c>
      <c r="B60" s="6">
        <v>33391</v>
      </c>
      <c r="C60" s="6">
        <v>35066</v>
      </c>
      <c r="D60" s="6">
        <v>36544</v>
      </c>
      <c r="E60" s="6">
        <v>46884</v>
      </c>
      <c r="F60" s="6">
        <v>51197</v>
      </c>
      <c r="G60" s="6">
        <v>52610</v>
      </c>
      <c r="H60" s="6">
        <v>53699</v>
      </c>
      <c r="I60" s="6">
        <v>55033</v>
      </c>
      <c r="J60" s="6">
        <v>56161</v>
      </c>
      <c r="K60" s="6">
        <v>57328</v>
      </c>
      <c r="L60" s="6">
        <v>59012</v>
      </c>
      <c r="M60" s="6">
        <v>59301</v>
      </c>
      <c r="N60" s="6">
        <v>59932</v>
      </c>
      <c r="O60" s="6">
        <v>60714</v>
      </c>
      <c r="P60" s="6">
        <v>61331</v>
      </c>
      <c r="Q60" s="6">
        <v>61821</v>
      </c>
      <c r="R60" s="6">
        <v>62292</v>
      </c>
      <c r="S60" s="6">
        <v>62524</v>
      </c>
      <c r="T60" s="6">
        <v>62702</v>
      </c>
      <c r="U60" s="6">
        <v>62898</v>
      </c>
      <c r="V60" s="6">
        <v>63334</v>
      </c>
      <c r="W60" s="6">
        <v>63018</v>
      </c>
      <c r="X60" s="6">
        <v>63249</v>
      </c>
      <c r="Y60" s="6">
        <v>63408</v>
      </c>
      <c r="Z60" s="6">
        <v>63683</v>
      </c>
      <c r="AA60" s="6">
        <v>64184</v>
      </c>
      <c r="AB60" s="6">
        <v>64489</v>
      </c>
      <c r="AC60" s="6">
        <v>64992</v>
      </c>
      <c r="AD60" s="6">
        <v>65345</v>
      </c>
      <c r="AE60" s="6">
        <v>65769</v>
      </c>
      <c r="AF60" s="6">
        <v>66513</v>
      </c>
      <c r="AG60" s="6">
        <v>66829</v>
      </c>
      <c r="AH60" s="6">
        <v>67332</v>
      </c>
      <c r="AI60" s="6">
        <v>67959</v>
      </c>
      <c r="AJ60" s="6">
        <v>68435</v>
      </c>
      <c r="AK60" s="6">
        <v>68927</v>
      </c>
      <c r="AL60" s="6">
        <v>69359</v>
      </c>
      <c r="AM60" s="6">
        <v>69892</v>
      </c>
      <c r="AN60" s="6">
        <v>70326</v>
      </c>
      <c r="AO60" s="6">
        <v>70871</v>
      </c>
      <c r="AP60" s="6">
        <v>71307</v>
      </c>
      <c r="AQ60" s="6">
        <v>71727</v>
      </c>
      <c r="AR60" s="6">
        <v>72264</v>
      </c>
      <c r="AS60" s="6">
        <v>72879</v>
      </c>
      <c r="AT60" s="6">
        <v>73524</v>
      </c>
      <c r="AU60" s="6">
        <v>74431</v>
      </c>
      <c r="AV60" s="6">
        <v>75106</v>
      </c>
      <c r="AW60" s="6">
        <v>75825</v>
      </c>
      <c r="AX60" s="6">
        <v>76306</v>
      </c>
      <c r="AY60" s="6">
        <v>76987</v>
      </c>
      <c r="AZ60" s="6">
        <v>77795</v>
      </c>
      <c r="BA60" s="6">
        <v>78109</v>
      </c>
      <c r="BB60" s="6">
        <v>78572</v>
      </c>
      <c r="BC60" s="6">
        <v>79466</v>
      </c>
      <c r="BD60" s="6">
        <v>80805</v>
      </c>
      <c r="BE60" s="6">
        <v>82260</v>
      </c>
      <c r="BF60" s="6">
        <v>83788</v>
      </c>
      <c r="BG60" s="6">
        <v>84635</v>
      </c>
      <c r="BH60" s="6">
        <v>85881</v>
      </c>
    </row>
    <row r="61" spans="1:122" x14ac:dyDescent="0.25">
      <c r="A61" s="14" t="s">
        <v>24</v>
      </c>
      <c r="B61" s="6">
        <v>6213</v>
      </c>
      <c r="C61" s="6">
        <v>6530</v>
      </c>
      <c r="D61" s="6">
        <v>6832</v>
      </c>
      <c r="E61" s="6">
        <v>8721</v>
      </c>
      <c r="F61" s="6">
        <v>9579</v>
      </c>
      <c r="G61" s="6">
        <v>9890</v>
      </c>
      <c r="H61" s="6">
        <v>10160</v>
      </c>
      <c r="I61" s="6">
        <v>10454</v>
      </c>
      <c r="J61" s="6">
        <v>10713</v>
      </c>
      <c r="K61" s="6">
        <v>10958</v>
      </c>
      <c r="L61" s="6">
        <v>11341</v>
      </c>
      <c r="M61" s="6">
        <v>11432</v>
      </c>
      <c r="N61" s="6">
        <v>11597</v>
      </c>
      <c r="O61" s="6">
        <v>11760</v>
      </c>
      <c r="P61" s="6">
        <v>11922</v>
      </c>
      <c r="Q61" s="6">
        <v>12001</v>
      </c>
      <c r="R61" s="6">
        <v>12152</v>
      </c>
      <c r="S61" s="6">
        <v>12269</v>
      </c>
      <c r="T61" s="6">
        <v>12289</v>
      </c>
      <c r="U61" s="6">
        <v>12362</v>
      </c>
      <c r="V61" s="6">
        <v>12537</v>
      </c>
      <c r="W61" s="6">
        <v>12402</v>
      </c>
      <c r="X61" s="6">
        <v>12489</v>
      </c>
      <c r="Y61" s="6">
        <v>12537</v>
      </c>
      <c r="Z61" s="6">
        <v>12645</v>
      </c>
      <c r="AA61" s="6">
        <v>12742</v>
      </c>
      <c r="AB61" s="6">
        <v>12820</v>
      </c>
      <c r="AC61" s="6">
        <v>12920</v>
      </c>
      <c r="AD61" s="6">
        <v>12992</v>
      </c>
      <c r="AE61" s="6">
        <v>13110</v>
      </c>
      <c r="AF61" s="6">
        <v>13250</v>
      </c>
      <c r="AG61" s="6">
        <v>13448</v>
      </c>
      <c r="AH61" s="6">
        <v>13681</v>
      </c>
      <c r="AI61" s="6">
        <v>13872</v>
      </c>
      <c r="AJ61" s="6">
        <v>14074</v>
      </c>
      <c r="AK61" s="6">
        <v>14208</v>
      </c>
      <c r="AL61" s="6">
        <v>14315</v>
      </c>
      <c r="AM61" s="6">
        <v>14466</v>
      </c>
      <c r="AN61" s="6">
        <v>14553</v>
      </c>
      <c r="AO61" s="6">
        <v>14700</v>
      </c>
      <c r="AP61" s="6">
        <v>14784</v>
      </c>
      <c r="AQ61" s="6">
        <v>14856</v>
      </c>
      <c r="AR61" s="6">
        <v>14986</v>
      </c>
      <c r="AS61" s="6">
        <v>15036</v>
      </c>
      <c r="AT61" s="6">
        <v>15089</v>
      </c>
      <c r="AU61" s="6">
        <v>15230</v>
      </c>
      <c r="AV61" s="6">
        <v>15342</v>
      </c>
      <c r="AW61" s="6">
        <v>15425</v>
      </c>
      <c r="AX61" s="6">
        <v>15529</v>
      </c>
      <c r="AY61" s="6">
        <v>15624</v>
      </c>
      <c r="AZ61" s="6">
        <v>15710</v>
      </c>
      <c r="BA61" s="6">
        <v>15765</v>
      </c>
      <c r="BB61" s="6">
        <v>15807</v>
      </c>
      <c r="BC61" s="6">
        <v>15932</v>
      </c>
      <c r="BD61" s="6">
        <v>16147</v>
      </c>
      <c r="BE61" s="6">
        <v>16416</v>
      </c>
      <c r="BF61" s="6">
        <v>16635</v>
      </c>
      <c r="BG61" s="6">
        <v>16822</v>
      </c>
      <c r="BH61" s="6">
        <v>17022</v>
      </c>
    </row>
    <row r="62" spans="1:122" x14ac:dyDescent="0.25">
      <c r="A62" s="14" t="s">
        <v>65</v>
      </c>
      <c r="B62" s="6">
        <v>163507</v>
      </c>
      <c r="C62" s="6">
        <v>172129</v>
      </c>
      <c r="D62" s="6">
        <v>180267</v>
      </c>
      <c r="E62" s="6">
        <v>240083</v>
      </c>
      <c r="F62" s="6">
        <v>267106</v>
      </c>
      <c r="G62" s="6">
        <v>275943</v>
      </c>
      <c r="H62" s="6">
        <v>283085</v>
      </c>
      <c r="I62" s="6">
        <v>291788</v>
      </c>
      <c r="J62" s="6">
        <v>298513</v>
      </c>
      <c r="K62" s="6">
        <v>305369</v>
      </c>
      <c r="L62" s="6">
        <v>315790</v>
      </c>
      <c r="M62" s="6">
        <v>317033</v>
      </c>
      <c r="N62" s="6">
        <v>321415</v>
      </c>
      <c r="O62" s="6">
        <v>326091</v>
      </c>
      <c r="P62" s="6">
        <v>329126</v>
      </c>
      <c r="Q62" s="6">
        <v>330976</v>
      </c>
      <c r="R62" s="6">
        <v>332514</v>
      </c>
      <c r="S62" s="6">
        <v>333607</v>
      </c>
      <c r="T62" s="6">
        <v>334803</v>
      </c>
      <c r="U62" s="6">
        <v>335331</v>
      </c>
      <c r="V62" s="6">
        <v>335109</v>
      </c>
      <c r="W62" s="6">
        <v>335006</v>
      </c>
      <c r="X62" s="6">
        <v>335138</v>
      </c>
      <c r="Y62" s="6">
        <v>334721</v>
      </c>
      <c r="Z62" s="6">
        <v>335504</v>
      </c>
      <c r="AA62" s="6">
        <v>336733</v>
      </c>
      <c r="AB62" s="6">
        <v>337237</v>
      </c>
      <c r="AC62" s="6">
        <v>339032</v>
      </c>
      <c r="AD62" s="6">
        <v>340280</v>
      </c>
      <c r="AE62" s="6">
        <v>342568</v>
      </c>
      <c r="AF62" s="6">
        <v>346261</v>
      </c>
      <c r="AG62" s="6">
        <v>348358</v>
      </c>
      <c r="AH62" s="6">
        <v>351278</v>
      </c>
      <c r="AI62" s="6">
        <v>354378</v>
      </c>
      <c r="AJ62" s="6">
        <v>356895</v>
      </c>
      <c r="AK62" s="6">
        <v>359796</v>
      </c>
      <c r="AL62" s="6">
        <v>361682</v>
      </c>
      <c r="AM62" s="6">
        <v>363995</v>
      </c>
      <c r="AN62" s="6">
        <v>366146</v>
      </c>
      <c r="AO62" s="6">
        <v>369257</v>
      </c>
      <c r="AP62" s="6">
        <v>371616</v>
      </c>
      <c r="AQ62" s="6">
        <v>373873</v>
      </c>
      <c r="AR62" s="6">
        <v>376623</v>
      </c>
      <c r="AS62" s="6">
        <v>378952</v>
      </c>
      <c r="AT62" s="6">
        <v>380904</v>
      </c>
      <c r="AU62" s="6">
        <v>384328</v>
      </c>
      <c r="AV62" s="6">
        <v>387282</v>
      </c>
      <c r="AW62" s="6">
        <v>390870</v>
      </c>
      <c r="AX62" s="6">
        <v>393027</v>
      </c>
      <c r="AY62" s="6">
        <v>396410</v>
      </c>
      <c r="AZ62" s="6">
        <v>400805</v>
      </c>
      <c r="BA62" s="6">
        <v>403159</v>
      </c>
      <c r="BB62" s="6">
        <v>406770</v>
      </c>
      <c r="BC62" s="6">
        <v>411604</v>
      </c>
      <c r="BD62" s="6">
        <v>418116</v>
      </c>
      <c r="BE62" s="6">
        <v>425765</v>
      </c>
      <c r="BF62" s="6">
        <v>433102</v>
      </c>
      <c r="BG62" s="6">
        <v>437628</v>
      </c>
      <c r="BH62" s="6">
        <v>443566</v>
      </c>
    </row>
    <row r="63" spans="1:122" x14ac:dyDescent="0.25">
      <c r="A63" s="14" t="s">
        <v>42</v>
      </c>
      <c r="B63" s="6">
        <v>1345491</v>
      </c>
      <c r="C63" s="6">
        <v>1409345</v>
      </c>
      <c r="D63" s="6">
        <v>1470369</v>
      </c>
      <c r="E63" s="6">
        <v>1859723</v>
      </c>
      <c r="F63" s="6">
        <v>2047983</v>
      </c>
      <c r="G63" s="6">
        <v>2118024</v>
      </c>
      <c r="H63" s="6">
        <v>2174782</v>
      </c>
      <c r="I63" s="6">
        <v>2240233</v>
      </c>
      <c r="J63" s="6">
        <v>2291361</v>
      </c>
      <c r="K63" s="6">
        <v>2340754</v>
      </c>
      <c r="L63" s="6">
        <v>2415696</v>
      </c>
      <c r="M63" s="6">
        <v>2429278</v>
      </c>
      <c r="N63" s="6">
        <v>2461619</v>
      </c>
      <c r="O63" s="6">
        <v>2497784</v>
      </c>
      <c r="P63" s="6">
        <v>2522534</v>
      </c>
      <c r="Q63" s="6">
        <v>2539008</v>
      </c>
      <c r="R63" s="6">
        <v>2550840</v>
      </c>
      <c r="S63" s="6">
        <v>2559488</v>
      </c>
      <c r="T63" s="6">
        <v>2571262</v>
      </c>
      <c r="U63" s="6">
        <v>2576084</v>
      </c>
      <c r="V63" s="6">
        <v>2574972</v>
      </c>
      <c r="W63" s="6">
        <v>2575123</v>
      </c>
      <c r="X63" s="6">
        <v>2576486</v>
      </c>
      <c r="Y63" s="6">
        <v>2567830</v>
      </c>
      <c r="Z63" s="6">
        <v>2572832</v>
      </c>
      <c r="AA63" s="6">
        <v>2584368</v>
      </c>
      <c r="AB63" s="6">
        <v>2590125</v>
      </c>
      <c r="AC63" s="6">
        <v>2603812</v>
      </c>
      <c r="AD63" s="6">
        <v>2613248</v>
      </c>
      <c r="AE63" s="6">
        <v>2629980</v>
      </c>
      <c r="AF63" s="6">
        <v>2655936</v>
      </c>
      <c r="AG63" s="6">
        <v>2671431</v>
      </c>
      <c r="AH63" s="6">
        <v>2689049</v>
      </c>
      <c r="AI63" s="6">
        <v>2709152</v>
      </c>
      <c r="AJ63" s="6">
        <v>2723426</v>
      </c>
      <c r="AK63" s="6">
        <v>2741967</v>
      </c>
      <c r="AL63" s="6">
        <v>2756341</v>
      </c>
      <c r="AM63" s="6">
        <v>2771876</v>
      </c>
      <c r="AN63" s="6">
        <v>2787232</v>
      </c>
      <c r="AO63" s="6">
        <v>2809930</v>
      </c>
      <c r="AP63" s="6">
        <v>2825695</v>
      </c>
      <c r="AQ63" s="6">
        <v>2841405</v>
      </c>
      <c r="AR63" s="6">
        <v>2861336</v>
      </c>
      <c r="AS63" s="6">
        <v>2876989</v>
      </c>
      <c r="AT63" s="6">
        <v>2892592</v>
      </c>
      <c r="AU63" s="6">
        <v>2916595</v>
      </c>
      <c r="AV63" s="6">
        <v>2938477</v>
      </c>
      <c r="AW63" s="6">
        <v>2962806</v>
      </c>
      <c r="AX63" s="6">
        <v>2976633</v>
      </c>
      <c r="AY63" s="6">
        <v>2999686</v>
      </c>
      <c r="AZ63" s="6">
        <v>3026305</v>
      </c>
      <c r="BA63" s="6">
        <v>3047252</v>
      </c>
      <c r="BB63" s="6">
        <v>3073777</v>
      </c>
      <c r="BC63" s="6">
        <v>3105685</v>
      </c>
      <c r="BD63" s="6">
        <v>3150031</v>
      </c>
      <c r="BE63" s="6">
        <v>3204227</v>
      </c>
      <c r="BF63" s="6">
        <v>3264070</v>
      </c>
      <c r="BG63" s="6">
        <v>3300205</v>
      </c>
      <c r="BH63" s="6">
        <v>3348841</v>
      </c>
    </row>
    <row r="66" spans="1:60" x14ac:dyDescent="0.25">
      <c r="A66" s="14" t="s">
        <v>96</v>
      </c>
    </row>
    <row r="67" spans="1:60" x14ac:dyDescent="0.25">
      <c r="B67" s="4">
        <v>43831</v>
      </c>
      <c r="C67" s="4">
        <v>43862</v>
      </c>
      <c r="D67" s="4">
        <v>43891</v>
      </c>
      <c r="E67" s="4">
        <v>43922</v>
      </c>
      <c r="F67" s="4">
        <v>43952</v>
      </c>
      <c r="G67" s="4">
        <v>43983</v>
      </c>
      <c r="H67" s="4">
        <v>44013</v>
      </c>
      <c r="I67" s="4">
        <v>44044</v>
      </c>
      <c r="J67" s="4">
        <v>44075</v>
      </c>
      <c r="K67" s="4">
        <v>44105</v>
      </c>
      <c r="L67" s="4">
        <v>44136</v>
      </c>
      <c r="M67" s="4">
        <v>44166</v>
      </c>
      <c r="N67" s="4">
        <v>44197</v>
      </c>
      <c r="O67" s="4">
        <v>44228</v>
      </c>
      <c r="P67" s="4">
        <v>44256</v>
      </c>
      <c r="Q67" s="4">
        <v>44287</v>
      </c>
      <c r="R67" s="4">
        <v>44317</v>
      </c>
      <c r="S67" s="4">
        <v>44348</v>
      </c>
      <c r="T67" s="4">
        <v>44378</v>
      </c>
      <c r="U67" s="4">
        <v>44409</v>
      </c>
      <c r="V67" s="4">
        <v>44440</v>
      </c>
      <c r="W67" s="4">
        <v>44470</v>
      </c>
      <c r="X67" s="4">
        <v>44501</v>
      </c>
      <c r="Y67" s="4">
        <v>44531</v>
      </c>
      <c r="Z67" s="4">
        <v>44562</v>
      </c>
      <c r="AA67" s="4">
        <v>44593</v>
      </c>
      <c r="AB67" s="4">
        <v>44621</v>
      </c>
      <c r="AC67" s="4">
        <v>44652</v>
      </c>
      <c r="AD67" s="4">
        <v>44682</v>
      </c>
      <c r="AE67" s="4">
        <v>44713</v>
      </c>
      <c r="AF67" s="4">
        <v>44743</v>
      </c>
      <c r="AG67" s="4">
        <v>44774</v>
      </c>
      <c r="AH67" s="4">
        <v>44805</v>
      </c>
      <c r="AI67" s="4">
        <v>44835</v>
      </c>
      <c r="AJ67" s="4">
        <v>44866</v>
      </c>
      <c r="AK67" s="4">
        <v>44896</v>
      </c>
      <c r="AL67" s="4">
        <v>44927</v>
      </c>
      <c r="AM67" s="4">
        <v>44958</v>
      </c>
      <c r="AN67" s="4">
        <v>44986</v>
      </c>
      <c r="AO67" s="4">
        <v>45017</v>
      </c>
      <c r="AP67" s="4">
        <v>45047</v>
      </c>
      <c r="AQ67" s="4">
        <v>45078</v>
      </c>
      <c r="AR67" s="4">
        <v>45108</v>
      </c>
      <c r="AS67" s="4">
        <v>45139</v>
      </c>
      <c r="AT67" s="4">
        <v>45170</v>
      </c>
      <c r="AU67" s="4">
        <v>45200</v>
      </c>
      <c r="AV67" s="4">
        <v>45231</v>
      </c>
      <c r="AW67" s="230">
        <v>45261</v>
      </c>
      <c r="AX67" s="4">
        <v>45292</v>
      </c>
      <c r="AY67" s="4">
        <v>45323</v>
      </c>
      <c r="AZ67" s="4">
        <v>45352</v>
      </c>
      <c r="BA67" s="4">
        <v>45383</v>
      </c>
      <c r="BB67" s="4">
        <v>45413</v>
      </c>
      <c r="BC67" s="4">
        <v>45444</v>
      </c>
      <c r="BD67" s="4">
        <v>45474</v>
      </c>
      <c r="BE67" s="4">
        <v>45505</v>
      </c>
      <c r="BF67" s="4">
        <v>45536</v>
      </c>
      <c r="BG67" s="4">
        <v>45566</v>
      </c>
      <c r="BH67" s="4">
        <v>45597</v>
      </c>
    </row>
    <row r="68" spans="1:60" x14ac:dyDescent="0.25">
      <c r="A68" s="14" t="s">
        <v>0</v>
      </c>
      <c r="B68" s="6">
        <v>1556</v>
      </c>
      <c r="C68" s="6">
        <v>1656</v>
      </c>
      <c r="D68" s="6">
        <v>1763</v>
      </c>
      <c r="E68" s="6">
        <v>3041</v>
      </c>
      <c r="F68" s="6">
        <v>3576</v>
      </c>
      <c r="G68" s="6">
        <v>3581</v>
      </c>
      <c r="H68" s="6">
        <v>3581</v>
      </c>
      <c r="I68" s="6">
        <v>3651</v>
      </c>
      <c r="J68" s="6">
        <v>3688</v>
      </c>
      <c r="K68" s="6">
        <v>3672</v>
      </c>
      <c r="L68" s="6">
        <v>3741</v>
      </c>
      <c r="M68" s="6">
        <v>3785</v>
      </c>
      <c r="N68" s="6">
        <v>3889</v>
      </c>
      <c r="O68" s="6">
        <v>3867</v>
      </c>
      <c r="P68" s="6">
        <v>3772</v>
      </c>
      <c r="Q68" s="6">
        <v>3695</v>
      </c>
      <c r="R68" s="6">
        <v>3599</v>
      </c>
      <c r="S68" s="6">
        <v>3516</v>
      </c>
      <c r="T68" s="6">
        <v>3386</v>
      </c>
      <c r="U68" s="6">
        <v>3253</v>
      </c>
      <c r="V68" s="6">
        <v>3110</v>
      </c>
      <c r="W68" s="6">
        <v>3211</v>
      </c>
      <c r="X68" s="6">
        <v>3214</v>
      </c>
      <c r="Y68" s="6">
        <v>3099</v>
      </c>
      <c r="Z68" s="6">
        <v>3059</v>
      </c>
      <c r="AA68" s="6">
        <v>3023</v>
      </c>
      <c r="AB68" s="6">
        <v>2951</v>
      </c>
      <c r="AC68" s="6">
        <v>2885</v>
      </c>
      <c r="AD68" s="6">
        <v>2872</v>
      </c>
      <c r="AE68" s="6">
        <v>2884</v>
      </c>
      <c r="AF68" s="6">
        <v>2918</v>
      </c>
      <c r="AG68" s="6">
        <v>2950</v>
      </c>
      <c r="AH68" s="6">
        <v>2954</v>
      </c>
      <c r="AI68" s="6">
        <v>2967</v>
      </c>
      <c r="AJ68" s="6">
        <v>3016</v>
      </c>
      <c r="AK68" s="6">
        <v>2996</v>
      </c>
      <c r="AL68" s="6">
        <v>2967</v>
      </c>
      <c r="AM68" s="6">
        <v>2986</v>
      </c>
      <c r="AN68" s="6">
        <v>2996</v>
      </c>
      <c r="AO68" s="6">
        <v>3013</v>
      </c>
      <c r="AP68" s="6">
        <v>3011</v>
      </c>
      <c r="AQ68" s="6">
        <v>3051</v>
      </c>
      <c r="AR68" s="6">
        <v>3031</v>
      </c>
      <c r="AS68" s="6">
        <v>3048</v>
      </c>
      <c r="AT68" s="6">
        <v>3146</v>
      </c>
      <c r="AU68" s="6">
        <v>3274</v>
      </c>
      <c r="AV68" s="6">
        <v>3341</v>
      </c>
      <c r="AW68" s="6">
        <v>3376</v>
      </c>
      <c r="AX68" s="6">
        <v>3434</v>
      </c>
      <c r="AY68" s="6">
        <v>3580</v>
      </c>
      <c r="AZ68" s="6">
        <v>3661</v>
      </c>
      <c r="BA68" s="6">
        <v>3653</v>
      </c>
      <c r="BB68" s="6">
        <v>3634</v>
      </c>
      <c r="BC68" s="6">
        <v>3652</v>
      </c>
      <c r="BD68" s="6">
        <v>3708</v>
      </c>
      <c r="BE68" s="6">
        <v>3743</v>
      </c>
      <c r="BF68" s="6">
        <v>3777</v>
      </c>
      <c r="BG68" s="6">
        <v>3825</v>
      </c>
      <c r="BH68" s="6">
        <v>3834</v>
      </c>
    </row>
    <row r="69" spans="1:60" x14ac:dyDescent="0.25">
      <c r="A69" s="14" t="s">
        <v>1</v>
      </c>
      <c r="B69" s="6">
        <v>1794</v>
      </c>
      <c r="C69" s="6">
        <v>1916</v>
      </c>
      <c r="D69" s="6">
        <v>2045</v>
      </c>
      <c r="E69" s="6">
        <v>3543</v>
      </c>
      <c r="F69" s="6">
        <v>4145</v>
      </c>
      <c r="G69" s="6">
        <v>4166</v>
      </c>
      <c r="H69" s="6">
        <v>4173</v>
      </c>
      <c r="I69" s="6">
        <v>4218</v>
      </c>
      <c r="J69" s="6">
        <v>4290</v>
      </c>
      <c r="K69" s="6">
        <v>4279</v>
      </c>
      <c r="L69" s="6">
        <v>4365</v>
      </c>
      <c r="M69" s="6">
        <v>4438</v>
      </c>
      <c r="N69" s="6">
        <v>4541</v>
      </c>
      <c r="O69" s="6">
        <v>4541</v>
      </c>
      <c r="P69" s="6">
        <v>4452</v>
      </c>
      <c r="Q69" s="6">
        <v>4306</v>
      </c>
      <c r="R69" s="6">
        <v>4158</v>
      </c>
      <c r="S69" s="6">
        <v>4091</v>
      </c>
      <c r="T69" s="6">
        <v>3994</v>
      </c>
      <c r="U69" s="6">
        <v>3877</v>
      </c>
      <c r="V69" s="6">
        <v>3785</v>
      </c>
      <c r="W69" s="6">
        <v>3800</v>
      </c>
      <c r="X69" s="6">
        <v>3798</v>
      </c>
      <c r="Y69" s="6">
        <v>3751</v>
      </c>
      <c r="Z69" s="6">
        <v>3711</v>
      </c>
      <c r="AA69" s="6">
        <v>3749</v>
      </c>
      <c r="AB69" s="6">
        <v>3663</v>
      </c>
      <c r="AC69" s="6">
        <v>3583</v>
      </c>
      <c r="AD69" s="6">
        <v>3567</v>
      </c>
      <c r="AE69" s="6">
        <v>3659</v>
      </c>
      <c r="AF69" s="6">
        <v>3693</v>
      </c>
      <c r="AG69" s="6">
        <v>3710</v>
      </c>
      <c r="AH69" s="6">
        <v>3755</v>
      </c>
      <c r="AI69" s="6">
        <v>3811</v>
      </c>
      <c r="AJ69" s="6">
        <v>3859</v>
      </c>
      <c r="AK69" s="6">
        <v>3879</v>
      </c>
      <c r="AL69" s="6">
        <v>3849</v>
      </c>
      <c r="AM69" s="6">
        <v>3870</v>
      </c>
      <c r="AN69" s="6">
        <v>3884</v>
      </c>
      <c r="AO69" s="6">
        <v>3899</v>
      </c>
      <c r="AP69" s="6">
        <v>3887</v>
      </c>
      <c r="AQ69" s="6">
        <v>3931</v>
      </c>
      <c r="AR69" s="6">
        <v>3966</v>
      </c>
      <c r="AS69" s="6">
        <v>4035</v>
      </c>
      <c r="AT69" s="6">
        <v>4170</v>
      </c>
      <c r="AU69" s="6">
        <v>4288</v>
      </c>
      <c r="AV69" s="6">
        <v>4374</v>
      </c>
      <c r="AW69" s="6">
        <v>4394</v>
      </c>
      <c r="AX69" s="6">
        <v>4437</v>
      </c>
      <c r="AY69" s="6">
        <v>4526</v>
      </c>
      <c r="AZ69" s="6">
        <v>4586</v>
      </c>
      <c r="BA69" s="6">
        <v>4578</v>
      </c>
      <c r="BB69" s="6">
        <v>4575</v>
      </c>
      <c r="BC69" s="6">
        <v>4587</v>
      </c>
      <c r="BD69" s="6">
        <v>4614</v>
      </c>
      <c r="BE69" s="6">
        <v>4595</v>
      </c>
      <c r="BF69" s="6">
        <v>4608</v>
      </c>
      <c r="BG69" s="6">
        <v>4651</v>
      </c>
      <c r="BH69" s="6">
        <v>4731</v>
      </c>
    </row>
    <row r="70" spans="1:60" x14ac:dyDescent="0.25">
      <c r="A70" s="14" t="s">
        <v>2</v>
      </c>
      <c r="B70" s="6">
        <v>1439</v>
      </c>
      <c r="C70" s="6">
        <v>1529</v>
      </c>
      <c r="D70" s="6">
        <v>1585</v>
      </c>
      <c r="E70" s="6">
        <v>2879</v>
      </c>
      <c r="F70" s="6">
        <v>3438</v>
      </c>
      <c r="G70" s="6">
        <v>3424</v>
      </c>
      <c r="H70" s="6">
        <v>3478</v>
      </c>
      <c r="I70" s="6">
        <v>3518</v>
      </c>
      <c r="J70" s="6">
        <v>3576</v>
      </c>
      <c r="K70" s="6">
        <v>3579</v>
      </c>
      <c r="L70" s="6">
        <v>3663</v>
      </c>
      <c r="M70" s="6">
        <v>3703</v>
      </c>
      <c r="N70" s="6">
        <v>3764</v>
      </c>
      <c r="O70" s="6">
        <v>3801</v>
      </c>
      <c r="P70" s="6">
        <v>3734</v>
      </c>
      <c r="Q70" s="6">
        <v>3653</v>
      </c>
      <c r="R70" s="6">
        <v>3555</v>
      </c>
      <c r="S70" s="6">
        <v>3512</v>
      </c>
      <c r="T70" s="6">
        <v>3399</v>
      </c>
      <c r="U70" s="6">
        <v>3334</v>
      </c>
      <c r="V70" s="6">
        <v>3120</v>
      </c>
      <c r="W70" s="6">
        <v>3292</v>
      </c>
      <c r="X70" s="6">
        <v>3179</v>
      </c>
      <c r="Y70" s="6">
        <v>3104</v>
      </c>
      <c r="Z70" s="6">
        <v>3019</v>
      </c>
      <c r="AA70" s="6">
        <v>2992</v>
      </c>
      <c r="AB70" s="6">
        <v>2890</v>
      </c>
      <c r="AC70" s="6">
        <v>2890</v>
      </c>
      <c r="AD70" s="6">
        <v>2884</v>
      </c>
      <c r="AE70" s="6">
        <v>2903</v>
      </c>
      <c r="AF70" s="6">
        <v>2922</v>
      </c>
      <c r="AG70" s="6">
        <v>2932</v>
      </c>
      <c r="AH70" s="6">
        <v>2939</v>
      </c>
      <c r="AI70" s="6">
        <v>2957</v>
      </c>
      <c r="AJ70" s="6">
        <v>2947</v>
      </c>
      <c r="AK70" s="6">
        <v>2963</v>
      </c>
      <c r="AL70" s="6">
        <v>2940</v>
      </c>
      <c r="AM70" s="6">
        <v>2969</v>
      </c>
      <c r="AN70" s="6">
        <v>2975</v>
      </c>
      <c r="AO70" s="6">
        <v>3018</v>
      </c>
      <c r="AP70" s="6">
        <v>3033</v>
      </c>
      <c r="AQ70" s="6">
        <v>3082</v>
      </c>
      <c r="AR70" s="6">
        <v>3108</v>
      </c>
      <c r="AS70" s="6">
        <v>3114</v>
      </c>
      <c r="AT70" s="6">
        <v>3237</v>
      </c>
      <c r="AU70" s="6">
        <v>3346</v>
      </c>
      <c r="AV70" s="6">
        <v>3401</v>
      </c>
      <c r="AW70" s="6">
        <v>3426</v>
      </c>
      <c r="AX70" s="6">
        <v>3445</v>
      </c>
      <c r="AY70" s="6">
        <v>3465</v>
      </c>
      <c r="AZ70" s="6">
        <v>3487</v>
      </c>
      <c r="BA70" s="6">
        <v>3506</v>
      </c>
      <c r="BB70" s="6">
        <v>3522</v>
      </c>
      <c r="BC70" s="6">
        <v>3564</v>
      </c>
      <c r="BD70" s="6">
        <v>3558</v>
      </c>
      <c r="BE70" s="6">
        <v>3626</v>
      </c>
      <c r="BF70" s="6">
        <v>3662</v>
      </c>
      <c r="BG70" s="6">
        <v>3662</v>
      </c>
      <c r="BH70" s="6">
        <v>3684</v>
      </c>
    </row>
    <row r="71" spans="1:60" x14ac:dyDescent="0.25">
      <c r="A71" s="14" t="s">
        <v>3</v>
      </c>
      <c r="B71" s="6">
        <v>1951</v>
      </c>
      <c r="C71" s="6">
        <v>2025</v>
      </c>
      <c r="D71" s="6">
        <v>2161</v>
      </c>
      <c r="E71" s="6">
        <v>3332</v>
      </c>
      <c r="F71" s="6">
        <v>3721</v>
      </c>
      <c r="G71" s="6">
        <v>3835</v>
      </c>
      <c r="H71" s="6">
        <v>3845</v>
      </c>
      <c r="I71" s="6">
        <v>3918</v>
      </c>
      <c r="J71" s="6">
        <v>3987</v>
      </c>
      <c r="K71" s="6">
        <v>4005</v>
      </c>
      <c r="L71" s="6">
        <v>4063</v>
      </c>
      <c r="M71" s="6">
        <v>4119</v>
      </c>
      <c r="N71" s="6">
        <v>4123</v>
      </c>
      <c r="O71" s="6">
        <v>4122</v>
      </c>
      <c r="P71" s="6">
        <v>4030</v>
      </c>
      <c r="Q71" s="6">
        <v>3955</v>
      </c>
      <c r="R71" s="6">
        <v>3851</v>
      </c>
      <c r="S71" s="6">
        <v>3771</v>
      </c>
      <c r="T71" s="6">
        <v>3656</v>
      </c>
      <c r="U71" s="6">
        <v>3580</v>
      </c>
      <c r="V71" s="6">
        <v>3446</v>
      </c>
      <c r="W71" s="6">
        <v>3556</v>
      </c>
      <c r="X71" s="6">
        <v>3533</v>
      </c>
      <c r="Y71" s="6">
        <v>3440</v>
      </c>
      <c r="Z71" s="6">
        <v>3399</v>
      </c>
      <c r="AA71" s="6">
        <v>3384</v>
      </c>
      <c r="AB71" s="6">
        <v>3327</v>
      </c>
      <c r="AC71" s="6">
        <v>3366</v>
      </c>
      <c r="AD71" s="6">
        <v>3334</v>
      </c>
      <c r="AE71" s="6">
        <v>3356</v>
      </c>
      <c r="AF71" s="6">
        <v>3401</v>
      </c>
      <c r="AG71" s="6">
        <v>3413</v>
      </c>
      <c r="AH71" s="6">
        <v>3472</v>
      </c>
      <c r="AI71" s="6">
        <v>3492</v>
      </c>
      <c r="AJ71" s="6">
        <v>3516</v>
      </c>
      <c r="AK71" s="6">
        <v>3524</v>
      </c>
      <c r="AL71" s="6">
        <v>3543</v>
      </c>
      <c r="AM71" s="6">
        <v>3551</v>
      </c>
      <c r="AN71" s="6">
        <v>3556</v>
      </c>
      <c r="AO71" s="6">
        <v>3550</v>
      </c>
      <c r="AP71" s="6">
        <v>3541</v>
      </c>
      <c r="AQ71" s="6">
        <v>3547</v>
      </c>
      <c r="AR71" s="6">
        <v>3586</v>
      </c>
      <c r="AS71" s="6">
        <v>3661</v>
      </c>
      <c r="AT71" s="6">
        <v>3766</v>
      </c>
      <c r="AU71" s="6">
        <v>3885</v>
      </c>
      <c r="AV71" s="6">
        <v>3917</v>
      </c>
      <c r="AW71" s="6">
        <v>4003</v>
      </c>
      <c r="AX71" s="6">
        <v>4013</v>
      </c>
      <c r="AY71" s="6">
        <v>4124</v>
      </c>
      <c r="AZ71" s="6">
        <v>4178</v>
      </c>
      <c r="BA71" s="6">
        <v>4170</v>
      </c>
      <c r="BB71" s="6">
        <v>4126</v>
      </c>
      <c r="BC71" s="6">
        <v>4126</v>
      </c>
      <c r="BD71" s="6">
        <v>4110</v>
      </c>
      <c r="BE71" s="6">
        <v>4159</v>
      </c>
      <c r="BF71" s="6">
        <v>4191</v>
      </c>
      <c r="BG71" s="6">
        <v>4220</v>
      </c>
      <c r="BH71" s="6">
        <v>4197</v>
      </c>
    </row>
    <row r="72" spans="1:60" x14ac:dyDescent="0.25">
      <c r="A72" s="14" t="s">
        <v>7</v>
      </c>
      <c r="B72" s="6">
        <v>1617</v>
      </c>
      <c r="C72" s="6">
        <v>1708</v>
      </c>
      <c r="D72" s="6">
        <v>1781</v>
      </c>
      <c r="E72" s="6">
        <v>2979</v>
      </c>
      <c r="F72" s="6">
        <v>3401</v>
      </c>
      <c r="G72" s="6">
        <v>3472</v>
      </c>
      <c r="H72" s="6">
        <v>3516</v>
      </c>
      <c r="I72" s="6">
        <v>3587</v>
      </c>
      <c r="J72" s="6">
        <v>3633</v>
      </c>
      <c r="K72" s="6">
        <v>3626</v>
      </c>
      <c r="L72" s="6">
        <v>3750</v>
      </c>
      <c r="M72" s="6">
        <v>3859</v>
      </c>
      <c r="N72" s="6">
        <v>3965</v>
      </c>
      <c r="O72" s="6">
        <v>3966</v>
      </c>
      <c r="P72" s="6">
        <v>3929</v>
      </c>
      <c r="Q72" s="6">
        <v>3838</v>
      </c>
      <c r="R72" s="6">
        <v>3738</v>
      </c>
      <c r="S72" s="6">
        <v>3677</v>
      </c>
      <c r="T72" s="6">
        <v>3549</v>
      </c>
      <c r="U72" s="6">
        <v>3472</v>
      </c>
      <c r="V72" s="6">
        <v>3330</v>
      </c>
      <c r="W72" s="6">
        <v>3451</v>
      </c>
      <c r="X72" s="6">
        <v>3394</v>
      </c>
      <c r="Y72" s="6">
        <v>3320</v>
      </c>
      <c r="Z72" s="6">
        <v>3231</v>
      </c>
      <c r="AA72" s="6">
        <v>3264</v>
      </c>
      <c r="AB72" s="6">
        <v>3212</v>
      </c>
      <c r="AC72" s="6">
        <v>3098</v>
      </c>
      <c r="AD72" s="6">
        <v>3102</v>
      </c>
      <c r="AE72" s="6">
        <v>3079</v>
      </c>
      <c r="AF72" s="6">
        <v>3113</v>
      </c>
      <c r="AG72" s="6">
        <v>3137</v>
      </c>
      <c r="AH72" s="6">
        <v>3166</v>
      </c>
      <c r="AI72" s="6">
        <v>3130</v>
      </c>
      <c r="AJ72" s="6">
        <v>3127</v>
      </c>
      <c r="AK72" s="6">
        <v>3152</v>
      </c>
      <c r="AL72" s="6">
        <v>3155</v>
      </c>
      <c r="AM72" s="6">
        <v>3195</v>
      </c>
      <c r="AN72" s="6">
        <v>3198</v>
      </c>
      <c r="AO72" s="6">
        <v>3237</v>
      </c>
      <c r="AP72" s="6">
        <v>3222</v>
      </c>
      <c r="AQ72" s="6">
        <v>3250</v>
      </c>
      <c r="AR72" s="6">
        <v>3291</v>
      </c>
      <c r="AS72" s="6">
        <v>3337</v>
      </c>
      <c r="AT72" s="6">
        <v>3408</v>
      </c>
      <c r="AU72" s="6">
        <v>3502</v>
      </c>
      <c r="AV72" s="6">
        <v>3558</v>
      </c>
      <c r="AW72" s="6">
        <v>3607</v>
      </c>
      <c r="AX72" s="6">
        <v>3645</v>
      </c>
      <c r="AY72" s="6">
        <v>3679</v>
      </c>
      <c r="AZ72" s="6">
        <v>3702</v>
      </c>
      <c r="BA72" s="6">
        <v>3679</v>
      </c>
      <c r="BB72" s="6">
        <v>3697</v>
      </c>
      <c r="BC72" s="6">
        <v>3702</v>
      </c>
      <c r="BD72" s="6">
        <v>3706</v>
      </c>
      <c r="BE72" s="6">
        <v>3752</v>
      </c>
      <c r="BF72" s="6">
        <v>3759</v>
      </c>
      <c r="BG72" s="6">
        <v>3809</v>
      </c>
      <c r="BH72" s="6">
        <v>3826</v>
      </c>
    </row>
    <row r="73" spans="1:60" x14ac:dyDescent="0.25">
      <c r="A73" s="14" t="s">
        <v>4</v>
      </c>
      <c r="B73" s="6">
        <v>1699</v>
      </c>
      <c r="C73" s="6">
        <v>1823</v>
      </c>
      <c r="D73" s="6">
        <v>1929</v>
      </c>
      <c r="E73" s="6">
        <v>3106</v>
      </c>
      <c r="F73" s="6">
        <v>3725</v>
      </c>
      <c r="G73" s="6">
        <v>3865</v>
      </c>
      <c r="H73" s="6">
        <v>3869</v>
      </c>
      <c r="I73" s="6">
        <v>3891</v>
      </c>
      <c r="J73" s="6">
        <v>3918</v>
      </c>
      <c r="K73" s="6">
        <v>3970</v>
      </c>
      <c r="L73" s="6">
        <v>4021</v>
      </c>
      <c r="M73" s="6">
        <v>4076</v>
      </c>
      <c r="N73" s="6">
        <v>4126</v>
      </c>
      <c r="O73" s="6">
        <v>4105</v>
      </c>
      <c r="P73" s="6">
        <v>4104</v>
      </c>
      <c r="Q73" s="6">
        <v>4054</v>
      </c>
      <c r="R73" s="6">
        <v>3933</v>
      </c>
      <c r="S73" s="6">
        <v>3844</v>
      </c>
      <c r="T73" s="6">
        <v>3736</v>
      </c>
      <c r="U73" s="6">
        <v>3677</v>
      </c>
      <c r="V73" s="6">
        <v>3410</v>
      </c>
      <c r="W73" s="6">
        <v>3639</v>
      </c>
      <c r="X73" s="6">
        <v>3511</v>
      </c>
      <c r="Y73" s="6">
        <v>3434</v>
      </c>
      <c r="Z73" s="6">
        <v>3390</v>
      </c>
      <c r="AA73" s="6">
        <v>3316</v>
      </c>
      <c r="AB73" s="6">
        <v>3243</v>
      </c>
      <c r="AC73" s="6">
        <v>3257</v>
      </c>
      <c r="AD73" s="6">
        <v>3217</v>
      </c>
      <c r="AE73" s="6">
        <v>3289</v>
      </c>
      <c r="AF73" s="6">
        <v>3296</v>
      </c>
      <c r="AG73" s="6">
        <v>3334</v>
      </c>
      <c r="AH73" s="6">
        <v>3346</v>
      </c>
      <c r="AI73" s="6">
        <v>3368</v>
      </c>
      <c r="AJ73" s="6">
        <v>3386</v>
      </c>
      <c r="AK73" s="6">
        <v>3401</v>
      </c>
      <c r="AL73" s="6">
        <v>3444</v>
      </c>
      <c r="AM73" s="6">
        <v>3501</v>
      </c>
      <c r="AN73" s="6">
        <v>3486</v>
      </c>
      <c r="AO73" s="6">
        <v>3466</v>
      </c>
      <c r="AP73" s="6">
        <v>3501</v>
      </c>
      <c r="AQ73" s="6">
        <v>3528</v>
      </c>
      <c r="AR73" s="6">
        <v>3532</v>
      </c>
      <c r="AS73" s="6">
        <v>3564</v>
      </c>
      <c r="AT73" s="6">
        <v>3655</v>
      </c>
      <c r="AU73" s="6">
        <v>3755</v>
      </c>
      <c r="AV73" s="6">
        <v>3834</v>
      </c>
      <c r="AW73" s="6">
        <v>3888</v>
      </c>
      <c r="AX73" s="6">
        <v>3908</v>
      </c>
      <c r="AY73" s="6">
        <v>3997</v>
      </c>
      <c r="AZ73" s="6">
        <v>4070</v>
      </c>
      <c r="BA73" s="6">
        <v>4106</v>
      </c>
      <c r="BB73" s="6">
        <v>4159</v>
      </c>
      <c r="BC73" s="6">
        <v>4194</v>
      </c>
      <c r="BD73" s="6">
        <v>4196</v>
      </c>
      <c r="BE73" s="6">
        <v>4246</v>
      </c>
      <c r="BF73" s="6">
        <v>4290</v>
      </c>
      <c r="BG73" s="6">
        <v>4308</v>
      </c>
      <c r="BH73" s="6">
        <v>4278</v>
      </c>
    </row>
    <row r="74" spans="1:60" x14ac:dyDescent="0.25">
      <c r="A74" s="14" t="s">
        <v>5</v>
      </c>
      <c r="B74" s="6">
        <v>1559</v>
      </c>
      <c r="C74" s="6">
        <v>1666</v>
      </c>
      <c r="D74" s="6">
        <v>1783</v>
      </c>
      <c r="E74" s="6">
        <v>3413</v>
      </c>
      <c r="F74" s="6">
        <v>4064</v>
      </c>
      <c r="G74" s="6">
        <v>4088</v>
      </c>
      <c r="H74" s="6">
        <v>4071</v>
      </c>
      <c r="I74" s="6">
        <v>4099</v>
      </c>
      <c r="J74" s="6">
        <v>4180</v>
      </c>
      <c r="K74" s="6">
        <v>4149</v>
      </c>
      <c r="L74" s="6">
        <v>4221</v>
      </c>
      <c r="M74" s="6">
        <v>4333</v>
      </c>
      <c r="N74" s="6">
        <v>4454</v>
      </c>
      <c r="O74" s="6">
        <v>4492</v>
      </c>
      <c r="P74" s="6">
        <v>4401</v>
      </c>
      <c r="Q74" s="6">
        <v>4318</v>
      </c>
      <c r="R74" s="6">
        <v>4157</v>
      </c>
      <c r="S74" s="6">
        <v>4008</v>
      </c>
      <c r="T74" s="6">
        <v>3935</v>
      </c>
      <c r="U74" s="6">
        <v>3884</v>
      </c>
      <c r="V74" s="6">
        <v>3645</v>
      </c>
      <c r="W74" s="6">
        <v>3821</v>
      </c>
      <c r="X74" s="6">
        <v>3703</v>
      </c>
      <c r="Y74" s="6">
        <v>3620</v>
      </c>
      <c r="Z74" s="6">
        <v>3575</v>
      </c>
      <c r="AA74" s="6">
        <v>3545</v>
      </c>
      <c r="AB74" s="6">
        <v>3463</v>
      </c>
      <c r="AC74" s="6">
        <v>3441</v>
      </c>
      <c r="AD74" s="6">
        <v>3397</v>
      </c>
      <c r="AE74" s="6">
        <v>3445</v>
      </c>
      <c r="AF74" s="6">
        <v>3515</v>
      </c>
      <c r="AG74" s="6">
        <v>3570</v>
      </c>
      <c r="AH74" s="6">
        <v>3601</v>
      </c>
      <c r="AI74" s="6">
        <v>3623</v>
      </c>
      <c r="AJ74" s="6">
        <v>3643</v>
      </c>
      <c r="AK74" s="6">
        <v>3624</v>
      </c>
      <c r="AL74" s="6">
        <v>3630</v>
      </c>
      <c r="AM74" s="6">
        <v>3672</v>
      </c>
      <c r="AN74" s="6">
        <v>3681</v>
      </c>
      <c r="AO74" s="6">
        <v>3703</v>
      </c>
      <c r="AP74" s="6">
        <v>3699</v>
      </c>
      <c r="AQ74" s="6">
        <v>3722</v>
      </c>
      <c r="AR74" s="6">
        <v>3717</v>
      </c>
      <c r="AS74" s="6">
        <v>3831</v>
      </c>
      <c r="AT74" s="6">
        <v>3935</v>
      </c>
      <c r="AU74" s="6">
        <v>4164</v>
      </c>
      <c r="AV74" s="6">
        <v>4241</v>
      </c>
      <c r="AW74" s="6">
        <v>4257</v>
      </c>
      <c r="AX74" s="6">
        <v>4262</v>
      </c>
      <c r="AY74" s="6">
        <v>4404</v>
      </c>
      <c r="AZ74" s="6">
        <v>4467</v>
      </c>
      <c r="BA74" s="6">
        <v>4542</v>
      </c>
      <c r="BB74" s="6">
        <v>4585</v>
      </c>
      <c r="BC74" s="6">
        <v>4627</v>
      </c>
      <c r="BD74" s="6">
        <v>4637</v>
      </c>
      <c r="BE74" s="6">
        <v>4646</v>
      </c>
      <c r="BF74" s="6">
        <v>4688</v>
      </c>
      <c r="BG74" s="6">
        <v>4718</v>
      </c>
      <c r="BH74" s="6">
        <v>4737</v>
      </c>
    </row>
    <row r="75" spans="1:60" x14ac:dyDescent="0.25">
      <c r="A75" s="14" t="s">
        <v>6</v>
      </c>
      <c r="B75" s="6">
        <v>782</v>
      </c>
      <c r="C75" s="6">
        <v>827</v>
      </c>
      <c r="D75" s="6">
        <v>893</v>
      </c>
      <c r="E75" s="6">
        <v>1844</v>
      </c>
      <c r="F75" s="6">
        <v>2253</v>
      </c>
      <c r="G75" s="6">
        <v>2281</v>
      </c>
      <c r="H75" s="6">
        <v>2283</v>
      </c>
      <c r="I75" s="6">
        <v>2369</v>
      </c>
      <c r="J75" s="6">
        <v>2403</v>
      </c>
      <c r="K75" s="6">
        <v>2441</v>
      </c>
      <c r="L75" s="6">
        <v>2510</v>
      </c>
      <c r="M75" s="6">
        <v>2544</v>
      </c>
      <c r="N75" s="6">
        <v>2586</v>
      </c>
      <c r="O75" s="6">
        <v>2595</v>
      </c>
      <c r="P75" s="6">
        <v>2585</v>
      </c>
      <c r="Q75" s="6">
        <v>2549</v>
      </c>
      <c r="R75" s="6">
        <v>2438</v>
      </c>
      <c r="S75" s="6">
        <v>2328</v>
      </c>
      <c r="T75" s="6">
        <v>2279</v>
      </c>
      <c r="U75" s="6">
        <v>2196</v>
      </c>
      <c r="V75" s="6">
        <v>1966</v>
      </c>
      <c r="W75" s="6">
        <v>2131</v>
      </c>
      <c r="X75" s="6">
        <v>2040</v>
      </c>
      <c r="Y75" s="6">
        <v>1930</v>
      </c>
      <c r="Z75" s="6">
        <v>1869</v>
      </c>
      <c r="AA75" s="6">
        <v>1822</v>
      </c>
      <c r="AB75" s="6">
        <v>1801</v>
      </c>
      <c r="AC75" s="6">
        <v>1769</v>
      </c>
      <c r="AD75" s="6">
        <v>1746</v>
      </c>
      <c r="AE75" s="6">
        <v>1799</v>
      </c>
      <c r="AF75" s="6">
        <v>1829</v>
      </c>
      <c r="AG75" s="6">
        <v>1829</v>
      </c>
      <c r="AH75" s="6">
        <v>1864</v>
      </c>
      <c r="AI75" s="6">
        <v>1861</v>
      </c>
      <c r="AJ75" s="6">
        <v>1868</v>
      </c>
      <c r="AK75" s="6">
        <v>1885</v>
      </c>
      <c r="AL75" s="6">
        <v>1870</v>
      </c>
      <c r="AM75" s="6">
        <v>1863</v>
      </c>
      <c r="AN75" s="6">
        <v>1832</v>
      </c>
      <c r="AO75" s="6">
        <v>1832</v>
      </c>
      <c r="AP75" s="6">
        <v>1831</v>
      </c>
      <c r="AQ75" s="6">
        <v>1842</v>
      </c>
      <c r="AR75" s="6">
        <v>1853</v>
      </c>
      <c r="AS75" s="6">
        <v>1876</v>
      </c>
      <c r="AT75" s="6">
        <v>1948</v>
      </c>
      <c r="AU75" s="6">
        <v>2051</v>
      </c>
      <c r="AV75" s="6">
        <v>2063</v>
      </c>
      <c r="AW75" s="6">
        <v>2092</v>
      </c>
      <c r="AX75" s="6">
        <v>2112</v>
      </c>
      <c r="AY75" s="6">
        <v>2132</v>
      </c>
      <c r="AZ75" s="6">
        <v>2161</v>
      </c>
      <c r="BA75" s="6">
        <v>2141</v>
      </c>
      <c r="BB75" s="6">
        <v>2145</v>
      </c>
      <c r="BC75" s="6">
        <v>2153</v>
      </c>
      <c r="BD75" s="6">
        <v>2143</v>
      </c>
      <c r="BE75" s="6">
        <v>2152</v>
      </c>
      <c r="BF75" s="6">
        <v>2184</v>
      </c>
      <c r="BG75" s="6">
        <v>2166</v>
      </c>
      <c r="BH75" s="6">
        <v>2175</v>
      </c>
    </row>
    <row r="76" spans="1:60" x14ac:dyDescent="0.25">
      <c r="A76" s="14" t="s">
        <v>8</v>
      </c>
      <c r="B76" s="6">
        <v>2803</v>
      </c>
      <c r="C76" s="6">
        <v>2938</v>
      </c>
      <c r="D76" s="6">
        <v>3081</v>
      </c>
      <c r="E76" s="6">
        <v>4878</v>
      </c>
      <c r="F76" s="6">
        <v>5515</v>
      </c>
      <c r="G76" s="6">
        <v>5532</v>
      </c>
      <c r="H76" s="6">
        <v>5533</v>
      </c>
      <c r="I76" s="6">
        <v>5537</v>
      </c>
      <c r="J76" s="6">
        <v>5606</v>
      </c>
      <c r="K76" s="6">
        <v>5638</v>
      </c>
      <c r="L76" s="6">
        <v>5642</v>
      </c>
      <c r="M76" s="6">
        <v>5670</v>
      </c>
      <c r="N76" s="6">
        <v>5748</v>
      </c>
      <c r="O76" s="6">
        <v>5838</v>
      </c>
      <c r="P76" s="6">
        <v>5734</v>
      </c>
      <c r="Q76" s="6">
        <v>5618</v>
      </c>
      <c r="R76" s="6">
        <v>5481</v>
      </c>
      <c r="S76" s="6">
        <v>5399</v>
      </c>
      <c r="T76" s="6">
        <v>5314</v>
      </c>
      <c r="U76" s="6">
        <v>5255</v>
      </c>
      <c r="V76" s="6">
        <v>5085</v>
      </c>
      <c r="W76" s="6">
        <v>5224</v>
      </c>
      <c r="X76" s="6">
        <v>5155</v>
      </c>
      <c r="Y76" s="6">
        <v>4951</v>
      </c>
      <c r="Z76" s="6">
        <v>4864</v>
      </c>
      <c r="AA76" s="6">
        <v>4871</v>
      </c>
      <c r="AB76" s="6">
        <v>4769</v>
      </c>
      <c r="AC76" s="6">
        <v>4685</v>
      </c>
      <c r="AD76" s="6">
        <v>4630</v>
      </c>
      <c r="AE76" s="6">
        <v>4633</v>
      </c>
      <c r="AF76" s="6">
        <v>4659</v>
      </c>
      <c r="AG76" s="6">
        <v>4705</v>
      </c>
      <c r="AH76" s="6">
        <v>4784</v>
      </c>
      <c r="AI76" s="6">
        <v>4819</v>
      </c>
      <c r="AJ76" s="6">
        <v>4841</v>
      </c>
      <c r="AK76" s="6">
        <v>4886</v>
      </c>
      <c r="AL76" s="6">
        <v>4846</v>
      </c>
      <c r="AM76" s="6">
        <v>4978</v>
      </c>
      <c r="AN76" s="6">
        <v>4945</v>
      </c>
      <c r="AO76" s="6">
        <v>4908</v>
      </c>
      <c r="AP76" s="6">
        <v>4902</v>
      </c>
      <c r="AQ76" s="6">
        <v>4881</v>
      </c>
      <c r="AR76" s="6">
        <v>4957</v>
      </c>
      <c r="AS76" s="6">
        <v>4992</v>
      </c>
      <c r="AT76" s="6">
        <v>5164</v>
      </c>
      <c r="AU76" s="6">
        <v>5365</v>
      </c>
      <c r="AV76" s="6">
        <v>5453</v>
      </c>
      <c r="AW76" s="6">
        <v>5561</v>
      </c>
      <c r="AX76" s="6">
        <v>5629</v>
      </c>
      <c r="AY76" s="6">
        <v>5721</v>
      </c>
      <c r="AZ76" s="6">
        <v>5762</v>
      </c>
      <c r="BA76" s="6">
        <v>5811</v>
      </c>
      <c r="BB76" s="6">
        <v>5778</v>
      </c>
      <c r="BC76" s="6">
        <v>5792</v>
      </c>
      <c r="BD76" s="6">
        <v>5810</v>
      </c>
      <c r="BE76" s="6">
        <v>5814</v>
      </c>
      <c r="BF76" s="6">
        <v>5861</v>
      </c>
      <c r="BG76" s="6">
        <v>5891</v>
      </c>
      <c r="BH76" s="6">
        <v>5909</v>
      </c>
    </row>
    <row r="77" spans="1:60" x14ac:dyDescent="0.25">
      <c r="A77" s="14" t="s">
        <v>9</v>
      </c>
      <c r="B77" s="6">
        <v>3352</v>
      </c>
      <c r="C77" s="6">
        <v>3470</v>
      </c>
      <c r="D77" s="6">
        <v>3578</v>
      </c>
      <c r="E77" s="6">
        <v>5493</v>
      </c>
      <c r="F77" s="6">
        <v>6186</v>
      </c>
      <c r="G77" s="6">
        <v>6195</v>
      </c>
      <c r="H77" s="6">
        <v>6263</v>
      </c>
      <c r="I77" s="6">
        <v>6373</v>
      </c>
      <c r="J77" s="6">
        <v>6402</v>
      </c>
      <c r="K77" s="6">
        <v>6356</v>
      </c>
      <c r="L77" s="6">
        <v>6447</v>
      </c>
      <c r="M77" s="6">
        <v>6545</v>
      </c>
      <c r="N77" s="6">
        <v>6574</v>
      </c>
      <c r="O77" s="6">
        <v>6523</v>
      </c>
      <c r="P77" s="6">
        <v>6409</v>
      </c>
      <c r="Q77" s="6">
        <v>6330</v>
      </c>
      <c r="R77" s="6">
        <v>6162</v>
      </c>
      <c r="S77" s="6">
        <v>6015</v>
      </c>
      <c r="T77" s="6">
        <v>5867</v>
      </c>
      <c r="U77" s="6">
        <v>5781</v>
      </c>
      <c r="V77" s="6">
        <v>5514</v>
      </c>
      <c r="W77" s="6">
        <v>5737</v>
      </c>
      <c r="X77" s="6">
        <v>5611</v>
      </c>
      <c r="Y77" s="6">
        <v>5448</v>
      </c>
      <c r="Z77" s="6">
        <v>5381</v>
      </c>
      <c r="AA77" s="6">
        <v>5321</v>
      </c>
      <c r="AB77" s="6">
        <v>5185</v>
      </c>
      <c r="AC77" s="6">
        <v>5063</v>
      </c>
      <c r="AD77" s="6">
        <v>5056</v>
      </c>
      <c r="AE77" s="6">
        <v>5090</v>
      </c>
      <c r="AF77" s="6">
        <v>5152</v>
      </c>
      <c r="AG77" s="6">
        <v>5188</v>
      </c>
      <c r="AH77" s="6">
        <v>5282</v>
      </c>
      <c r="AI77" s="6">
        <v>5369</v>
      </c>
      <c r="AJ77" s="6">
        <v>5390</v>
      </c>
      <c r="AK77" s="6">
        <v>5400</v>
      </c>
      <c r="AL77" s="6">
        <v>5443</v>
      </c>
      <c r="AM77" s="6">
        <v>5495</v>
      </c>
      <c r="AN77" s="6">
        <v>5446</v>
      </c>
      <c r="AO77" s="6">
        <v>5399</v>
      </c>
      <c r="AP77" s="6">
        <v>5361</v>
      </c>
      <c r="AQ77" s="6">
        <v>5372</v>
      </c>
      <c r="AR77" s="6">
        <v>5404</v>
      </c>
      <c r="AS77" s="6">
        <v>5441</v>
      </c>
      <c r="AT77" s="6">
        <v>5535</v>
      </c>
      <c r="AU77" s="6">
        <v>5715</v>
      </c>
      <c r="AV77" s="6">
        <v>5799</v>
      </c>
      <c r="AW77" s="6">
        <v>5893</v>
      </c>
      <c r="AX77" s="6">
        <v>5959</v>
      </c>
      <c r="AY77" s="6">
        <v>6081</v>
      </c>
      <c r="AZ77" s="6">
        <v>6107</v>
      </c>
      <c r="BA77" s="6">
        <v>6076</v>
      </c>
      <c r="BB77" s="6">
        <v>6073</v>
      </c>
      <c r="BC77" s="6">
        <v>6074</v>
      </c>
      <c r="BD77" s="6">
        <v>6091</v>
      </c>
      <c r="BE77" s="6">
        <v>6044</v>
      </c>
      <c r="BF77" s="6">
        <v>6124</v>
      </c>
      <c r="BG77" s="6">
        <v>6177</v>
      </c>
      <c r="BH77" s="6">
        <v>6216</v>
      </c>
    </row>
    <row r="78" spans="1:60" x14ac:dyDescent="0.25">
      <c r="A78" s="14" t="s">
        <v>46</v>
      </c>
      <c r="B78" s="6">
        <v>914</v>
      </c>
      <c r="C78" s="6">
        <v>978</v>
      </c>
      <c r="D78" s="6">
        <v>1073</v>
      </c>
      <c r="E78" s="6">
        <v>2182</v>
      </c>
      <c r="F78" s="6">
        <v>2662</v>
      </c>
      <c r="G78" s="6">
        <v>2663</v>
      </c>
      <c r="H78" s="6">
        <v>2681</v>
      </c>
      <c r="I78" s="6">
        <v>2732</v>
      </c>
      <c r="J78" s="6">
        <v>2777</v>
      </c>
      <c r="K78" s="6">
        <v>2807</v>
      </c>
      <c r="L78" s="6">
        <v>2844</v>
      </c>
      <c r="M78" s="6">
        <v>2870</v>
      </c>
      <c r="N78" s="6">
        <v>2930</v>
      </c>
      <c r="O78" s="6">
        <v>2932</v>
      </c>
      <c r="P78" s="6">
        <v>2878</v>
      </c>
      <c r="Q78" s="6">
        <v>2817</v>
      </c>
      <c r="R78" s="6">
        <v>2690</v>
      </c>
      <c r="S78" s="6">
        <v>2577</v>
      </c>
      <c r="T78" s="6">
        <v>2505</v>
      </c>
      <c r="U78" s="6">
        <v>2431</v>
      </c>
      <c r="V78" s="6">
        <v>2248</v>
      </c>
      <c r="W78" s="6">
        <v>2382</v>
      </c>
      <c r="X78" s="6">
        <v>2325</v>
      </c>
      <c r="Y78" s="6">
        <v>2208</v>
      </c>
      <c r="Z78" s="6">
        <v>2175</v>
      </c>
      <c r="AA78" s="6">
        <v>2134</v>
      </c>
      <c r="AB78" s="6">
        <v>2086</v>
      </c>
      <c r="AC78" s="6">
        <v>2047</v>
      </c>
      <c r="AD78" s="6">
        <v>2050</v>
      </c>
      <c r="AE78" s="6">
        <v>2069</v>
      </c>
      <c r="AF78" s="6">
        <v>2089</v>
      </c>
      <c r="AG78" s="6">
        <v>2107</v>
      </c>
      <c r="AH78" s="6">
        <v>2122</v>
      </c>
      <c r="AI78" s="6">
        <v>2165</v>
      </c>
      <c r="AJ78" s="6">
        <v>2159</v>
      </c>
      <c r="AK78" s="6">
        <v>2185</v>
      </c>
      <c r="AL78" s="6">
        <v>2169</v>
      </c>
      <c r="AM78" s="6">
        <v>2206</v>
      </c>
      <c r="AN78" s="6">
        <v>2186</v>
      </c>
      <c r="AO78" s="6">
        <v>2213</v>
      </c>
      <c r="AP78" s="6">
        <v>2239</v>
      </c>
      <c r="AQ78" s="6">
        <v>2265</v>
      </c>
      <c r="AR78" s="6">
        <v>2315</v>
      </c>
      <c r="AS78" s="6">
        <v>2351</v>
      </c>
      <c r="AT78" s="6">
        <v>2421</v>
      </c>
      <c r="AU78" s="6">
        <v>2501</v>
      </c>
      <c r="AV78" s="6">
        <v>2546</v>
      </c>
      <c r="AW78" s="6">
        <v>2587</v>
      </c>
      <c r="AX78" s="6">
        <v>2579</v>
      </c>
      <c r="AY78" s="6">
        <v>2637</v>
      </c>
      <c r="AZ78" s="6">
        <v>2687</v>
      </c>
      <c r="BA78" s="6">
        <v>2673</v>
      </c>
      <c r="BB78" s="6">
        <v>2698</v>
      </c>
      <c r="BC78" s="6">
        <v>2659</v>
      </c>
      <c r="BD78" s="6">
        <v>2651</v>
      </c>
      <c r="BE78" s="6">
        <v>2665</v>
      </c>
      <c r="BF78" s="6">
        <v>2705</v>
      </c>
      <c r="BG78" s="6">
        <v>2706</v>
      </c>
      <c r="BH78" s="6">
        <v>2671</v>
      </c>
    </row>
    <row r="79" spans="1:60" x14ac:dyDescent="0.25">
      <c r="A79" s="14" t="s">
        <v>11</v>
      </c>
      <c r="B79" s="6">
        <v>722</v>
      </c>
      <c r="C79" s="6">
        <v>743</v>
      </c>
      <c r="D79" s="6">
        <v>796</v>
      </c>
      <c r="E79" s="6">
        <v>1661</v>
      </c>
      <c r="F79" s="6">
        <v>2026</v>
      </c>
      <c r="G79" s="6">
        <v>2066</v>
      </c>
      <c r="H79" s="6">
        <v>2116</v>
      </c>
      <c r="I79" s="6">
        <v>2146</v>
      </c>
      <c r="J79" s="6">
        <v>2191</v>
      </c>
      <c r="K79" s="6">
        <v>2185</v>
      </c>
      <c r="L79" s="6">
        <v>2224</v>
      </c>
      <c r="M79" s="6">
        <v>2237</v>
      </c>
      <c r="N79" s="6">
        <v>2309</v>
      </c>
      <c r="O79" s="6">
        <v>2313</v>
      </c>
      <c r="P79" s="6">
        <v>2296</v>
      </c>
      <c r="Q79" s="6">
        <v>2228</v>
      </c>
      <c r="R79" s="6">
        <v>2140</v>
      </c>
      <c r="S79" s="6">
        <v>2029</v>
      </c>
      <c r="T79" s="6">
        <v>1950</v>
      </c>
      <c r="U79" s="6">
        <v>1885</v>
      </c>
      <c r="V79" s="6">
        <v>1754</v>
      </c>
      <c r="W79" s="6">
        <v>1841</v>
      </c>
      <c r="X79" s="6">
        <v>1788</v>
      </c>
      <c r="Y79" s="6">
        <v>1753</v>
      </c>
      <c r="Z79" s="6">
        <v>1692</v>
      </c>
      <c r="AA79" s="6">
        <v>1673</v>
      </c>
      <c r="AB79" s="6">
        <v>1625</v>
      </c>
      <c r="AC79" s="6">
        <v>1580</v>
      </c>
      <c r="AD79" s="6">
        <v>1579</v>
      </c>
      <c r="AE79" s="6">
        <v>1661</v>
      </c>
      <c r="AF79" s="6">
        <v>1679</v>
      </c>
      <c r="AG79" s="6">
        <v>1696</v>
      </c>
      <c r="AH79" s="6">
        <v>1717</v>
      </c>
      <c r="AI79" s="6">
        <v>1711</v>
      </c>
      <c r="AJ79" s="6">
        <v>1681</v>
      </c>
      <c r="AK79" s="6">
        <v>1681</v>
      </c>
      <c r="AL79" s="6">
        <v>1653</v>
      </c>
      <c r="AM79" s="6">
        <v>1668</v>
      </c>
      <c r="AN79" s="6">
        <v>1668</v>
      </c>
      <c r="AO79" s="6">
        <v>1667</v>
      </c>
      <c r="AP79" s="6">
        <v>1658</v>
      </c>
      <c r="AQ79" s="6">
        <v>1665</v>
      </c>
      <c r="AR79" s="6">
        <v>1675</v>
      </c>
      <c r="AS79" s="6">
        <v>1714</v>
      </c>
      <c r="AT79" s="6">
        <v>1800</v>
      </c>
      <c r="AU79" s="6">
        <v>1881</v>
      </c>
      <c r="AV79" s="6">
        <v>1906</v>
      </c>
      <c r="AW79" s="6">
        <v>1947</v>
      </c>
      <c r="AX79" s="6">
        <v>1954</v>
      </c>
      <c r="AY79" s="6">
        <v>1978</v>
      </c>
      <c r="AZ79" s="6">
        <v>2013</v>
      </c>
      <c r="BA79" s="6">
        <v>1975</v>
      </c>
      <c r="BB79" s="6">
        <v>1958</v>
      </c>
      <c r="BC79" s="6">
        <v>1945</v>
      </c>
      <c r="BD79" s="6">
        <v>1947</v>
      </c>
      <c r="BE79" s="6">
        <v>1947</v>
      </c>
      <c r="BF79" s="6">
        <v>1966</v>
      </c>
      <c r="BG79" s="6">
        <v>1966</v>
      </c>
      <c r="BH79" s="6">
        <v>1977</v>
      </c>
    </row>
    <row r="80" spans="1:60" x14ac:dyDescent="0.25">
      <c r="A80" s="14" t="s">
        <v>41</v>
      </c>
      <c r="B80" s="6">
        <v>20186</v>
      </c>
      <c r="C80" s="6">
        <v>21272</v>
      </c>
      <c r="D80" s="6">
        <v>22475</v>
      </c>
      <c r="E80" s="6">
        <v>38344</v>
      </c>
      <c r="F80" s="6">
        <v>44709</v>
      </c>
      <c r="G80" s="6">
        <v>45170</v>
      </c>
      <c r="H80" s="6">
        <v>45415</v>
      </c>
      <c r="I80" s="6">
        <v>46028</v>
      </c>
      <c r="J80" s="6">
        <v>46649</v>
      </c>
      <c r="K80" s="6">
        <v>46717</v>
      </c>
      <c r="L80" s="6">
        <v>47487</v>
      </c>
      <c r="M80" s="6">
        <v>48173</v>
      </c>
      <c r="N80" s="6">
        <v>49002</v>
      </c>
      <c r="O80" s="6">
        <v>49095</v>
      </c>
      <c r="P80" s="6">
        <v>48315</v>
      </c>
      <c r="Q80" s="6">
        <v>47363</v>
      </c>
      <c r="R80" s="6">
        <v>45903</v>
      </c>
      <c r="S80" s="6">
        <v>44771</v>
      </c>
      <c r="T80" s="6">
        <v>43578</v>
      </c>
      <c r="U80" s="6">
        <v>42619</v>
      </c>
      <c r="V80" s="6">
        <v>40416</v>
      </c>
      <c r="W80" s="6">
        <v>42090</v>
      </c>
      <c r="X80" s="6">
        <v>41251</v>
      </c>
      <c r="Y80" s="6">
        <v>40056</v>
      </c>
      <c r="Z80" s="6">
        <v>39365</v>
      </c>
      <c r="AA80" s="6">
        <v>39090</v>
      </c>
      <c r="AB80" s="6">
        <v>38209</v>
      </c>
      <c r="AC80" s="6">
        <v>37667</v>
      </c>
      <c r="AD80" s="6">
        <v>37436</v>
      </c>
      <c r="AE80" s="6">
        <v>37865</v>
      </c>
      <c r="AF80" s="6">
        <v>38264</v>
      </c>
      <c r="AG80" s="6">
        <v>38579</v>
      </c>
      <c r="AH80" s="6">
        <v>39001</v>
      </c>
      <c r="AI80" s="6">
        <v>39277</v>
      </c>
      <c r="AJ80" s="6">
        <v>39433</v>
      </c>
      <c r="AK80" s="6">
        <v>39562</v>
      </c>
      <c r="AL80" s="6">
        <v>39498</v>
      </c>
      <c r="AM80" s="6">
        <v>39946</v>
      </c>
      <c r="AN80" s="6">
        <v>39851</v>
      </c>
      <c r="AO80" s="6">
        <v>39908</v>
      </c>
      <c r="AP80" s="6">
        <v>39884</v>
      </c>
      <c r="AQ80" s="6">
        <v>40131</v>
      </c>
      <c r="AR80" s="6">
        <v>40435</v>
      </c>
      <c r="AS80" s="6">
        <v>40964</v>
      </c>
      <c r="AT80" s="6">
        <v>42179</v>
      </c>
      <c r="AU80" s="6">
        <v>43734</v>
      </c>
      <c r="AV80" s="6">
        <v>44428</v>
      </c>
      <c r="AW80" s="6">
        <v>45026</v>
      </c>
      <c r="AX80" s="6">
        <v>45377</v>
      </c>
      <c r="AY80" s="6">
        <v>46325</v>
      </c>
      <c r="AZ80" s="6">
        <v>46887</v>
      </c>
      <c r="BA80" s="6">
        <v>46904</v>
      </c>
      <c r="BB80" s="6">
        <v>46952</v>
      </c>
      <c r="BC80" s="6">
        <v>47067</v>
      </c>
      <c r="BD80" s="6">
        <v>47164</v>
      </c>
      <c r="BE80" s="6">
        <v>47389</v>
      </c>
      <c r="BF80" s="6">
        <v>47816</v>
      </c>
      <c r="BG80" s="6">
        <v>48103</v>
      </c>
      <c r="BH80" s="6">
        <v>48234</v>
      </c>
    </row>
    <row r="81" spans="1:60" x14ac:dyDescent="0.25">
      <c r="A81" s="14" t="s">
        <v>24</v>
      </c>
      <c r="B81" s="6">
        <v>4748</v>
      </c>
      <c r="C81" s="6">
        <v>4991</v>
      </c>
      <c r="D81" s="6">
        <v>5258</v>
      </c>
      <c r="E81" s="6">
        <v>8431</v>
      </c>
      <c r="F81" s="6">
        <v>9862</v>
      </c>
      <c r="G81" s="6">
        <v>9972</v>
      </c>
      <c r="H81" s="6">
        <v>9969</v>
      </c>
      <c r="I81" s="6">
        <v>10044</v>
      </c>
      <c r="J81" s="6">
        <v>10112</v>
      </c>
      <c r="K81" s="6">
        <v>10129</v>
      </c>
      <c r="L81" s="6">
        <v>10336</v>
      </c>
      <c r="M81" s="6">
        <v>10510</v>
      </c>
      <c r="N81" s="6">
        <v>10643</v>
      </c>
      <c r="O81" s="6">
        <v>10732</v>
      </c>
      <c r="P81" s="6">
        <v>10626</v>
      </c>
      <c r="Q81" s="6">
        <v>10490</v>
      </c>
      <c r="R81" s="6">
        <v>10337</v>
      </c>
      <c r="S81" s="6">
        <v>10120</v>
      </c>
      <c r="T81" s="6">
        <v>9907</v>
      </c>
      <c r="U81" s="6">
        <v>9602</v>
      </c>
      <c r="V81" s="6">
        <v>9249</v>
      </c>
      <c r="W81" s="6">
        <v>9484</v>
      </c>
      <c r="X81" s="6">
        <v>9387</v>
      </c>
      <c r="Y81" s="6">
        <v>9276</v>
      </c>
      <c r="Z81" s="6">
        <v>9089</v>
      </c>
      <c r="AA81" s="6">
        <v>8887</v>
      </c>
      <c r="AB81" s="6">
        <v>8719</v>
      </c>
      <c r="AC81" s="6">
        <v>8628</v>
      </c>
      <c r="AD81" s="6">
        <v>8422</v>
      </c>
      <c r="AE81" s="6">
        <v>8550</v>
      </c>
      <c r="AF81" s="6">
        <v>8648</v>
      </c>
      <c r="AG81" s="6">
        <v>8749</v>
      </c>
      <c r="AH81" s="6">
        <v>8798</v>
      </c>
      <c r="AI81" s="6">
        <v>8934</v>
      </c>
      <c r="AJ81" s="6">
        <v>9025</v>
      </c>
      <c r="AK81" s="6">
        <v>9077</v>
      </c>
      <c r="AL81" s="6">
        <v>9052</v>
      </c>
      <c r="AM81" s="6">
        <v>9149</v>
      </c>
      <c r="AN81" s="6">
        <v>9266</v>
      </c>
      <c r="AO81" s="6">
        <v>9408</v>
      </c>
      <c r="AP81" s="6">
        <v>9499</v>
      </c>
      <c r="AQ81" s="6">
        <v>9541</v>
      </c>
      <c r="AR81" s="6">
        <v>9626</v>
      </c>
      <c r="AS81" s="6">
        <v>9778</v>
      </c>
      <c r="AT81" s="6">
        <v>9998</v>
      </c>
      <c r="AU81" s="6">
        <v>10176</v>
      </c>
      <c r="AV81" s="6">
        <v>10363</v>
      </c>
      <c r="AW81" s="6">
        <v>10533</v>
      </c>
      <c r="AX81" s="6">
        <v>10622</v>
      </c>
      <c r="AY81" s="6">
        <v>10805</v>
      </c>
      <c r="AZ81" s="6">
        <v>11010</v>
      </c>
      <c r="BA81" s="6">
        <v>11011</v>
      </c>
      <c r="BB81" s="6">
        <v>11041</v>
      </c>
      <c r="BC81" s="6">
        <v>11011</v>
      </c>
      <c r="BD81" s="6">
        <v>11009</v>
      </c>
      <c r="BE81" s="6">
        <v>11057</v>
      </c>
      <c r="BF81" s="6">
        <v>11187</v>
      </c>
      <c r="BG81" s="6">
        <v>11264</v>
      </c>
      <c r="BH81" s="6">
        <v>11342</v>
      </c>
    </row>
    <row r="82" spans="1:60" x14ac:dyDescent="0.25">
      <c r="A82" s="14" t="s">
        <v>65</v>
      </c>
      <c r="B82" s="6">
        <v>88030</v>
      </c>
      <c r="C82" s="6">
        <v>92695</v>
      </c>
      <c r="D82" s="6">
        <v>98667</v>
      </c>
      <c r="E82" s="6">
        <v>177193</v>
      </c>
      <c r="F82" s="6">
        <v>211384</v>
      </c>
      <c r="G82" s="6">
        <v>215813</v>
      </c>
      <c r="H82" s="6">
        <v>218473</v>
      </c>
      <c r="I82" s="6">
        <v>223164</v>
      </c>
      <c r="J82" s="6">
        <v>226764</v>
      </c>
      <c r="K82" s="6">
        <v>228062</v>
      </c>
      <c r="L82" s="6">
        <v>232979</v>
      </c>
      <c r="M82" s="6">
        <v>236997</v>
      </c>
      <c r="N82" s="6">
        <v>241069</v>
      </c>
      <c r="O82" s="6">
        <v>240716</v>
      </c>
      <c r="P82" s="6">
        <v>236801</v>
      </c>
      <c r="Q82" s="6">
        <v>232206</v>
      </c>
      <c r="R82" s="6">
        <v>224553</v>
      </c>
      <c r="S82" s="6">
        <v>218623</v>
      </c>
      <c r="T82" s="6">
        <v>213942</v>
      </c>
      <c r="U82" s="6">
        <v>208268</v>
      </c>
      <c r="V82" s="6">
        <v>193651</v>
      </c>
      <c r="W82" s="6">
        <v>204703</v>
      </c>
      <c r="X82" s="6">
        <v>198848</v>
      </c>
      <c r="Y82" s="6">
        <v>191906</v>
      </c>
      <c r="Z82" s="6">
        <v>187269</v>
      </c>
      <c r="AA82" s="6">
        <v>183731</v>
      </c>
      <c r="AB82" s="6">
        <v>179216</v>
      </c>
      <c r="AC82" s="6">
        <v>176538</v>
      </c>
      <c r="AD82" s="6">
        <v>175130</v>
      </c>
      <c r="AE82" s="6">
        <v>178023</v>
      </c>
      <c r="AF82" s="6">
        <v>181022</v>
      </c>
      <c r="AG82" s="6">
        <v>182653</v>
      </c>
      <c r="AH82" s="6">
        <v>184731</v>
      </c>
      <c r="AI82" s="6">
        <v>185209</v>
      </c>
      <c r="AJ82" s="6">
        <v>186084</v>
      </c>
      <c r="AK82" s="6">
        <v>186327</v>
      </c>
      <c r="AL82" s="6">
        <v>185964</v>
      </c>
      <c r="AM82" s="6">
        <v>188284</v>
      </c>
      <c r="AN82" s="6">
        <v>188042</v>
      </c>
      <c r="AO82" s="6">
        <v>188867</v>
      </c>
      <c r="AP82" s="6">
        <v>188975</v>
      </c>
      <c r="AQ82" s="6">
        <v>189712</v>
      </c>
      <c r="AR82" s="6">
        <v>190928</v>
      </c>
      <c r="AS82" s="6">
        <v>192837</v>
      </c>
      <c r="AT82" s="6">
        <v>196278</v>
      </c>
      <c r="AU82" s="6">
        <v>199787</v>
      </c>
      <c r="AV82" s="6">
        <v>202673</v>
      </c>
      <c r="AW82" s="6">
        <v>206005</v>
      </c>
      <c r="AX82" s="6">
        <v>208119</v>
      </c>
      <c r="AY82" s="6">
        <v>212571</v>
      </c>
      <c r="AZ82" s="6">
        <v>217879</v>
      </c>
      <c r="BA82" s="6">
        <v>219583</v>
      </c>
      <c r="BB82" s="6">
        <v>222060</v>
      </c>
      <c r="BC82" s="6">
        <v>223220</v>
      </c>
      <c r="BD82" s="6">
        <v>224010</v>
      </c>
      <c r="BE82" s="6">
        <v>225301</v>
      </c>
      <c r="BF82" s="6">
        <v>227450</v>
      </c>
      <c r="BG82" s="6">
        <v>228524</v>
      </c>
      <c r="BH82" s="6">
        <v>229859</v>
      </c>
    </row>
    <row r="83" spans="1:60" x14ac:dyDescent="0.25">
      <c r="A83" s="14" t="s">
        <v>42</v>
      </c>
      <c r="B83" s="6">
        <v>760677</v>
      </c>
      <c r="C83" s="6">
        <v>800911</v>
      </c>
      <c r="D83" s="6">
        <v>847722</v>
      </c>
      <c r="E83" s="6">
        <v>1381089</v>
      </c>
      <c r="F83" s="6">
        <v>1621891</v>
      </c>
      <c r="G83" s="6">
        <v>1669332</v>
      </c>
      <c r="H83" s="6">
        <v>1699218</v>
      </c>
      <c r="I83" s="6">
        <v>1741758</v>
      </c>
      <c r="J83" s="6">
        <v>1775361</v>
      </c>
      <c r="K83" s="6">
        <v>1788016</v>
      </c>
      <c r="L83" s="6">
        <v>1826695</v>
      </c>
      <c r="M83" s="6">
        <v>1853708</v>
      </c>
      <c r="N83" s="6">
        <v>1883271</v>
      </c>
      <c r="O83" s="6">
        <v>1883990</v>
      </c>
      <c r="P83" s="6">
        <v>1855942</v>
      </c>
      <c r="Q83" s="6">
        <v>1826001</v>
      </c>
      <c r="R83" s="6">
        <v>1776352</v>
      </c>
      <c r="S83" s="6">
        <v>1737787</v>
      </c>
      <c r="T83" s="6">
        <v>1709336</v>
      </c>
      <c r="U83" s="6">
        <v>1674471</v>
      </c>
      <c r="V83" s="6">
        <v>1579152</v>
      </c>
      <c r="W83" s="6">
        <v>1652287</v>
      </c>
      <c r="X83" s="6">
        <v>1613380</v>
      </c>
      <c r="Y83" s="6">
        <v>1567942</v>
      </c>
      <c r="Z83" s="6">
        <v>1536046</v>
      </c>
      <c r="AA83" s="6">
        <v>1520810</v>
      </c>
      <c r="AB83" s="6">
        <v>1494360</v>
      </c>
      <c r="AC83" s="6">
        <v>1476872</v>
      </c>
      <c r="AD83" s="6">
        <v>1464526</v>
      </c>
      <c r="AE83" s="6">
        <v>1477955</v>
      </c>
      <c r="AF83" s="6">
        <v>1496368</v>
      </c>
      <c r="AG83" s="6">
        <v>1507590</v>
      </c>
      <c r="AH83" s="6">
        <v>1524738</v>
      </c>
      <c r="AI83" s="6">
        <v>1527341</v>
      </c>
      <c r="AJ83" s="6">
        <v>1536559</v>
      </c>
      <c r="AK83" s="6">
        <v>1543268</v>
      </c>
      <c r="AL83" s="6">
        <v>1544353</v>
      </c>
      <c r="AM83" s="6">
        <v>1565459</v>
      </c>
      <c r="AN83" s="6">
        <v>1567770</v>
      </c>
      <c r="AO83" s="6">
        <v>1577344</v>
      </c>
      <c r="AP83" s="6">
        <v>1581269</v>
      </c>
      <c r="AQ83" s="6">
        <v>1589636</v>
      </c>
      <c r="AR83" s="6">
        <v>1605884</v>
      </c>
      <c r="AS83" s="6">
        <v>1626443</v>
      </c>
      <c r="AT83" s="6">
        <v>1662368</v>
      </c>
      <c r="AU83" s="6">
        <v>1692308</v>
      </c>
      <c r="AV83" s="6">
        <v>1721186</v>
      </c>
      <c r="AW83" s="6">
        <v>1749827</v>
      </c>
      <c r="AX83" s="6">
        <v>1769154</v>
      </c>
      <c r="AY83" s="6">
        <v>1814452</v>
      </c>
      <c r="AZ83" s="6">
        <v>1854874</v>
      </c>
      <c r="BA83" s="6">
        <v>1875861</v>
      </c>
      <c r="BB83" s="6">
        <v>1905089</v>
      </c>
      <c r="BC83" s="6">
        <v>1919998</v>
      </c>
      <c r="BD83" s="6">
        <v>1926961</v>
      </c>
      <c r="BE83" s="6">
        <v>1939341</v>
      </c>
      <c r="BF83" s="6">
        <v>1960858</v>
      </c>
      <c r="BG83" s="6">
        <v>1971570</v>
      </c>
      <c r="BH83" s="6">
        <v>1984974</v>
      </c>
    </row>
    <row r="86" spans="1:60" x14ac:dyDescent="0.25">
      <c r="A86" s="14" t="s">
        <v>100</v>
      </c>
    </row>
    <row r="87" spans="1:60" x14ac:dyDescent="0.25">
      <c r="A87" s="14" t="s">
        <v>101</v>
      </c>
    </row>
    <row r="88" spans="1:60" x14ac:dyDescent="0.25">
      <c r="B88" s="14" t="s">
        <v>54</v>
      </c>
      <c r="C88" s="14" t="s">
        <v>98</v>
      </c>
      <c r="D88" s="14" t="s">
        <v>99</v>
      </c>
      <c r="E88" s="205" t="s">
        <v>1042</v>
      </c>
      <c r="F88" s="224" t="s">
        <v>1043</v>
      </c>
      <c r="G88" s="231" t="s">
        <v>1075</v>
      </c>
    </row>
    <row r="89" spans="1:60" x14ac:dyDescent="0.25">
      <c r="A89" s="14" t="s">
        <v>0</v>
      </c>
      <c r="B89" s="14">
        <v>53853</v>
      </c>
      <c r="C89" s="14">
        <v>54620</v>
      </c>
      <c r="D89" s="14">
        <v>55338</v>
      </c>
      <c r="E89" s="14">
        <v>56117</v>
      </c>
      <c r="F89" s="14">
        <v>56839</v>
      </c>
      <c r="G89" s="175">
        <v>57543.603605437602</v>
      </c>
    </row>
    <row r="90" spans="1:60" x14ac:dyDescent="0.25">
      <c r="A90" s="14" t="s">
        <v>1</v>
      </c>
      <c r="B90" s="14">
        <v>66533</v>
      </c>
      <c r="C90" s="14">
        <v>66995</v>
      </c>
      <c r="D90" s="14">
        <v>67403</v>
      </c>
      <c r="E90" s="14">
        <v>67854</v>
      </c>
      <c r="F90" s="14">
        <v>68299</v>
      </c>
      <c r="G90" s="175">
        <v>68801.299101196593</v>
      </c>
    </row>
    <row r="91" spans="1:60" x14ac:dyDescent="0.25">
      <c r="A91" s="14" t="s">
        <v>2</v>
      </c>
      <c r="B91" s="14">
        <v>45279</v>
      </c>
      <c r="C91" s="14">
        <v>46028</v>
      </c>
      <c r="D91" s="14">
        <v>46746</v>
      </c>
      <c r="E91" s="14">
        <v>47464</v>
      </c>
      <c r="F91" s="14">
        <v>48165</v>
      </c>
      <c r="G91" s="175">
        <v>48850.830334430597</v>
      </c>
    </row>
    <row r="92" spans="1:60" x14ac:dyDescent="0.25">
      <c r="A92" s="14" t="s">
        <v>3</v>
      </c>
      <c r="B92" s="14">
        <v>51798</v>
      </c>
      <c r="C92" s="14">
        <v>52426</v>
      </c>
      <c r="D92" s="14">
        <v>53047</v>
      </c>
      <c r="E92" s="14">
        <v>53770</v>
      </c>
      <c r="F92" s="14">
        <v>54499</v>
      </c>
      <c r="G92" s="175">
        <v>55200.603873676198</v>
      </c>
    </row>
    <row r="93" spans="1:60" x14ac:dyDescent="0.25">
      <c r="A93" s="14" t="s">
        <v>7</v>
      </c>
      <c r="B93" s="14">
        <v>51416</v>
      </c>
      <c r="C93" s="14">
        <v>51987</v>
      </c>
      <c r="D93" s="14">
        <v>52567</v>
      </c>
      <c r="E93" s="14">
        <v>53201</v>
      </c>
      <c r="F93" s="14">
        <v>53787</v>
      </c>
      <c r="G93" s="175">
        <v>54368.2039666774</v>
      </c>
    </row>
    <row r="94" spans="1:60" x14ac:dyDescent="0.25">
      <c r="A94" s="14" t="s">
        <v>4</v>
      </c>
      <c r="B94" s="14">
        <v>42389</v>
      </c>
      <c r="C94" s="14">
        <v>42478</v>
      </c>
      <c r="D94" s="14">
        <v>42561</v>
      </c>
      <c r="E94" s="14">
        <v>42701</v>
      </c>
      <c r="F94" s="14">
        <v>42842</v>
      </c>
      <c r="G94" s="175">
        <v>42971.666699372901</v>
      </c>
    </row>
    <row r="95" spans="1:60" x14ac:dyDescent="0.25">
      <c r="A95" s="14" t="s">
        <v>5</v>
      </c>
      <c r="B95" s="14">
        <v>70320</v>
      </c>
      <c r="C95" s="14">
        <v>71158</v>
      </c>
      <c r="D95" s="14">
        <v>71947</v>
      </c>
      <c r="E95" s="14">
        <v>72783</v>
      </c>
      <c r="F95" s="14">
        <v>73579</v>
      </c>
      <c r="G95" s="175">
        <v>74351.950527343302</v>
      </c>
    </row>
    <row r="96" spans="1:60" x14ac:dyDescent="0.25">
      <c r="A96" s="14" t="s">
        <v>6</v>
      </c>
      <c r="B96" s="14">
        <v>49440</v>
      </c>
      <c r="C96" s="14">
        <v>49709</v>
      </c>
      <c r="D96" s="14">
        <v>49991</v>
      </c>
      <c r="E96" s="14">
        <v>50333</v>
      </c>
      <c r="F96" s="14">
        <v>50689</v>
      </c>
      <c r="G96" s="175">
        <v>51025.860916388301</v>
      </c>
    </row>
    <row r="97" spans="1:7" x14ac:dyDescent="0.25">
      <c r="A97" s="14" t="s">
        <v>8</v>
      </c>
      <c r="B97" s="14">
        <v>61789</v>
      </c>
      <c r="C97" s="14">
        <v>62601</v>
      </c>
      <c r="D97" s="14">
        <v>63356</v>
      </c>
      <c r="E97" s="14">
        <v>64136</v>
      </c>
      <c r="F97" s="14">
        <v>64884</v>
      </c>
      <c r="G97" s="175">
        <v>65616.942886274701</v>
      </c>
    </row>
    <row r="98" spans="1:7" x14ac:dyDescent="0.25">
      <c r="A98" s="14" t="s">
        <v>9</v>
      </c>
      <c r="B98" s="14">
        <v>63967</v>
      </c>
      <c r="C98" s="14">
        <v>64460</v>
      </c>
      <c r="D98" s="14">
        <v>64967</v>
      </c>
      <c r="E98" s="14">
        <v>65537</v>
      </c>
      <c r="F98" s="14">
        <v>66112</v>
      </c>
      <c r="G98" s="175">
        <v>66670.190200108103</v>
      </c>
    </row>
    <row r="99" spans="1:7" x14ac:dyDescent="0.25">
      <c r="A99" s="14" t="s">
        <v>46</v>
      </c>
      <c r="B99" s="14">
        <v>52921</v>
      </c>
      <c r="C99" s="14">
        <v>53538</v>
      </c>
      <c r="D99" s="14">
        <v>54137</v>
      </c>
      <c r="E99" s="14">
        <v>54805</v>
      </c>
      <c r="F99" s="14">
        <v>55445</v>
      </c>
      <c r="G99" s="175">
        <v>56076.167176226401</v>
      </c>
    </row>
    <row r="100" spans="1:7" x14ac:dyDescent="0.25">
      <c r="A100" s="14" t="s">
        <v>11</v>
      </c>
      <c r="B100" s="14">
        <v>49522</v>
      </c>
      <c r="C100" s="14">
        <v>49872</v>
      </c>
      <c r="D100" s="14">
        <v>50170</v>
      </c>
      <c r="E100" s="14">
        <v>50549</v>
      </c>
      <c r="F100" s="14">
        <v>50927</v>
      </c>
      <c r="G100" s="175">
        <v>51305.861185415197</v>
      </c>
    </row>
    <row r="101" spans="1:7" x14ac:dyDescent="0.25">
      <c r="A101" s="14" t="s">
        <v>94</v>
      </c>
      <c r="B101" s="14">
        <v>659228</v>
      </c>
      <c r="C101" s="14">
        <v>665872</v>
      </c>
      <c r="D101" s="14">
        <v>672232</v>
      </c>
      <c r="E101" s="14">
        <v>679250</v>
      </c>
      <c r="F101" s="14">
        <v>686067</v>
      </c>
      <c r="G101" s="175">
        <v>692783.1804725473</v>
      </c>
    </row>
    <row r="102" spans="1:7" x14ac:dyDescent="0.25">
      <c r="A102" s="14" t="s">
        <v>24</v>
      </c>
      <c r="B102" s="14">
        <v>112130</v>
      </c>
      <c r="C102" s="14">
        <v>112443</v>
      </c>
      <c r="D102" s="14">
        <v>112740</v>
      </c>
      <c r="E102" s="14">
        <v>113259</v>
      </c>
      <c r="F102" s="14">
        <v>113685</v>
      </c>
      <c r="G102" s="175">
        <v>114121.443787282</v>
      </c>
    </row>
    <row r="103" spans="1:7" x14ac:dyDescent="0.25">
      <c r="A103" s="14" t="s">
        <v>65</v>
      </c>
      <c r="B103" s="14">
        <v>3782350</v>
      </c>
      <c r="C103" s="14">
        <v>3807079</v>
      </c>
      <c r="D103" s="14">
        <v>3830091</v>
      </c>
      <c r="E103" s="14">
        <v>3858153</v>
      </c>
      <c r="F103" s="14">
        <v>3885294</v>
      </c>
      <c r="G103" s="175">
        <v>3911743.34712573</v>
      </c>
    </row>
    <row r="104" spans="1:7" x14ac:dyDescent="0.25">
      <c r="A104" s="14" t="s">
        <v>42</v>
      </c>
      <c r="B104" s="14">
        <v>23385139</v>
      </c>
      <c r="C104" s="14">
        <v>23542797</v>
      </c>
      <c r="D104" s="14">
        <v>23688898</v>
      </c>
      <c r="E104" s="14">
        <v>23868499</v>
      </c>
      <c r="F104" s="14">
        <v>24040824</v>
      </c>
      <c r="G104" s="175">
        <v>24209028.395700999</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84D7C-3837-4F55-A9A7-9BC886D9F084}">
  <sheetPr codeName="Sheet31">
    <tabColor theme="4" tint="0.59999389629810485"/>
  </sheetPr>
  <dimension ref="A1:DR104"/>
  <sheetViews>
    <sheetView workbookViewId="0">
      <pane xSplit="1" ySplit="5" topLeftCell="AX6"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1" width="15.25" style="14" customWidth="1"/>
    <col min="2" max="60" width="9" style="14"/>
    <col min="61" max="61" width="9" style="15"/>
    <col min="62" max="62" width="9" style="14"/>
    <col min="63" max="63" width="10.625" style="14" customWidth="1"/>
    <col min="64" max="64" width="10" style="14" bestFit="1" customWidth="1"/>
    <col min="65" max="84" width="9" style="14"/>
    <col min="85" max="85" width="10.375" style="14" customWidth="1"/>
    <col min="86" max="121" width="9" style="14"/>
    <col min="122" max="122" width="9" style="15"/>
    <col min="123" max="16384" width="9" style="14"/>
  </cols>
  <sheetData>
    <row r="1" spans="1:122" ht="66.75" x14ac:dyDescent="0.35">
      <c r="A1" s="46" t="s">
        <v>211</v>
      </c>
      <c r="BI1" s="136" t="s">
        <v>316</v>
      </c>
      <c r="BJ1" s="131" t="s">
        <v>39</v>
      </c>
      <c r="DR1" s="136" t="s">
        <v>316</v>
      </c>
    </row>
    <row r="2" spans="1:122" x14ac:dyDescent="0.25">
      <c r="A2" s="79" t="s">
        <v>210</v>
      </c>
    </row>
    <row r="3" spans="1:122" x14ac:dyDescent="0.25">
      <c r="BJ3" s="14" t="str">
        <f ca="1">"Universal Credit households "&amp;TEXT(BK4,"Mmm yy")</f>
        <v>Universal Credit households Nov 24</v>
      </c>
    </row>
    <row r="4" spans="1:122" x14ac:dyDescent="0.25">
      <c r="A4" s="14" t="s">
        <v>89</v>
      </c>
      <c r="BK4" s="4">
        <f ca="1">OFFSET(BI5,0,-1)</f>
        <v>45597</v>
      </c>
      <c r="BN4" s="4">
        <f>D5</f>
        <v>43891</v>
      </c>
    </row>
    <row r="5" spans="1:122" x14ac:dyDescent="0.25">
      <c r="B5" s="4">
        <v>43831</v>
      </c>
      <c r="C5" s="4">
        <v>43862</v>
      </c>
      <c r="D5" s="4">
        <v>43891</v>
      </c>
      <c r="E5" s="4">
        <v>43922</v>
      </c>
      <c r="F5" s="4">
        <v>43952</v>
      </c>
      <c r="G5" s="4">
        <v>43983</v>
      </c>
      <c r="H5" s="4">
        <v>44013</v>
      </c>
      <c r="I5" s="4">
        <v>44044</v>
      </c>
      <c r="J5" s="4">
        <v>44075</v>
      </c>
      <c r="K5" s="4">
        <v>44105</v>
      </c>
      <c r="L5" s="4">
        <v>44136</v>
      </c>
      <c r="M5" s="4">
        <v>44166</v>
      </c>
      <c r="N5" s="4">
        <v>44197</v>
      </c>
      <c r="O5" s="4">
        <v>44228</v>
      </c>
      <c r="P5" s="4">
        <v>44256</v>
      </c>
      <c r="Q5" s="4">
        <v>44287</v>
      </c>
      <c r="R5" s="4">
        <v>44317</v>
      </c>
      <c r="S5" s="4">
        <v>44348</v>
      </c>
      <c r="T5" s="4">
        <v>44378</v>
      </c>
      <c r="U5" s="4">
        <v>44409</v>
      </c>
      <c r="V5" s="4">
        <v>44440</v>
      </c>
      <c r="W5" s="4">
        <v>44470</v>
      </c>
      <c r="X5" s="4">
        <v>44501</v>
      </c>
      <c r="Y5" s="4">
        <v>44531</v>
      </c>
      <c r="Z5" s="4">
        <v>44562</v>
      </c>
      <c r="AA5" s="4">
        <v>44593</v>
      </c>
      <c r="AB5" s="4">
        <v>44621</v>
      </c>
      <c r="AC5" s="4">
        <v>44652</v>
      </c>
      <c r="AD5" s="4">
        <v>44682</v>
      </c>
      <c r="AE5" s="4">
        <v>44713</v>
      </c>
      <c r="AF5" s="4">
        <v>44743</v>
      </c>
      <c r="AG5" s="4">
        <v>44774</v>
      </c>
      <c r="AH5" s="4">
        <v>44805</v>
      </c>
      <c r="AI5" s="4">
        <v>44835</v>
      </c>
      <c r="AJ5" s="4">
        <v>44866</v>
      </c>
      <c r="AK5" s="4">
        <v>44896</v>
      </c>
      <c r="AL5" s="4">
        <v>44927</v>
      </c>
      <c r="AM5" s="4">
        <v>44958</v>
      </c>
      <c r="AN5" s="4">
        <v>44986</v>
      </c>
      <c r="AO5" s="4">
        <v>45017</v>
      </c>
      <c r="AP5" s="4">
        <v>45047</v>
      </c>
      <c r="AQ5" s="4">
        <v>45078</v>
      </c>
      <c r="AR5" s="4">
        <v>45108</v>
      </c>
      <c r="AS5" s="4">
        <v>45139</v>
      </c>
      <c r="AT5" s="4">
        <v>45170</v>
      </c>
      <c r="AU5" s="4">
        <v>45200</v>
      </c>
      <c r="AV5" s="4">
        <v>45231</v>
      </c>
      <c r="AW5" s="4">
        <v>45261</v>
      </c>
      <c r="AX5" s="4">
        <v>45292</v>
      </c>
      <c r="AY5" s="4">
        <v>45323</v>
      </c>
      <c r="AZ5" s="4">
        <v>45352</v>
      </c>
      <c r="BA5" s="4">
        <v>45383</v>
      </c>
      <c r="BB5" s="4">
        <v>45413</v>
      </c>
      <c r="BC5" s="4">
        <v>45444</v>
      </c>
      <c r="BD5" s="4">
        <v>45474</v>
      </c>
      <c r="BE5" s="4">
        <v>45505</v>
      </c>
      <c r="BF5" s="4">
        <v>45536</v>
      </c>
      <c r="BG5" s="4">
        <v>45566</v>
      </c>
      <c r="BH5" s="4">
        <v>45597</v>
      </c>
      <c r="BK5" s="4" t="s">
        <v>212</v>
      </c>
      <c r="BL5" s="4" t="s">
        <v>213</v>
      </c>
      <c r="BN5" s="4" t="s">
        <v>212</v>
      </c>
      <c r="BO5" s="4" t="s">
        <v>213</v>
      </c>
    </row>
    <row r="6" spans="1:122" x14ac:dyDescent="0.25">
      <c r="A6" s="14" t="s">
        <v>0</v>
      </c>
      <c r="B6" s="6">
        <v>4276</v>
      </c>
      <c r="C6" s="6">
        <v>4547</v>
      </c>
      <c r="D6" s="6">
        <v>4805</v>
      </c>
      <c r="E6" s="6">
        <v>6955</v>
      </c>
      <c r="F6" s="6">
        <v>7898</v>
      </c>
      <c r="G6" s="6">
        <v>8012</v>
      </c>
      <c r="H6" s="6">
        <v>8130</v>
      </c>
      <c r="I6" s="6">
        <v>8332</v>
      </c>
      <c r="J6" s="6">
        <v>8476</v>
      </c>
      <c r="K6" s="6">
        <v>8569</v>
      </c>
      <c r="L6" s="6">
        <v>8793</v>
      </c>
      <c r="M6" s="6">
        <v>8830</v>
      </c>
      <c r="N6" s="6">
        <v>8987</v>
      </c>
      <c r="O6" s="6">
        <v>9052</v>
      </c>
      <c r="P6" s="6">
        <v>8987</v>
      </c>
      <c r="Q6" s="6">
        <v>8952</v>
      </c>
      <c r="R6" s="6">
        <v>8900</v>
      </c>
      <c r="S6" s="6">
        <v>8825</v>
      </c>
      <c r="T6" s="6">
        <v>8693</v>
      </c>
      <c r="U6" s="6">
        <v>8554</v>
      </c>
      <c r="V6" s="6">
        <v>8525</v>
      </c>
      <c r="W6" s="6">
        <v>8518</v>
      </c>
      <c r="X6" s="6">
        <v>8403</v>
      </c>
      <c r="Y6" s="6">
        <v>8402</v>
      </c>
      <c r="Z6" s="6">
        <v>8389</v>
      </c>
      <c r="AA6" s="6">
        <v>8385</v>
      </c>
      <c r="AB6" s="6">
        <v>8321</v>
      </c>
      <c r="AC6" s="6">
        <v>8316</v>
      </c>
      <c r="AD6" s="6">
        <v>8326</v>
      </c>
      <c r="AE6" s="6">
        <v>8378</v>
      </c>
      <c r="AF6" s="6">
        <v>8498</v>
      </c>
      <c r="AG6" s="6">
        <v>8578</v>
      </c>
      <c r="AH6" s="6">
        <v>8656</v>
      </c>
      <c r="AI6" s="6">
        <v>8720</v>
      </c>
      <c r="AJ6" s="6">
        <v>8764</v>
      </c>
      <c r="AK6" s="6">
        <v>8787</v>
      </c>
      <c r="AL6" s="6">
        <v>8808</v>
      </c>
      <c r="AM6" s="6">
        <v>8899</v>
      </c>
      <c r="AN6" s="6">
        <v>8931</v>
      </c>
      <c r="AO6" s="6">
        <v>8998</v>
      </c>
      <c r="AP6" s="6">
        <v>9048</v>
      </c>
      <c r="AQ6" s="6">
        <v>9120</v>
      </c>
      <c r="AR6" s="6">
        <v>9153</v>
      </c>
      <c r="AS6" s="6">
        <v>9203</v>
      </c>
      <c r="AT6" s="6">
        <v>9341</v>
      </c>
      <c r="AU6" s="6">
        <v>9552</v>
      </c>
      <c r="AV6" s="6">
        <v>9657</v>
      </c>
      <c r="AW6" s="6">
        <v>9774</v>
      </c>
      <c r="AX6" s="6">
        <v>9880</v>
      </c>
      <c r="AY6" s="6">
        <v>10108</v>
      </c>
      <c r="AZ6" s="6">
        <v>10265</v>
      </c>
      <c r="BA6" s="6">
        <v>10295</v>
      </c>
      <c r="BB6" s="6">
        <v>10283</v>
      </c>
      <c r="BC6" s="6">
        <v>10359</v>
      </c>
      <c r="BD6" s="6">
        <v>10539</v>
      </c>
      <c r="BE6" s="6">
        <v>10715</v>
      </c>
      <c r="BF6" s="6">
        <v>10887</v>
      </c>
      <c r="BG6" s="6">
        <v>10997</v>
      </c>
      <c r="BH6" s="6">
        <v>11082</v>
      </c>
      <c r="BJ6" s="14" t="s">
        <v>0</v>
      </c>
      <c r="BK6" s="132">
        <f ca="1">OFFSET(BI48,0,-1)</f>
        <v>6022</v>
      </c>
      <c r="BL6" s="132">
        <f ca="1">OFFSET(BI68,0,-1)</f>
        <v>5058</v>
      </c>
      <c r="BN6" s="6">
        <f>D48</f>
        <v>2343</v>
      </c>
      <c r="BO6" s="6">
        <f>D68</f>
        <v>2463</v>
      </c>
    </row>
    <row r="7" spans="1:122" x14ac:dyDescent="0.25">
      <c r="A7" s="14" t="s">
        <v>1</v>
      </c>
      <c r="B7" s="6">
        <v>4698</v>
      </c>
      <c r="C7" s="6">
        <v>4969</v>
      </c>
      <c r="D7" s="6">
        <v>5251</v>
      </c>
      <c r="E7" s="6">
        <v>7769</v>
      </c>
      <c r="F7" s="6">
        <v>8753</v>
      </c>
      <c r="G7" s="6">
        <v>8938</v>
      </c>
      <c r="H7" s="6">
        <v>9067</v>
      </c>
      <c r="I7" s="6">
        <v>9237</v>
      </c>
      <c r="J7" s="6">
        <v>9411</v>
      </c>
      <c r="K7" s="6">
        <v>9498</v>
      </c>
      <c r="L7" s="6">
        <v>9747</v>
      </c>
      <c r="M7" s="6">
        <v>9799</v>
      </c>
      <c r="N7" s="6">
        <v>9929</v>
      </c>
      <c r="O7" s="6">
        <v>10003</v>
      </c>
      <c r="P7" s="6">
        <v>9964</v>
      </c>
      <c r="Q7" s="6">
        <v>9850</v>
      </c>
      <c r="R7" s="6">
        <v>9712</v>
      </c>
      <c r="S7" s="6">
        <v>9674</v>
      </c>
      <c r="T7" s="6">
        <v>9612</v>
      </c>
      <c r="U7" s="6">
        <v>9484</v>
      </c>
      <c r="V7" s="6">
        <v>9390</v>
      </c>
      <c r="W7" s="6">
        <v>9423</v>
      </c>
      <c r="X7" s="6">
        <v>9461</v>
      </c>
      <c r="Y7" s="6">
        <v>9418</v>
      </c>
      <c r="Z7" s="6">
        <v>9436</v>
      </c>
      <c r="AA7" s="6">
        <v>9516</v>
      </c>
      <c r="AB7" s="6">
        <v>9487</v>
      </c>
      <c r="AC7" s="6">
        <v>9445</v>
      </c>
      <c r="AD7" s="6">
        <v>9474</v>
      </c>
      <c r="AE7" s="6">
        <v>9581</v>
      </c>
      <c r="AF7" s="6">
        <v>9666</v>
      </c>
      <c r="AG7" s="6">
        <v>9705</v>
      </c>
      <c r="AH7" s="6">
        <v>9820</v>
      </c>
      <c r="AI7" s="6">
        <v>9936</v>
      </c>
      <c r="AJ7" s="6">
        <v>10053</v>
      </c>
      <c r="AK7" s="6">
        <v>10131</v>
      </c>
      <c r="AL7" s="6">
        <v>10193</v>
      </c>
      <c r="AM7" s="6">
        <v>10285</v>
      </c>
      <c r="AN7" s="6">
        <v>10364</v>
      </c>
      <c r="AO7" s="6">
        <v>10412</v>
      </c>
      <c r="AP7" s="6">
        <v>10459</v>
      </c>
      <c r="AQ7" s="6">
        <v>10555</v>
      </c>
      <c r="AR7" s="6">
        <v>10658</v>
      </c>
      <c r="AS7" s="6">
        <v>10791</v>
      </c>
      <c r="AT7" s="6">
        <v>10977</v>
      </c>
      <c r="AU7" s="6">
        <v>11166</v>
      </c>
      <c r="AV7" s="6">
        <v>11339</v>
      </c>
      <c r="AW7" s="6">
        <v>11461</v>
      </c>
      <c r="AX7" s="6">
        <v>11543</v>
      </c>
      <c r="AY7" s="6">
        <v>11701</v>
      </c>
      <c r="AZ7" s="6">
        <v>11854</v>
      </c>
      <c r="BA7" s="6">
        <v>11832</v>
      </c>
      <c r="BB7" s="6">
        <v>11889</v>
      </c>
      <c r="BC7" s="6">
        <v>11974</v>
      </c>
      <c r="BD7" s="6">
        <v>12131</v>
      </c>
      <c r="BE7" s="6">
        <v>12259</v>
      </c>
      <c r="BF7" s="6">
        <v>12402</v>
      </c>
      <c r="BG7" s="6">
        <v>12570</v>
      </c>
      <c r="BH7" s="6">
        <v>12751</v>
      </c>
      <c r="BJ7" s="14" t="s">
        <v>1</v>
      </c>
      <c r="BK7" s="132">
        <f t="shared" ref="BK7:BK21" ca="1" si="0">OFFSET(BI49,0,-1)</f>
        <v>6173</v>
      </c>
      <c r="BL7" s="132">
        <f t="shared" ref="BL7:BL21" ca="1" si="1">OFFSET(BI69,0,-1)</f>
        <v>6575</v>
      </c>
      <c r="BN7" s="6">
        <f t="shared" ref="BN7:BN21" si="2">D49</f>
        <v>2221</v>
      </c>
      <c r="BO7" s="6">
        <f t="shared" ref="BO7:BO21" si="3">D69</f>
        <v>3025</v>
      </c>
    </row>
    <row r="8" spans="1:122" x14ac:dyDescent="0.25">
      <c r="A8" s="14" t="s">
        <v>2</v>
      </c>
      <c r="B8" s="6">
        <v>3445</v>
      </c>
      <c r="C8" s="6">
        <v>3638</v>
      </c>
      <c r="D8" s="6">
        <v>3778</v>
      </c>
      <c r="E8" s="6">
        <v>5804</v>
      </c>
      <c r="F8" s="6">
        <v>6722</v>
      </c>
      <c r="G8" s="6">
        <v>6821</v>
      </c>
      <c r="H8" s="6">
        <v>6967</v>
      </c>
      <c r="I8" s="6">
        <v>7097</v>
      </c>
      <c r="J8" s="6">
        <v>7223</v>
      </c>
      <c r="K8" s="6">
        <v>7346</v>
      </c>
      <c r="L8" s="6">
        <v>7569</v>
      </c>
      <c r="M8" s="6">
        <v>7655</v>
      </c>
      <c r="N8" s="6">
        <v>7805</v>
      </c>
      <c r="O8" s="6">
        <v>7929</v>
      </c>
      <c r="P8" s="6">
        <v>7882</v>
      </c>
      <c r="Q8" s="6">
        <v>7810</v>
      </c>
      <c r="R8" s="6">
        <v>7756</v>
      </c>
      <c r="S8" s="6">
        <v>7713</v>
      </c>
      <c r="T8" s="6">
        <v>7613</v>
      </c>
      <c r="U8" s="6">
        <v>7586</v>
      </c>
      <c r="V8" s="6">
        <v>7554</v>
      </c>
      <c r="W8" s="6">
        <v>7474</v>
      </c>
      <c r="X8" s="6">
        <v>7378</v>
      </c>
      <c r="Y8" s="6">
        <v>7352</v>
      </c>
      <c r="Z8" s="6">
        <v>7287</v>
      </c>
      <c r="AA8" s="6">
        <v>7288</v>
      </c>
      <c r="AB8" s="6">
        <v>7217</v>
      </c>
      <c r="AC8" s="6">
        <v>7234</v>
      </c>
      <c r="AD8" s="6">
        <v>7267</v>
      </c>
      <c r="AE8" s="6">
        <v>7302</v>
      </c>
      <c r="AF8" s="6">
        <v>7380</v>
      </c>
      <c r="AG8" s="6">
        <v>7439</v>
      </c>
      <c r="AH8" s="6">
        <v>7474</v>
      </c>
      <c r="AI8" s="6">
        <v>7563</v>
      </c>
      <c r="AJ8" s="6">
        <v>7575</v>
      </c>
      <c r="AK8" s="6">
        <v>7661</v>
      </c>
      <c r="AL8" s="6">
        <v>7696</v>
      </c>
      <c r="AM8" s="6">
        <v>7755</v>
      </c>
      <c r="AN8" s="6">
        <v>7810</v>
      </c>
      <c r="AO8" s="6">
        <v>7884</v>
      </c>
      <c r="AP8" s="6">
        <v>7916</v>
      </c>
      <c r="AQ8" s="6">
        <v>7973</v>
      </c>
      <c r="AR8" s="6">
        <v>8048</v>
      </c>
      <c r="AS8" s="6">
        <v>8095</v>
      </c>
      <c r="AT8" s="6">
        <v>8250</v>
      </c>
      <c r="AU8" s="6">
        <v>8405</v>
      </c>
      <c r="AV8" s="6">
        <v>8508</v>
      </c>
      <c r="AW8" s="6">
        <v>8573</v>
      </c>
      <c r="AX8" s="6">
        <v>8627</v>
      </c>
      <c r="AY8" s="6">
        <v>8684</v>
      </c>
      <c r="AZ8" s="6">
        <v>8734</v>
      </c>
      <c r="BA8" s="6">
        <v>8774</v>
      </c>
      <c r="BB8" s="6">
        <v>8808</v>
      </c>
      <c r="BC8" s="6">
        <v>8915</v>
      </c>
      <c r="BD8" s="6">
        <v>9008</v>
      </c>
      <c r="BE8" s="6">
        <v>9150</v>
      </c>
      <c r="BF8" s="6">
        <v>9304</v>
      </c>
      <c r="BG8" s="6">
        <v>9336</v>
      </c>
      <c r="BH8" s="6">
        <v>9456</v>
      </c>
      <c r="BJ8" s="14" t="s">
        <v>2</v>
      </c>
      <c r="BK8" s="132">
        <f t="shared" ca="1" si="0"/>
        <v>5473</v>
      </c>
      <c r="BL8" s="132">
        <f t="shared" ca="1" si="1"/>
        <v>3975</v>
      </c>
      <c r="BN8" s="6">
        <f t="shared" si="2"/>
        <v>2014</v>
      </c>
      <c r="BO8" s="6">
        <f t="shared" si="3"/>
        <v>1767</v>
      </c>
    </row>
    <row r="9" spans="1:122" x14ac:dyDescent="0.25">
      <c r="A9" s="14" t="s">
        <v>3</v>
      </c>
      <c r="B9" s="6">
        <v>5695</v>
      </c>
      <c r="C9" s="6">
        <v>5901</v>
      </c>
      <c r="D9" s="6">
        <v>6121</v>
      </c>
      <c r="E9" s="6">
        <v>8009</v>
      </c>
      <c r="F9" s="6">
        <v>8650</v>
      </c>
      <c r="G9" s="6">
        <v>8847</v>
      </c>
      <c r="H9" s="6">
        <v>8934</v>
      </c>
      <c r="I9" s="6">
        <v>9071</v>
      </c>
      <c r="J9" s="6">
        <v>9236</v>
      </c>
      <c r="K9" s="6">
        <v>9300</v>
      </c>
      <c r="L9" s="6">
        <v>9454</v>
      </c>
      <c r="M9" s="6">
        <v>9527</v>
      </c>
      <c r="N9" s="6">
        <v>9580</v>
      </c>
      <c r="O9" s="6">
        <v>9601</v>
      </c>
      <c r="P9" s="6">
        <v>9531</v>
      </c>
      <c r="Q9" s="6">
        <v>9475</v>
      </c>
      <c r="R9" s="6">
        <v>9390</v>
      </c>
      <c r="S9" s="6">
        <v>9331</v>
      </c>
      <c r="T9" s="6">
        <v>9238</v>
      </c>
      <c r="U9" s="6">
        <v>9110</v>
      </c>
      <c r="V9" s="6">
        <v>9126</v>
      </c>
      <c r="W9" s="6">
        <v>9083</v>
      </c>
      <c r="X9" s="6">
        <v>9042</v>
      </c>
      <c r="Y9" s="6">
        <v>9032</v>
      </c>
      <c r="Z9" s="6">
        <v>8980</v>
      </c>
      <c r="AA9" s="6">
        <v>9014</v>
      </c>
      <c r="AB9" s="6">
        <v>8987</v>
      </c>
      <c r="AC9" s="6">
        <v>9042</v>
      </c>
      <c r="AD9" s="6">
        <v>9031</v>
      </c>
      <c r="AE9" s="6">
        <v>9110</v>
      </c>
      <c r="AF9" s="6">
        <v>9196</v>
      </c>
      <c r="AG9" s="6">
        <v>9248</v>
      </c>
      <c r="AH9" s="6">
        <v>9338</v>
      </c>
      <c r="AI9" s="6">
        <v>9380</v>
      </c>
      <c r="AJ9" s="6">
        <v>9467</v>
      </c>
      <c r="AK9" s="6">
        <v>9526</v>
      </c>
      <c r="AL9" s="6">
        <v>9541</v>
      </c>
      <c r="AM9" s="6">
        <v>9572</v>
      </c>
      <c r="AN9" s="6">
        <v>9591</v>
      </c>
      <c r="AO9" s="6">
        <v>9632</v>
      </c>
      <c r="AP9" s="6">
        <v>9638</v>
      </c>
      <c r="AQ9" s="6">
        <v>9683</v>
      </c>
      <c r="AR9" s="6">
        <v>9788</v>
      </c>
      <c r="AS9" s="6">
        <v>9875</v>
      </c>
      <c r="AT9" s="6">
        <v>10007</v>
      </c>
      <c r="AU9" s="6">
        <v>10202</v>
      </c>
      <c r="AV9" s="6">
        <v>10289</v>
      </c>
      <c r="AW9" s="6">
        <v>10423</v>
      </c>
      <c r="AX9" s="6">
        <v>10466</v>
      </c>
      <c r="AY9" s="6">
        <v>10626</v>
      </c>
      <c r="AZ9" s="6">
        <v>10764</v>
      </c>
      <c r="BA9" s="6">
        <v>10768</v>
      </c>
      <c r="BB9" s="6">
        <v>10748</v>
      </c>
      <c r="BC9" s="6">
        <v>10790</v>
      </c>
      <c r="BD9" s="6">
        <v>10889</v>
      </c>
      <c r="BE9" s="6">
        <v>11046</v>
      </c>
      <c r="BF9" s="6">
        <v>11159</v>
      </c>
      <c r="BG9" s="6">
        <v>11238</v>
      </c>
      <c r="BH9" s="6">
        <v>11305</v>
      </c>
      <c r="BJ9" s="14" t="s">
        <v>3</v>
      </c>
      <c r="BK9" s="132">
        <f t="shared" ca="1" si="0"/>
        <v>5753</v>
      </c>
      <c r="BL9" s="132">
        <f t="shared" ca="1" si="1"/>
        <v>5546</v>
      </c>
      <c r="BN9" s="6">
        <f t="shared" si="2"/>
        <v>2832</v>
      </c>
      <c r="BO9" s="6">
        <f t="shared" si="3"/>
        <v>3287</v>
      </c>
    </row>
    <row r="10" spans="1:122" x14ac:dyDescent="0.25">
      <c r="A10" s="14" t="s">
        <v>7</v>
      </c>
      <c r="B10" s="6">
        <v>4131</v>
      </c>
      <c r="C10" s="6">
        <v>4342</v>
      </c>
      <c r="D10" s="6">
        <v>4523</v>
      </c>
      <c r="E10" s="6">
        <v>6548</v>
      </c>
      <c r="F10" s="6">
        <v>7272</v>
      </c>
      <c r="G10" s="6">
        <v>7444</v>
      </c>
      <c r="H10" s="6">
        <v>7581</v>
      </c>
      <c r="I10" s="6">
        <v>7751</v>
      </c>
      <c r="J10" s="6">
        <v>7887</v>
      </c>
      <c r="K10" s="6">
        <v>7990</v>
      </c>
      <c r="L10" s="6">
        <v>8240</v>
      </c>
      <c r="M10" s="6">
        <v>8373</v>
      </c>
      <c r="N10" s="6">
        <v>8502</v>
      </c>
      <c r="O10" s="6">
        <v>8534</v>
      </c>
      <c r="P10" s="6">
        <v>8536</v>
      </c>
      <c r="Q10" s="6">
        <v>8474</v>
      </c>
      <c r="R10" s="6">
        <v>8413</v>
      </c>
      <c r="S10" s="6">
        <v>8354</v>
      </c>
      <c r="T10" s="6">
        <v>8220</v>
      </c>
      <c r="U10" s="6">
        <v>8127</v>
      </c>
      <c r="V10" s="6">
        <v>8177</v>
      </c>
      <c r="W10" s="6">
        <v>8103</v>
      </c>
      <c r="X10" s="6">
        <v>8045</v>
      </c>
      <c r="Y10" s="6">
        <v>8026</v>
      </c>
      <c r="Z10" s="6">
        <v>7939</v>
      </c>
      <c r="AA10" s="6">
        <v>8015</v>
      </c>
      <c r="AB10" s="6">
        <v>7949</v>
      </c>
      <c r="AC10" s="6">
        <v>7854</v>
      </c>
      <c r="AD10" s="6">
        <v>7845</v>
      </c>
      <c r="AE10" s="6">
        <v>7855</v>
      </c>
      <c r="AF10" s="6">
        <v>7933</v>
      </c>
      <c r="AG10" s="6">
        <v>7986</v>
      </c>
      <c r="AH10" s="6">
        <v>8043</v>
      </c>
      <c r="AI10" s="6">
        <v>8045</v>
      </c>
      <c r="AJ10" s="6">
        <v>8121</v>
      </c>
      <c r="AK10" s="6">
        <v>8190</v>
      </c>
      <c r="AL10" s="6">
        <v>8186</v>
      </c>
      <c r="AM10" s="6">
        <v>8266</v>
      </c>
      <c r="AN10" s="6">
        <v>8272</v>
      </c>
      <c r="AO10" s="6">
        <v>8351</v>
      </c>
      <c r="AP10" s="6">
        <v>8363</v>
      </c>
      <c r="AQ10" s="6">
        <v>8417</v>
      </c>
      <c r="AR10" s="6">
        <v>8484</v>
      </c>
      <c r="AS10" s="6">
        <v>8596</v>
      </c>
      <c r="AT10" s="6">
        <v>8727</v>
      </c>
      <c r="AU10" s="6">
        <v>8913</v>
      </c>
      <c r="AV10" s="6">
        <v>8994</v>
      </c>
      <c r="AW10" s="6">
        <v>9102</v>
      </c>
      <c r="AX10" s="6">
        <v>9165</v>
      </c>
      <c r="AY10" s="6">
        <v>9244</v>
      </c>
      <c r="AZ10" s="6">
        <v>9286</v>
      </c>
      <c r="BA10" s="6">
        <v>9313</v>
      </c>
      <c r="BB10" s="6">
        <v>9341</v>
      </c>
      <c r="BC10" s="6">
        <v>9402</v>
      </c>
      <c r="BD10" s="6">
        <v>9491</v>
      </c>
      <c r="BE10" s="6">
        <v>9634</v>
      </c>
      <c r="BF10" s="6">
        <v>9744</v>
      </c>
      <c r="BG10" s="6">
        <v>9831</v>
      </c>
      <c r="BH10" s="6">
        <v>9953</v>
      </c>
      <c r="BJ10" s="14" t="s">
        <v>7</v>
      </c>
      <c r="BK10" s="132">
        <f t="shared" ca="1" si="0"/>
        <v>4814</v>
      </c>
      <c r="BL10" s="132">
        <f t="shared" ca="1" si="1"/>
        <v>5132</v>
      </c>
      <c r="BN10" s="6">
        <f t="shared" si="2"/>
        <v>1916</v>
      </c>
      <c r="BO10" s="6">
        <f t="shared" si="3"/>
        <v>2606</v>
      </c>
    </row>
    <row r="11" spans="1:122" x14ac:dyDescent="0.25">
      <c r="A11" s="14" t="s">
        <v>4</v>
      </c>
      <c r="B11" s="6">
        <v>4110</v>
      </c>
      <c r="C11" s="6">
        <v>4345</v>
      </c>
      <c r="D11" s="6">
        <v>4569</v>
      </c>
      <c r="E11" s="6">
        <v>6539</v>
      </c>
      <c r="F11" s="6">
        <v>7545</v>
      </c>
      <c r="G11" s="6">
        <v>7791</v>
      </c>
      <c r="H11" s="6">
        <v>7898</v>
      </c>
      <c r="I11" s="6">
        <v>8034</v>
      </c>
      <c r="J11" s="6">
        <v>8175</v>
      </c>
      <c r="K11" s="6">
        <v>8330</v>
      </c>
      <c r="L11" s="6">
        <v>8508</v>
      </c>
      <c r="M11" s="6">
        <v>8593</v>
      </c>
      <c r="N11" s="6">
        <v>8677</v>
      </c>
      <c r="O11" s="6">
        <v>8726</v>
      </c>
      <c r="P11" s="6">
        <v>8779</v>
      </c>
      <c r="Q11" s="6">
        <v>8795</v>
      </c>
      <c r="R11" s="6">
        <v>8761</v>
      </c>
      <c r="S11" s="6">
        <v>8711</v>
      </c>
      <c r="T11" s="6">
        <v>8622</v>
      </c>
      <c r="U11" s="6">
        <v>8601</v>
      </c>
      <c r="V11" s="6">
        <v>8552</v>
      </c>
      <c r="W11" s="6">
        <v>8466</v>
      </c>
      <c r="X11" s="6">
        <v>8354</v>
      </c>
      <c r="Y11" s="6">
        <v>8385</v>
      </c>
      <c r="Z11" s="6">
        <v>8400</v>
      </c>
      <c r="AA11" s="6">
        <v>8356</v>
      </c>
      <c r="AB11" s="6">
        <v>8353</v>
      </c>
      <c r="AC11" s="6">
        <v>8405</v>
      </c>
      <c r="AD11" s="6">
        <v>8404</v>
      </c>
      <c r="AE11" s="6">
        <v>8527</v>
      </c>
      <c r="AF11" s="6">
        <v>8621</v>
      </c>
      <c r="AG11" s="6">
        <v>8659</v>
      </c>
      <c r="AH11" s="6">
        <v>8698</v>
      </c>
      <c r="AI11" s="6">
        <v>8751</v>
      </c>
      <c r="AJ11" s="6">
        <v>8779</v>
      </c>
      <c r="AK11" s="6">
        <v>8820</v>
      </c>
      <c r="AL11" s="6">
        <v>8919</v>
      </c>
      <c r="AM11" s="6">
        <v>9005</v>
      </c>
      <c r="AN11" s="6">
        <v>9018</v>
      </c>
      <c r="AO11" s="6">
        <v>9032</v>
      </c>
      <c r="AP11" s="6">
        <v>9091</v>
      </c>
      <c r="AQ11" s="6">
        <v>9169</v>
      </c>
      <c r="AR11" s="6">
        <v>9261</v>
      </c>
      <c r="AS11" s="6">
        <v>9325</v>
      </c>
      <c r="AT11" s="6">
        <v>9484</v>
      </c>
      <c r="AU11" s="6">
        <v>9641</v>
      </c>
      <c r="AV11" s="6">
        <v>9790</v>
      </c>
      <c r="AW11" s="6">
        <v>9881</v>
      </c>
      <c r="AX11" s="6">
        <v>9922</v>
      </c>
      <c r="AY11" s="6">
        <v>10055</v>
      </c>
      <c r="AZ11" s="6">
        <v>10160</v>
      </c>
      <c r="BA11" s="6">
        <v>10223</v>
      </c>
      <c r="BB11" s="6">
        <v>10302</v>
      </c>
      <c r="BC11" s="6">
        <v>10382</v>
      </c>
      <c r="BD11" s="6">
        <v>10500</v>
      </c>
      <c r="BE11" s="6">
        <v>10677</v>
      </c>
      <c r="BF11" s="6">
        <v>10823</v>
      </c>
      <c r="BG11" s="6">
        <v>10898</v>
      </c>
      <c r="BH11" s="6">
        <v>10938</v>
      </c>
      <c r="BJ11" s="14" t="s">
        <v>4</v>
      </c>
      <c r="BK11" s="132">
        <f t="shared" ca="1" si="0"/>
        <v>5917</v>
      </c>
      <c r="BL11" s="132">
        <f t="shared" ca="1" si="1"/>
        <v>5022</v>
      </c>
      <c r="BN11" s="6">
        <f t="shared" si="2"/>
        <v>2219</v>
      </c>
      <c r="BO11" s="6">
        <f t="shared" si="3"/>
        <v>2349</v>
      </c>
    </row>
    <row r="12" spans="1:122" x14ac:dyDescent="0.25">
      <c r="A12" s="14" t="s">
        <v>5</v>
      </c>
      <c r="B12" s="6">
        <v>4299</v>
      </c>
      <c r="C12" s="6">
        <v>4603</v>
      </c>
      <c r="D12" s="6">
        <v>4878</v>
      </c>
      <c r="E12" s="6">
        <v>7613</v>
      </c>
      <c r="F12" s="6">
        <v>8728</v>
      </c>
      <c r="G12" s="6">
        <v>8958</v>
      </c>
      <c r="H12" s="6">
        <v>9058</v>
      </c>
      <c r="I12" s="6">
        <v>9247</v>
      </c>
      <c r="J12" s="6">
        <v>9428</v>
      </c>
      <c r="K12" s="6">
        <v>9532</v>
      </c>
      <c r="L12" s="6">
        <v>9828</v>
      </c>
      <c r="M12" s="6">
        <v>9966</v>
      </c>
      <c r="N12" s="6">
        <v>10187</v>
      </c>
      <c r="O12" s="6">
        <v>10305</v>
      </c>
      <c r="P12" s="6">
        <v>10314</v>
      </c>
      <c r="Q12" s="6">
        <v>10289</v>
      </c>
      <c r="R12" s="6">
        <v>10205</v>
      </c>
      <c r="S12" s="6">
        <v>10123</v>
      </c>
      <c r="T12" s="6">
        <v>10058</v>
      </c>
      <c r="U12" s="6">
        <v>10090</v>
      </c>
      <c r="V12" s="6">
        <v>10081</v>
      </c>
      <c r="W12" s="6">
        <v>10008</v>
      </c>
      <c r="X12" s="6">
        <v>9981</v>
      </c>
      <c r="Y12" s="6">
        <v>9992</v>
      </c>
      <c r="Z12" s="6">
        <v>10012</v>
      </c>
      <c r="AA12" s="6">
        <v>10079</v>
      </c>
      <c r="AB12" s="6">
        <v>10018</v>
      </c>
      <c r="AC12" s="6">
        <v>10083</v>
      </c>
      <c r="AD12" s="6">
        <v>10103</v>
      </c>
      <c r="AE12" s="6">
        <v>10191</v>
      </c>
      <c r="AF12" s="6">
        <v>10378</v>
      </c>
      <c r="AG12" s="6">
        <v>10468</v>
      </c>
      <c r="AH12" s="6">
        <v>10558</v>
      </c>
      <c r="AI12" s="6">
        <v>10662</v>
      </c>
      <c r="AJ12" s="6">
        <v>10729</v>
      </c>
      <c r="AK12" s="6">
        <v>10763</v>
      </c>
      <c r="AL12" s="6">
        <v>10797</v>
      </c>
      <c r="AM12" s="6">
        <v>10908</v>
      </c>
      <c r="AN12" s="6">
        <v>10974</v>
      </c>
      <c r="AO12" s="6">
        <v>11075</v>
      </c>
      <c r="AP12" s="6">
        <v>11115</v>
      </c>
      <c r="AQ12" s="6">
        <v>11205</v>
      </c>
      <c r="AR12" s="6">
        <v>11230</v>
      </c>
      <c r="AS12" s="6">
        <v>11437</v>
      </c>
      <c r="AT12" s="6">
        <v>11621</v>
      </c>
      <c r="AU12" s="6">
        <v>11976</v>
      </c>
      <c r="AV12" s="6">
        <v>12132</v>
      </c>
      <c r="AW12" s="6">
        <v>12235</v>
      </c>
      <c r="AX12" s="6">
        <v>12274</v>
      </c>
      <c r="AY12" s="6">
        <v>12515</v>
      </c>
      <c r="AZ12" s="6">
        <v>12688</v>
      </c>
      <c r="BA12" s="6">
        <v>12773</v>
      </c>
      <c r="BB12" s="6">
        <v>12870</v>
      </c>
      <c r="BC12" s="6">
        <v>13046</v>
      </c>
      <c r="BD12" s="6">
        <v>13207</v>
      </c>
      <c r="BE12" s="6">
        <v>13352</v>
      </c>
      <c r="BF12" s="6">
        <v>13541</v>
      </c>
      <c r="BG12" s="6">
        <v>13660</v>
      </c>
      <c r="BH12" s="6">
        <v>13833</v>
      </c>
      <c r="BJ12" s="14" t="s">
        <v>5</v>
      </c>
      <c r="BK12" s="132">
        <f t="shared" ca="1" si="0"/>
        <v>7492</v>
      </c>
      <c r="BL12" s="132">
        <f t="shared" ca="1" si="1"/>
        <v>6343</v>
      </c>
      <c r="BN12" s="6">
        <f t="shared" si="2"/>
        <v>2407</v>
      </c>
      <c r="BO12" s="6">
        <f t="shared" si="3"/>
        <v>2467</v>
      </c>
    </row>
    <row r="13" spans="1:122" x14ac:dyDescent="0.25">
      <c r="A13" s="14" t="s">
        <v>6</v>
      </c>
      <c r="B13" s="6">
        <v>2122</v>
      </c>
      <c r="C13" s="6">
        <v>2261</v>
      </c>
      <c r="D13" s="6">
        <v>2391</v>
      </c>
      <c r="E13" s="6">
        <v>3999</v>
      </c>
      <c r="F13" s="6">
        <v>4643</v>
      </c>
      <c r="G13" s="6">
        <v>4745</v>
      </c>
      <c r="H13" s="6">
        <v>4778</v>
      </c>
      <c r="I13" s="6">
        <v>4901</v>
      </c>
      <c r="J13" s="6">
        <v>4984</v>
      </c>
      <c r="K13" s="6">
        <v>5087</v>
      </c>
      <c r="L13" s="6">
        <v>5235</v>
      </c>
      <c r="M13" s="6">
        <v>5289</v>
      </c>
      <c r="N13" s="6">
        <v>5371</v>
      </c>
      <c r="O13" s="6">
        <v>5434</v>
      </c>
      <c r="P13" s="6">
        <v>5464</v>
      </c>
      <c r="Q13" s="6">
        <v>5452</v>
      </c>
      <c r="R13" s="6">
        <v>5352</v>
      </c>
      <c r="S13" s="6">
        <v>5214</v>
      </c>
      <c r="T13" s="6">
        <v>5202</v>
      </c>
      <c r="U13" s="6">
        <v>5145</v>
      </c>
      <c r="V13" s="6">
        <v>5052</v>
      </c>
      <c r="W13" s="6">
        <v>4991</v>
      </c>
      <c r="X13" s="6">
        <v>4915</v>
      </c>
      <c r="Y13" s="6">
        <v>4888</v>
      </c>
      <c r="Z13" s="6">
        <v>4817</v>
      </c>
      <c r="AA13" s="6">
        <v>4795</v>
      </c>
      <c r="AB13" s="6">
        <v>4766</v>
      </c>
      <c r="AC13" s="6">
        <v>4746</v>
      </c>
      <c r="AD13" s="6">
        <v>4743</v>
      </c>
      <c r="AE13" s="6">
        <v>4826</v>
      </c>
      <c r="AF13" s="6">
        <v>4897</v>
      </c>
      <c r="AG13" s="6">
        <v>4907</v>
      </c>
      <c r="AH13" s="6">
        <v>4965</v>
      </c>
      <c r="AI13" s="6">
        <v>5015</v>
      </c>
      <c r="AJ13" s="6">
        <v>5073</v>
      </c>
      <c r="AK13" s="6">
        <v>5108</v>
      </c>
      <c r="AL13" s="6">
        <v>5118</v>
      </c>
      <c r="AM13" s="6">
        <v>5154</v>
      </c>
      <c r="AN13" s="6">
        <v>5124</v>
      </c>
      <c r="AO13" s="6">
        <v>5133</v>
      </c>
      <c r="AP13" s="6">
        <v>5163</v>
      </c>
      <c r="AQ13" s="6">
        <v>5196</v>
      </c>
      <c r="AR13" s="6">
        <v>5278</v>
      </c>
      <c r="AS13" s="6">
        <v>5351</v>
      </c>
      <c r="AT13" s="6">
        <v>5471</v>
      </c>
      <c r="AU13" s="6">
        <v>5634</v>
      </c>
      <c r="AV13" s="6">
        <v>5667</v>
      </c>
      <c r="AW13" s="6">
        <v>5737</v>
      </c>
      <c r="AX13" s="6">
        <v>5791</v>
      </c>
      <c r="AY13" s="6">
        <v>5857</v>
      </c>
      <c r="AZ13" s="6">
        <v>5938</v>
      </c>
      <c r="BA13" s="6">
        <v>5928</v>
      </c>
      <c r="BB13" s="6">
        <v>5926</v>
      </c>
      <c r="BC13" s="6">
        <v>5978</v>
      </c>
      <c r="BD13" s="6">
        <v>6017</v>
      </c>
      <c r="BE13" s="6">
        <v>6110</v>
      </c>
      <c r="BF13" s="6">
        <v>6274</v>
      </c>
      <c r="BG13" s="6">
        <v>6323</v>
      </c>
      <c r="BH13" s="6">
        <v>6389</v>
      </c>
      <c r="BJ13" s="14" t="s">
        <v>6</v>
      </c>
      <c r="BK13" s="132">
        <f t="shared" ca="1" si="0"/>
        <v>3600</v>
      </c>
      <c r="BL13" s="132">
        <f t="shared" ca="1" si="1"/>
        <v>2790</v>
      </c>
      <c r="BN13" s="6">
        <f t="shared" si="2"/>
        <v>1227</v>
      </c>
      <c r="BO13" s="6">
        <f t="shared" si="3"/>
        <v>1165</v>
      </c>
    </row>
    <row r="14" spans="1:122" x14ac:dyDescent="0.25">
      <c r="A14" s="14" t="s">
        <v>8</v>
      </c>
      <c r="B14" s="6">
        <v>6656</v>
      </c>
      <c r="C14" s="6">
        <v>6928</v>
      </c>
      <c r="D14" s="6">
        <v>7218</v>
      </c>
      <c r="E14" s="6">
        <v>9845</v>
      </c>
      <c r="F14" s="6">
        <v>10838</v>
      </c>
      <c r="G14" s="6">
        <v>10973</v>
      </c>
      <c r="H14" s="6">
        <v>11058</v>
      </c>
      <c r="I14" s="6">
        <v>11196</v>
      </c>
      <c r="J14" s="6">
        <v>11395</v>
      </c>
      <c r="K14" s="6">
        <v>11540</v>
      </c>
      <c r="L14" s="6">
        <v>11733</v>
      </c>
      <c r="M14" s="6">
        <v>11818</v>
      </c>
      <c r="N14" s="6">
        <v>11940</v>
      </c>
      <c r="O14" s="6">
        <v>12135</v>
      </c>
      <c r="P14" s="6">
        <v>12104</v>
      </c>
      <c r="Q14" s="6">
        <v>12109</v>
      </c>
      <c r="R14" s="6">
        <v>12084</v>
      </c>
      <c r="S14" s="6">
        <v>12036</v>
      </c>
      <c r="T14" s="6">
        <v>11999</v>
      </c>
      <c r="U14" s="6">
        <v>11969</v>
      </c>
      <c r="V14" s="6">
        <v>11987</v>
      </c>
      <c r="W14" s="6">
        <v>11946</v>
      </c>
      <c r="X14" s="6">
        <v>11903</v>
      </c>
      <c r="Y14" s="6">
        <v>11789</v>
      </c>
      <c r="Z14" s="6">
        <v>11733</v>
      </c>
      <c r="AA14" s="6">
        <v>11764</v>
      </c>
      <c r="AB14" s="6">
        <v>11708</v>
      </c>
      <c r="AC14" s="6">
        <v>11715</v>
      </c>
      <c r="AD14" s="6">
        <v>11696</v>
      </c>
      <c r="AE14" s="6">
        <v>11764</v>
      </c>
      <c r="AF14" s="6">
        <v>11855</v>
      </c>
      <c r="AG14" s="6">
        <v>11954</v>
      </c>
      <c r="AH14" s="6">
        <v>12090</v>
      </c>
      <c r="AI14" s="6">
        <v>12200</v>
      </c>
      <c r="AJ14" s="6">
        <v>12266</v>
      </c>
      <c r="AK14" s="6">
        <v>12355</v>
      </c>
      <c r="AL14" s="6">
        <v>12355</v>
      </c>
      <c r="AM14" s="6">
        <v>12526</v>
      </c>
      <c r="AN14" s="6">
        <v>12567</v>
      </c>
      <c r="AO14" s="6">
        <v>12610</v>
      </c>
      <c r="AP14" s="6">
        <v>12656</v>
      </c>
      <c r="AQ14" s="6">
        <v>12665</v>
      </c>
      <c r="AR14" s="6">
        <v>12755</v>
      </c>
      <c r="AS14" s="6">
        <v>12884</v>
      </c>
      <c r="AT14" s="6">
        <v>13172</v>
      </c>
      <c r="AU14" s="6">
        <v>13498</v>
      </c>
      <c r="AV14" s="6">
        <v>13717</v>
      </c>
      <c r="AW14" s="6">
        <v>13904</v>
      </c>
      <c r="AX14" s="6">
        <v>14019</v>
      </c>
      <c r="AY14" s="6">
        <v>14151</v>
      </c>
      <c r="AZ14" s="6">
        <v>14291</v>
      </c>
      <c r="BA14" s="6">
        <v>14357</v>
      </c>
      <c r="BB14" s="6">
        <v>14460</v>
      </c>
      <c r="BC14" s="6">
        <v>14555</v>
      </c>
      <c r="BD14" s="6">
        <v>14698</v>
      </c>
      <c r="BE14" s="6">
        <v>14860</v>
      </c>
      <c r="BF14" s="6">
        <v>15104</v>
      </c>
      <c r="BG14" s="6">
        <v>15248</v>
      </c>
      <c r="BH14" s="6">
        <v>15389</v>
      </c>
      <c r="BJ14" s="14" t="s">
        <v>8</v>
      </c>
      <c r="BK14" s="132">
        <f t="shared" ca="1" si="0"/>
        <v>8160</v>
      </c>
      <c r="BL14" s="132">
        <f t="shared" ca="1" si="1"/>
        <v>7227</v>
      </c>
      <c r="BN14" s="6">
        <f t="shared" si="2"/>
        <v>3468</v>
      </c>
      <c r="BO14" s="6">
        <f t="shared" si="3"/>
        <v>3752</v>
      </c>
    </row>
    <row r="15" spans="1:122" x14ac:dyDescent="0.25">
      <c r="A15" s="14" t="s">
        <v>9</v>
      </c>
      <c r="B15" s="6">
        <v>9453</v>
      </c>
      <c r="C15" s="6">
        <v>9812</v>
      </c>
      <c r="D15" s="6">
        <v>10110</v>
      </c>
      <c r="E15" s="6">
        <v>13277</v>
      </c>
      <c r="F15" s="6">
        <v>14461</v>
      </c>
      <c r="G15" s="6">
        <v>14665</v>
      </c>
      <c r="H15" s="6">
        <v>14857</v>
      </c>
      <c r="I15" s="6">
        <v>15130</v>
      </c>
      <c r="J15" s="6">
        <v>15304</v>
      </c>
      <c r="K15" s="6">
        <v>15408</v>
      </c>
      <c r="L15" s="6">
        <v>15696</v>
      </c>
      <c r="M15" s="6">
        <v>15837</v>
      </c>
      <c r="N15" s="6">
        <v>15916</v>
      </c>
      <c r="O15" s="6">
        <v>15940</v>
      </c>
      <c r="P15" s="6">
        <v>15923</v>
      </c>
      <c r="Q15" s="6">
        <v>15894</v>
      </c>
      <c r="R15" s="6">
        <v>15725</v>
      </c>
      <c r="S15" s="6">
        <v>15600</v>
      </c>
      <c r="T15" s="6">
        <v>15419</v>
      </c>
      <c r="U15" s="6">
        <v>15363</v>
      </c>
      <c r="V15" s="6">
        <v>15286</v>
      </c>
      <c r="W15" s="6">
        <v>15150</v>
      </c>
      <c r="X15" s="6">
        <v>15068</v>
      </c>
      <c r="Y15" s="6">
        <v>15000</v>
      </c>
      <c r="Z15" s="6">
        <v>14962</v>
      </c>
      <c r="AA15" s="6">
        <v>14973</v>
      </c>
      <c r="AB15" s="6">
        <v>14839</v>
      </c>
      <c r="AC15" s="6">
        <v>14794</v>
      </c>
      <c r="AD15" s="6">
        <v>14829</v>
      </c>
      <c r="AE15" s="6">
        <v>14875</v>
      </c>
      <c r="AF15" s="6">
        <v>15017</v>
      </c>
      <c r="AG15" s="6">
        <v>15070</v>
      </c>
      <c r="AH15" s="6">
        <v>15205</v>
      </c>
      <c r="AI15" s="6">
        <v>15325</v>
      </c>
      <c r="AJ15" s="6">
        <v>15367</v>
      </c>
      <c r="AK15" s="6">
        <v>15417</v>
      </c>
      <c r="AL15" s="6">
        <v>15499</v>
      </c>
      <c r="AM15" s="6">
        <v>15614</v>
      </c>
      <c r="AN15" s="6">
        <v>15579</v>
      </c>
      <c r="AO15" s="6">
        <v>15588</v>
      </c>
      <c r="AP15" s="6">
        <v>15583</v>
      </c>
      <c r="AQ15" s="6">
        <v>15633</v>
      </c>
      <c r="AR15" s="6">
        <v>15677</v>
      </c>
      <c r="AS15" s="6">
        <v>15734</v>
      </c>
      <c r="AT15" s="6">
        <v>15815</v>
      </c>
      <c r="AU15" s="6">
        <v>16087</v>
      </c>
      <c r="AV15" s="6">
        <v>16204</v>
      </c>
      <c r="AW15" s="6">
        <v>16363</v>
      </c>
      <c r="AX15" s="6">
        <v>16522</v>
      </c>
      <c r="AY15" s="6">
        <v>16715</v>
      </c>
      <c r="AZ15" s="6">
        <v>16844</v>
      </c>
      <c r="BA15" s="6">
        <v>16867</v>
      </c>
      <c r="BB15" s="6">
        <v>16932</v>
      </c>
      <c r="BC15" s="6">
        <v>17059</v>
      </c>
      <c r="BD15" s="6">
        <v>17245</v>
      </c>
      <c r="BE15" s="6">
        <v>17343</v>
      </c>
      <c r="BF15" s="6">
        <v>17603</v>
      </c>
      <c r="BG15" s="6">
        <v>17779</v>
      </c>
      <c r="BH15" s="6">
        <v>17955</v>
      </c>
      <c r="BJ15" s="14" t="s">
        <v>9</v>
      </c>
      <c r="BK15" s="132">
        <f t="shared" ca="1" si="0"/>
        <v>8652</v>
      </c>
      <c r="BL15" s="132">
        <f t="shared" ca="1" si="1"/>
        <v>9301</v>
      </c>
      <c r="BN15" s="6">
        <f t="shared" si="2"/>
        <v>4422</v>
      </c>
      <c r="BO15" s="6">
        <f t="shared" si="3"/>
        <v>5692</v>
      </c>
    </row>
    <row r="16" spans="1:122" x14ac:dyDescent="0.25">
      <c r="A16" s="14" t="s">
        <v>46</v>
      </c>
      <c r="B16" s="6">
        <v>2525</v>
      </c>
      <c r="C16" s="6">
        <v>2683</v>
      </c>
      <c r="D16" s="6">
        <v>2880</v>
      </c>
      <c r="E16" s="6">
        <v>4658</v>
      </c>
      <c r="F16" s="6">
        <v>5449</v>
      </c>
      <c r="G16" s="6">
        <v>5519</v>
      </c>
      <c r="H16" s="6">
        <v>5590</v>
      </c>
      <c r="I16" s="6">
        <v>5725</v>
      </c>
      <c r="J16" s="6">
        <v>5848</v>
      </c>
      <c r="K16" s="6">
        <v>5958</v>
      </c>
      <c r="L16" s="6">
        <v>6080</v>
      </c>
      <c r="M16" s="6">
        <v>6133</v>
      </c>
      <c r="N16" s="6">
        <v>6243</v>
      </c>
      <c r="O16" s="6">
        <v>6291</v>
      </c>
      <c r="P16" s="6">
        <v>6289</v>
      </c>
      <c r="Q16" s="6">
        <v>6269</v>
      </c>
      <c r="R16" s="6">
        <v>6164</v>
      </c>
      <c r="S16" s="6">
        <v>6096</v>
      </c>
      <c r="T16" s="6">
        <v>6059</v>
      </c>
      <c r="U16" s="6">
        <v>5994</v>
      </c>
      <c r="V16" s="6">
        <v>5955</v>
      </c>
      <c r="W16" s="6">
        <v>5933</v>
      </c>
      <c r="X16" s="6">
        <v>5842</v>
      </c>
      <c r="Y16" s="6">
        <v>5817</v>
      </c>
      <c r="Z16" s="6">
        <v>5784</v>
      </c>
      <c r="AA16" s="6">
        <v>5781</v>
      </c>
      <c r="AB16" s="6">
        <v>5758</v>
      </c>
      <c r="AC16" s="6">
        <v>5785</v>
      </c>
      <c r="AD16" s="6">
        <v>5812</v>
      </c>
      <c r="AE16" s="6">
        <v>5876</v>
      </c>
      <c r="AF16" s="6">
        <v>5927</v>
      </c>
      <c r="AG16" s="6">
        <v>5985</v>
      </c>
      <c r="AH16" s="6">
        <v>6024</v>
      </c>
      <c r="AI16" s="6">
        <v>6135</v>
      </c>
      <c r="AJ16" s="6">
        <v>6178</v>
      </c>
      <c r="AK16" s="6">
        <v>6223</v>
      </c>
      <c r="AL16" s="6">
        <v>6232</v>
      </c>
      <c r="AM16" s="6">
        <v>6307</v>
      </c>
      <c r="AN16" s="6">
        <v>6339</v>
      </c>
      <c r="AO16" s="6">
        <v>6428</v>
      </c>
      <c r="AP16" s="6">
        <v>6459</v>
      </c>
      <c r="AQ16" s="6">
        <v>6504</v>
      </c>
      <c r="AR16" s="6">
        <v>6605</v>
      </c>
      <c r="AS16" s="6">
        <v>6701</v>
      </c>
      <c r="AT16" s="6">
        <v>6847</v>
      </c>
      <c r="AU16" s="6">
        <v>6973</v>
      </c>
      <c r="AV16" s="6">
        <v>7063</v>
      </c>
      <c r="AW16" s="6">
        <v>7138</v>
      </c>
      <c r="AX16" s="6">
        <v>7177</v>
      </c>
      <c r="AY16" s="6">
        <v>7304</v>
      </c>
      <c r="AZ16" s="6">
        <v>7429</v>
      </c>
      <c r="BA16" s="6">
        <v>7465</v>
      </c>
      <c r="BB16" s="6">
        <v>7518</v>
      </c>
      <c r="BC16" s="6">
        <v>7508</v>
      </c>
      <c r="BD16" s="6">
        <v>7608</v>
      </c>
      <c r="BE16" s="6">
        <v>7740</v>
      </c>
      <c r="BF16" s="6">
        <v>7887</v>
      </c>
      <c r="BG16" s="6">
        <v>7971</v>
      </c>
      <c r="BH16" s="6">
        <v>8069</v>
      </c>
      <c r="BJ16" s="14" t="s">
        <v>46</v>
      </c>
      <c r="BK16" s="132">
        <f t="shared" ca="1" si="0"/>
        <v>4554</v>
      </c>
      <c r="BL16" s="132">
        <f t="shared" ca="1" si="1"/>
        <v>3510</v>
      </c>
      <c r="BN16" s="6">
        <f t="shared" si="2"/>
        <v>1476</v>
      </c>
      <c r="BO16" s="6">
        <f t="shared" si="3"/>
        <v>1398</v>
      </c>
    </row>
    <row r="17" spans="1:121" x14ac:dyDescent="0.25">
      <c r="A17" s="14" t="s">
        <v>11</v>
      </c>
      <c r="B17" s="6">
        <v>2159</v>
      </c>
      <c r="C17" s="6">
        <v>2321</v>
      </c>
      <c r="D17" s="6">
        <v>2484</v>
      </c>
      <c r="E17" s="6">
        <v>4220</v>
      </c>
      <c r="F17" s="6">
        <v>4938</v>
      </c>
      <c r="G17" s="6">
        <v>5079</v>
      </c>
      <c r="H17" s="6">
        <v>5207</v>
      </c>
      <c r="I17" s="6">
        <v>5335</v>
      </c>
      <c r="J17" s="6">
        <v>5438</v>
      </c>
      <c r="K17" s="6">
        <v>5485</v>
      </c>
      <c r="L17" s="6">
        <v>5608</v>
      </c>
      <c r="M17" s="6">
        <v>5651</v>
      </c>
      <c r="N17" s="6">
        <v>5807</v>
      </c>
      <c r="O17" s="6">
        <v>5855</v>
      </c>
      <c r="P17" s="6">
        <v>5873</v>
      </c>
      <c r="Q17" s="6">
        <v>5817</v>
      </c>
      <c r="R17" s="6">
        <v>5737</v>
      </c>
      <c r="S17" s="6">
        <v>5623</v>
      </c>
      <c r="T17" s="6">
        <v>5544</v>
      </c>
      <c r="U17" s="6">
        <v>5479</v>
      </c>
      <c r="V17" s="6">
        <v>5421</v>
      </c>
      <c r="W17" s="6">
        <v>5403</v>
      </c>
      <c r="X17" s="6">
        <v>5364</v>
      </c>
      <c r="Y17" s="6">
        <v>5353</v>
      </c>
      <c r="Z17" s="6">
        <v>5312</v>
      </c>
      <c r="AA17" s="6">
        <v>5312</v>
      </c>
      <c r="AB17" s="6">
        <v>5282</v>
      </c>
      <c r="AC17" s="6">
        <v>5242</v>
      </c>
      <c r="AD17" s="6">
        <v>5252</v>
      </c>
      <c r="AE17" s="6">
        <v>5351</v>
      </c>
      <c r="AF17" s="6">
        <v>5410</v>
      </c>
      <c r="AG17" s="6">
        <v>5412</v>
      </c>
      <c r="AH17" s="6">
        <v>5469</v>
      </c>
      <c r="AI17" s="6">
        <v>5504</v>
      </c>
      <c r="AJ17" s="6">
        <v>5496</v>
      </c>
      <c r="AK17" s="6">
        <v>5508</v>
      </c>
      <c r="AL17" s="6">
        <v>5508</v>
      </c>
      <c r="AM17" s="6">
        <v>5558</v>
      </c>
      <c r="AN17" s="6">
        <v>5595</v>
      </c>
      <c r="AO17" s="6">
        <v>5644</v>
      </c>
      <c r="AP17" s="6">
        <v>5691</v>
      </c>
      <c r="AQ17" s="6">
        <v>5735</v>
      </c>
      <c r="AR17" s="6">
        <v>5763</v>
      </c>
      <c r="AS17" s="6">
        <v>5855</v>
      </c>
      <c r="AT17" s="6">
        <v>5987</v>
      </c>
      <c r="AU17" s="6">
        <v>6132</v>
      </c>
      <c r="AV17" s="6">
        <v>6175</v>
      </c>
      <c r="AW17" s="6">
        <v>6261</v>
      </c>
      <c r="AX17" s="6">
        <v>6296</v>
      </c>
      <c r="AY17" s="6">
        <v>6355</v>
      </c>
      <c r="AZ17" s="6">
        <v>6421</v>
      </c>
      <c r="BA17" s="6">
        <v>6414</v>
      </c>
      <c r="BB17" s="6">
        <v>6437</v>
      </c>
      <c r="BC17" s="6">
        <v>6468</v>
      </c>
      <c r="BD17" s="6">
        <v>6548</v>
      </c>
      <c r="BE17" s="6">
        <v>6656</v>
      </c>
      <c r="BF17" s="6">
        <v>6795</v>
      </c>
      <c r="BG17" s="6">
        <v>6810</v>
      </c>
      <c r="BH17" s="6">
        <v>6911</v>
      </c>
      <c r="BJ17" s="14" t="s">
        <v>11</v>
      </c>
      <c r="BK17" s="132">
        <f t="shared" ca="1" si="0"/>
        <v>3625</v>
      </c>
      <c r="BL17" s="132">
        <f t="shared" ca="1" si="1"/>
        <v>3284</v>
      </c>
      <c r="BN17" s="6">
        <f t="shared" si="2"/>
        <v>1166</v>
      </c>
      <c r="BO17" s="6">
        <f t="shared" si="3"/>
        <v>1322</v>
      </c>
    </row>
    <row r="18" spans="1:121" x14ac:dyDescent="0.25">
      <c r="A18" s="14" t="s">
        <v>41</v>
      </c>
      <c r="B18" s="6">
        <v>53575</v>
      </c>
      <c r="C18" s="6">
        <v>56344</v>
      </c>
      <c r="D18" s="6">
        <v>59019</v>
      </c>
      <c r="E18" s="6">
        <v>85226</v>
      </c>
      <c r="F18" s="6">
        <v>95908</v>
      </c>
      <c r="G18" s="6">
        <v>97784</v>
      </c>
      <c r="H18" s="6">
        <v>99116</v>
      </c>
      <c r="I18" s="6">
        <v>101062</v>
      </c>
      <c r="J18" s="6">
        <v>102810</v>
      </c>
      <c r="K18" s="6">
        <v>104042</v>
      </c>
      <c r="L18" s="6">
        <v>106496</v>
      </c>
      <c r="M18" s="6">
        <v>107472</v>
      </c>
      <c r="N18" s="6">
        <v>108936</v>
      </c>
      <c r="O18" s="6">
        <v>109808</v>
      </c>
      <c r="P18" s="6">
        <v>109645</v>
      </c>
      <c r="Q18" s="6">
        <v>109188</v>
      </c>
      <c r="R18" s="6">
        <v>108196</v>
      </c>
      <c r="S18" s="6">
        <v>107294</v>
      </c>
      <c r="T18" s="6">
        <v>106280</v>
      </c>
      <c r="U18" s="6">
        <v>105516</v>
      </c>
      <c r="V18" s="6">
        <v>105107</v>
      </c>
      <c r="W18" s="6">
        <v>104501</v>
      </c>
      <c r="X18" s="6">
        <v>103748</v>
      </c>
      <c r="Y18" s="6">
        <v>103457</v>
      </c>
      <c r="Z18" s="6">
        <v>103046</v>
      </c>
      <c r="AA18" s="6">
        <v>103273</v>
      </c>
      <c r="AB18" s="6">
        <v>102698</v>
      </c>
      <c r="AC18" s="6">
        <v>102657</v>
      </c>
      <c r="AD18" s="6">
        <v>102782</v>
      </c>
      <c r="AE18" s="6">
        <v>103637</v>
      </c>
      <c r="AF18" s="6">
        <v>104777</v>
      </c>
      <c r="AG18" s="6">
        <v>105408</v>
      </c>
      <c r="AH18" s="6">
        <v>106331</v>
      </c>
      <c r="AI18" s="6">
        <v>107241</v>
      </c>
      <c r="AJ18" s="6">
        <v>107861</v>
      </c>
      <c r="AK18" s="6">
        <v>108489</v>
      </c>
      <c r="AL18" s="6">
        <v>108858</v>
      </c>
      <c r="AM18" s="6">
        <v>109842</v>
      </c>
      <c r="AN18" s="6">
        <v>110174</v>
      </c>
      <c r="AO18" s="6">
        <v>110780</v>
      </c>
      <c r="AP18" s="6">
        <v>111187</v>
      </c>
      <c r="AQ18" s="6">
        <v>111858</v>
      </c>
      <c r="AR18" s="6">
        <v>112697</v>
      </c>
      <c r="AS18" s="6">
        <v>113849</v>
      </c>
      <c r="AT18" s="6">
        <v>115703</v>
      </c>
      <c r="AU18" s="6">
        <v>118168</v>
      </c>
      <c r="AV18" s="6">
        <v>119533</v>
      </c>
      <c r="AW18" s="6">
        <v>120852</v>
      </c>
      <c r="AX18" s="6">
        <v>121688</v>
      </c>
      <c r="AY18" s="6">
        <v>123311</v>
      </c>
      <c r="AZ18" s="6">
        <v>124674</v>
      </c>
      <c r="BA18" s="6">
        <v>125011</v>
      </c>
      <c r="BB18" s="6">
        <v>125523</v>
      </c>
      <c r="BC18" s="6">
        <v>126449</v>
      </c>
      <c r="BD18" s="6">
        <v>127880</v>
      </c>
      <c r="BE18" s="6">
        <v>129548</v>
      </c>
      <c r="BF18" s="6">
        <v>131518</v>
      </c>
      <c r="BG18" s="6">
        <v>132669</v>
      </c>
      <c r="BH18" s="6">
        <v>134030</v>
      </c>
      <c r="BJ18" s="14" t="s">
        <v>94</v>
      </c>
      <c r="BK18" s="132">
        <f t="shared" ca="1" si="0"/>
        <v>70250</v>
      </c>
      <c r="BL18" s="132">
        <f t="shared" ca="1" si="1"/>
        <v>63771</v>
      </c>
      <c r="BN18" s="6">
        <f t="shared" si="2"/>
        <v>27717</v>
      </c>
      <c r="BO18" s="6">
        <f t="shared" si="3"/>
        <v>31300</v>
      </c>
    </row>
    <row r="19" spans="1:121" x14ac:dyDescent="0.25">
      <c r="A19" s="14" t="s">
        <v>24</v>
      </c>
      <c r="B19" s="6">
        <v>10961</v>
      </c>
      <c r="C19" s="6">
        <v>11520</v>
      </c>
      <c r="D19" s="6">
        <v>12090</v>
      </c>
      <c r="E19" s="6">
        <v>17151</v>
      </c>
      <c r="F19" s="6">
        <v>19444</v>
      </c>
      <c r="G19" s="6">
        <v>19856</v>
      </c>
      <c r="H19" s="6">
        <v>20124</v>
      </c>
      <c r="I19" s="6">
        <v>20497</v>
      </c>
      <c r="J19" s="6">
        <v>20828</v>
      </c>
      <c r="K19" s="6">
        <v>21087</v>
      </c>
      <c r="L19" s="6">
        <v>21679</v>
      </c>
      <c r="M19" s="6">
        <v>21940</v>
      </c>
      <c r="N19" s="6">
        <v>22241</v>
      </c>
      <c r="O19" s="6">
        <v>22493</v>
      </c>
      <c r="P19" s="6">
        <v>22547</v>
      </c>
      <c r="Q19" s="6">
        <v>22492</v>
      </c>
      <c r="R19" s="6">
        <v>22489</v>
      </c>
      <c r="S19" s="6">
        <v>22389</v>
      </c>
      <c r="T19" s="6">
        <v>22195</v>
      </c>
      <c r="U19" s="6">
        <v>21965</v>
      </c>
      <c r="V19" s="6">
        <v>21883</v>
      </c>
      <c r="W19" s="6">
        <v>21877</v>
      </c>
      <c r="X19" s="6">
        <v>21784</v>
      </c>
      <c r="Y19" s="6">
        <v>21815</v>
      </c>
      <c r="Z19" s="6">
        <v>21733</v>
      </c>
      <c r="AA19" s="6">
        <v>21629</v>
      </c>
      <c r="AB19" s="6">
        <v>21540</v>
      </c>
      <c r="AC19" s="6">
        <v>21553</v>
      </c>
      <c r="AD19" s="6">
        <v>21411</v>
      </c>
      <c r="AE19" s="6">
        <v>21666</v>
      </c>
      <c r="AF19" s="6">
        <v>21899</v>
      </c>
      <c r="AG19" s="6">
        <v>22195</v>
      </c>
      <c r="AH19" s="6">
        <v>22478</v>
      </c>
      <c r="AI19" s="6">
        <v>22806</v>
      </c>
      <c r="AJ19" s="6">
        <v>23098</v>
      </c>
      <c r="AK19" s="6">
        <v>23284</v>
      </c>
      <c r="AL19" s="6">
        <v>23372</v>
      </c>
      <c r="AM19" s="6">
        <v>23618</v>
      </c>
      <c r="AN19" s="6">
        <v>23822</v>
      </c>
      <c r="AO19" s="6">
        <v>24102</v>
      </c>
      <c r="AP19" s="6">
        <v>24282</v>
      </c>
      <c r="AQ19" s="6">
        <v>24394</v>
      </c>
      <c r="AR19" s="6">
        <v>24606</v>
      </c>
      <c r="AS19" s="6">
        <v>24815</v>
      </c>
      <c r="AT19" s="6">
        <v>25084</v>
      </c>
      <c r="AU19" s="6">
        <v>25403</v>
      </c>
      <c r="AV19" s="6">
        <v>25701</v>
      </c>
      <c r="AW19" s="6">
        <v>25955</v>
      </c>
      <c r="AX19" s="6">
        <v>26152</v>
      </c>
      <c r="AY19" s="6">
        <v>26428</v>
      </c>
      <c r="AZ19" s="6">
        <v>26721</v>
      </c>
      <c r="BA19" s="6">
        <v>26777</v>
      </c>
      <c r="BB19" s="6">
        <v>26847</v>
      </c>
      <c r="BC19" s="6">
        <v>26932</v>
      </c>
      <c r="BD19" s="6">
        <v>27146</v>
      </c>
      <c r="BE19" s="6">
        <v>27450</v>
      </c>
      <c r="BF19" s="6">
        <v>27799</v>
      </c>
      <c r="BG19" s="6">
        <v>28072</v>
      </c>
      <c r="BH19" s="6">
        <v>28363</v>
      </c>
      <c r="BJ19" s="14" t="s">
        <v>24</v>
      </c>
      <c r="BK19" s="132">
        <f t="shared" ca="1" si="0"/>
        <v>14978</v>
      </c>
      <c r="BL19" s="132">
        <f t="shared" ca="1" si="1"/>
        <v>13383</v>
      </c>
      <c r="BN19" s="6">
        <f t="shared" si="2"/>
        <v>5836</v>
      </c>
      <c r="BO19" s="6">
        <f t="shared" si="3"/>
        <v>6257</v>
      </c>
    </row>
    <row r="20" spans="1:121" x14ac:dyDescent="0.25">
      <c r="A20" s="14" t="s">
        <v>65</v>
      </c>
      <c r="B20" s="6">
        <v>251535</v>
      </c>
      <c r="C20" s="6">
        <v>264827</v>
      </c>
      <c r="D20" s="6">
        <v>278934</v>
      </c>
      <c r="E20" s="6">
        <v>417282</v>
      </c>
      <c r="F20" s="6">
        <v>478489</v>
      </c>
      <c r="G20" s="6">
        <v>491756</v>
      </c>
      <c r="H20" s="6">
        <v>501559</v>
      </c>
      <c r="I20" s="6">
        <v>514951</v>
      </c>
      <c r="J20" s="6">
        <v>525273</v>
      </c>
      <c r="K20" s="6">
        <v>533432</v>
      </c>
      <c r="L20" s="6">
        <v>548768</v>
      </c>
      <c r="M20" s="6">
        <v>554035</v>
      </c>
      <c r="N20" s="6">
        <v>562480</v>
      </c>
      <c r="O20" s="6">
        <v>566812</v>
      </c>
      <c r="P20" s="6">
        <v>565925</v>
      </c>
      <c r="Q20" s="6">
        <v>563181</v>
      </c>
      <c r="R20" s="6">
        <v>557067</v>
      </c>
      <c r="S20" s="6">
        <v>552230</v>
      </c>
      <c r="T20" s="6">
        <v>548748</v>
      </c>
      <c r="U20" s="6">
        <v>543604</v>
      </c>
      <c r="V20" s="6">
        <v>539708</v>
      </c>
      <c r="W20" s="6">
        <v>533982</v>
      </c>
      <c r="X20" s="6">
        <v>528761</v>
      </c>
      <c r="Y20" s="6">
        <v>526628</v>
      </c>
      <c r="Z20" s="6">
        <v>522773</v>
      </c>
      <c r="AA20" s="6">
        <v>520466</v>
      </c>
      <c r="AB20" s="6">
        <v>516456</v>
      </c>
      <c r="AC20" s="6">
        <v>515573</v>
      </c>
      <c r="AD20" s="6">
        <v>515406</v>
      </c>
      <c r="AE20" s="6">
        <v>520590</v>
      </c>
      <c r="AF20" s="6">
        <v>527280</v>
      </c>
      <c r="AG20" s="6">
        <v>531010</v>
      </c>
      <c r="AH20" s="6">
        <v>536011</v>
      </c>
      <c r="AI20" s="6">
        <v>539593</v>
      </c>
      <c r="AJ20" s="6">
        <v>542978</v>
      </c>
      <c r="AK20" s="6">
        <v>546124</v>
      </c>
      <c r="AL20" s="6">
        <v>547648</v>
      </c>
      <c r="AM20" s="6">
        <v>552279</v>
      </c>
      <c r="AN20" s="6">
        <v>554187</v>
      </c>
      <c r="AO20" s="6">
        <v>558124</v>
      </c>
      <c r="AP20" s="6">
        <v>560596</v>
      </c>
      <c r="AQ20" s="6">
        <v>563584</v>
      </c>
      <c r="AR20" s="6">
        <v>567548</v>
      </c>
      <c r="AS20" s="6">
        <v>571793</v>
      </c>
      <c r="AT20" s="6">
        <v>577182</v>
      </c>
      <c r="AU20" s="6">
        <v>584116</v>
      </c>
      <c r="AV20" s="6">
        <v>589959</v>
      </c>
      <c r="AW20" s="6">
        <v>596876</v>
      </c>
      <c r="AX20" s="6">
        <v>601145</v>
      </c>
      <c r="AY20" s="6">
        <v>608976</v>
      </c>
      <c r="AZ20" s="6">
        <v>618684</v>
      </c>
      <c r="BA20" s="6">
        <v>622738</v>
      </c>
      <c r="BB20" s="6">
        <v>628826</v>
      </c>
      <c r="BC20" s="6">
        <v>634412</v>
      </c>
      <c r="BD20" s="6">
        <v>641731</v>
      </c>
      <c r="BE20" s="6">
        <v>650650</v>
      </c>
      <c r="BF20" s="6">
        <v>660160</v>
      </c>
      <c r="BG20" s="6">
        <v>665827</v>
      </c>
      <c r="BH20" s="6">
        <v>673049</v>
      </c>
      <c r="BJ20" s="14" t="s">
        <v>65</v>
      </c>
      <c r="BK20" s="132">
        <f t="shared" ca="1" si="0"/>
        <v>351545</v>
      </c>
      <c r="BL20" s="132">
        <f t="shared" ca="1" si="1"/>
        <v>321502</v>
      </c>
      <c r="BN20" s="6">
        <f t="shared" si="2"/>
        <v>133601</v>
      </c>
      <c r="BO20" s="6">
        <f t="shared" si="3"/>
        <v>145329</v>
      </c>
    </row>
    <row r="21" spans="1:121" x14ac:dyDescent="0.25">
      <c r="A21" s="14" t="s">
        <v>42</v>
      </c>
      <c r="B21" s="6">
        <v>2106167</v>
      </c>
      <c r="C21" s="6">
        <v>2210254</v>
      </c>
      <c r="D21" s="6">
        <v>2318093</v>
      </c>
      <c r="E21" s="6">
        <v>3240811</v>
      </c>
      <c r="F21" s="6">
        <v>3669870</v>
      </c>
      <c r="G21" s="6">
        <v>3787358</v>
      </c>
      <c r="H21" s="6">
        <v>3873995</v>
      </c>
      <c r="I21" s="6">
        <v>3981997</v>
      </c>
      <c r="J21" s="6">
        <v>4066721</v>
      </c>
      <c r="K21" s="6">
        <v>4128769</v>
      </c>
      <c r="L21" s="6">
        <v>4242394</v>
      </c>
      <c r="M21" s="6">
        <v>4282991</v>
      </c>
      <c r="N21" s="6">
        <v>4344893</v>
      </c>
      <c r="O21" s="6">
        <v>4381774</v>
      </c>
      <c r="P21" s="6">
        <v>4378474</v>
      </c>
      <c r="Q21" s="6">
        <v>4365007</v>
      </c>
      <c r="R21" s="6">
        <v>4327196</v>
      </c>
      <c r="S21" s="6">
        <v>4297277</v>
      </c>
      <c r="T21" s="6">
        <v>4280601</v>
      </c>
      <c r="U21" s="6">
        <v>4250552</v>
      </c>
      <c r="V21" s="6">
        <v>4227404</v>
      </c>
      <c r="W21" s="6">
        <v>4189867</v>
      </c>
      <c r="X21" s="6">
        <v>4154125</v>
      </c>
      <c r="Y21" s="6">
        <v>4135770</v>
      </c>
      <c r="Z21" s="6">
        <v>4108883</v>
      </c>
      <c r="AA21" s="6">
        <v>4105176</v>
      </c>
      <c r="AB21" s="6">
        <v>4084482</v>
      </c>
      <c r="AC21" s="6">
        <v>4080686</v>
      </c>
      <c r="AD21" s="6">
        <v>4077775</v>
      </c>
      <c r="AE21" s="6">
        <v>4107938</v>
      </c>
      <c r="AF21" s="6">
        <v>4152306</v>
      </c>
      <c r="AG21" s="6">
        <v>4179020</v>
      </c>
      <c r="AH21" s="6">
        <v>4213784</v>
      </c>
      <c r="AI21" s="6">
        <v>4236490</v>
      </c>
      <c r="AJ21" s="6">
        <v>4259987</v>
      </c>
      <c r="AK21" s="6">
        <v>4285235</v>
      </c>
      <c r="AL21" s="6">
        <v>4300696</v>
      </c>
      <c r="AM21" s="6">
        <v>4337338</v>
      </c>
      <c r="AN21" s="6">
        <v>4355000</v>
      </c>
      <c r="AO21" s="6">
        <v>4387271</v>
      </c>
      <c r="AP21" s="6">
        <v>4406968</v>
      </c>
      <c r="AQ21" s="6">
        <v>4431038</v>
      </c>
      <c r="AR21" s="6">
        <v>4467217</v>
      </c>
      <c r="AS21" s="6">
        <v>4503435</v>
      </c>
      <c r="AT21" s="6">
        <v>4554961</v>
      </c>
      <c r="AU21" s="6">
        <v>4608905</v>
      </c>
      <c r="AV21" s="6">
        <v>4659663</v>
      </c>
      <c r="AW21" s="6">
        <v>4712635</v>
      </c>
      <c r="AX21" s="6">
        <v>4745785</v>
      </c>
      <c r="AY21" s="6">
        <v>4814140</v>
      </c>
      <c r="AZ21" s="6">
        <v>4881179</v>
      </c>
      <c r="BA21" s="6">
        <v>4923116</v>
      </c>
      <c r="BB21" s="6">
        <v>4978868</v>
      </c>
      <c r="BC21" s="6">
        <v>5021909</v>
      </c>
      <c r="BD21" s="6">
        <v>5073575</v>
      </c>
      <c r="BE21" s="6">
        <v>5139895</v>
      </c>
      <c r="BF21" s="6">
        <v>5221572</v>
      </c>
      <c r="BG21" s="6">
        <v>5269167</v>
      </c>
      <c r="BH21" s="6">
        <v>5330853</v>
      </c>
      <c r="BJ21" s="14" t="s">
        <v>42</v>
      </c>
      <c r="BK21" s="132">
        <f t="shared" ca="1" si="0"/>
        <v>2688613</v>
      </c>
      <c r="BL21" s="132">
        <f t="shared" ca="1" si="1"/>
        <v>2642242</v>
      </c>
      <c r="BN21" s="6">
        <f t="shared" si="2"/>
        <v>1056889</v>
      </c>
      <c r="BO21" s="6">
        <f t="shared" si="3"/>
        <v>1261201</v>
      </c>
    </row>
    <row r="24" spans="1:121" x14ac:dyDescent="0.25">
      <c r="A24" s="14" t="s">
        <v>45</v>
      </c>
    </row>
    <row r="25" spans="1:121" x14ac:dyDescent="0.25">
      <c r="B25" s="4">
        <v>43831</v>
      </c>
      <c r="C25" s="4">
        <v>43862</v>
      </c>
      <c r="D25" s="4">
        <v>43891</v>
      </c>
      <c r="E25" s="4">
        <v>43922</v>
      </c>
      <c r="F25" s="4">
        <v>43952</v>
      </c>
      <c r="G25" s="4">
        <v>43983</v>
      </c>
      <c r="H25" s="4">
        <v>44013</v>
      </c>
      <c r="I25" s="4">
        <v>44044</v>
      </c>
      <c r="J25" s="4">
        <v>44075</v>
      </c>
      <c r="K25" s="4">
        <v>44105</v>
      </c>
      <c r="L25" s="4">
        <v>44136</v>
      </c>
      <c r="M25" s="4">
        <v>44166</v>
      </c>
      <c r="N25" s="4">
        <v>44197</v>
      </c>
      <c r="O25" s="4">
        <v>44228</v>
      </c>
      <c r="P25" s="4">
        <v>44256</v>
      </c>
      <c r="Q25" s="4">
        <v>44287</v>
      </c>
      <c r="R25" s="4">
        <v>44317</v>
      </c>
      <c r="S25" s="4">
        <v>44348</v>
      </c>
      <c r="T25" s="4">
        <v>44378</v>
      </c>
      <c r="U25" s="4">
        <v>44409</v>
      </c>
      <c r="V25" s="4">
        <v>44440</v>
      </c>
      <c r="W25" s="4">
        <v>44470</v>
      </c>
      <c r="X25" s="4">
        <v>44501</v>
      </c>
      <c r="Y25" s="4">
        <v>44531</v>
      </c>
      <c r="Z25" s="4">
        <v>44562</v>
      </c>
      <c r="AA25" s="4">
        <v>44593</v>
      </c>
      <c r="AB25" s="4">
        <v>44621</v>
      </c>
      <c r="AC25" s="4">
        <v>44652</v>
      </c>
      <c r="AD25" s="4">
        <v>44682</v>
      </c>
      <c r="AE25" s="4">
        <v>44713</v>
      </c>
      <c r="AF25" s="4">
        <v>44743</v>
      </c>
      <c r="AG25" s="4">
        <v>44774</v>
      </c>
      <c r="AH25" s="4">
        <v>44805</v>
      </c>
      <c r="AI25" s="4">
        <v>44835</v>
      </c>
      <c r="AJ25" s="4">
        <v>44866</v>
      </c>
      <c r="AK25" s="4">
        <v>44896</v>
      </c>
      <c r="AL25" s="4">
        <v>44927</v>
      </c>
      <c r="AM25" s="4">
        <v>44958</v>
      </c>
      <c r="AN25" s="4">
        <v>44986</v>
      </c>
      <c r="AO25" s="4">
        <v>45017</v>
      </c>
      <c r="AP25" s="4">
        <v>45047</v>
      </c>
      <c r="AQ25" s="4">
        <v>45078</v>
      </c>
      <c r="AR25" s="4">
        <v>45108</v>
      </c>
      <c r="AS25" s="4">
        <v>45139</v>
      </c>
      <c r="AT25" s="4">
        <v>45170</v>
      </c>
      <c r="AU25" s="4">
        <v>45200</v>
      </c>
      <c r="AV25" s="4">
        <v>45231</v>
      </c>
      <c r="AW25" s="4">
        <v>45261</v>
      </c>
      <c r="AX25" s="4">
        <v>45292</v>
      </c>
      <c r="AY25" s="4">
        <v>45323</v>
      </c>
      <c r="AZ25" s="4">
        <v>45352</v>
      </c>
      <c r="BA25" s="4">
        <v>45383</v>
      </c>
      <c r="BB25" s="4">
        <v>45413</v>
      </c>
      <c r="BC25" s="4">
        <v>45444</v>
      </c>
      <c r="BD25" s="4">
        <v>45474</v>
      </c>
      <c r="BE25" s="4">
        <v>45505</v>
      </c>
      <c r="BF25" s="4">
        <v>45536</v>
      </c>
      <c r="BG25" s="4">
        <v>45566</v>
      </c>
      <c r="BH25" s="4">
        <v>45597</v>
      </c>
      <c r="BK25" s="4">
        <v>43831</v>
      </c>
      <c r="BL25" s="4">
        <v>43862</v>
      </c>
      <c r="BM25" s="4">
        <v>43891</v>
      </c>
      <c r="BN25" s="4">
        <v>43922</v>
      </c>
      <c r="BO25" s="4">
        <v>43952</v>
      </c>
      <c r="BP25" s="4">
        <v>43983</v>
      </c>
      <c r="BQ25" s="4">
        <v>44013</v>
      </c>
      <c r="BR25" s="4">
        <v>44044</v>
      </c>
      <c r="BS25" s="4">
        <v>44075</v>
      </c>
      <c r="BT25" s="4">
        <v>44105</v>
      </c>
      <c r="BU25" s="4">
        <v>44136</v>
      </c>
      <c r="BV25" s="4">
        <v>44166</v>
      </c>
      <c r="BW25" s="4">
        <v>44197</v>
      </c>
      <c r="BX25" s="4">
        <v>44228</v>
      </c>
      <c r="BY25" s="4">
        <v>44256</v>
      </c>
      <c r="BZ25" s="4">
        <v>44287</v>
      </c>
      <c r="CA25" s="4">
        <v>44317</v>
      </c>
      <c r="CB25" s="4">
        <v>44348</v>
      </c>
      <c r="CC25" s="4">
        <v>44378</v>
      </c>
      <c r="CD25" s="4">
        <v>44409</v>
      </c>
      <c r="CE25" s="4">
        <v>44440</v>
      </c>
      <c r="CF25" s="4">
        <v>44470</v>
      </c>
      <c r="CG25" s="4">
        <v>44501</v>
      </c>
      <c r="CH25" s="4">
        <v>44531</v>
      </c>
      <c r="CI25" s="4">
        <v>44562</v>
      </c>
      <c r="CJ25" s="4">
        <v>44593</v>
      </c>
      <c r="CK25" s="4">
        <v>44621</v>
      </c>
      <c r="CL25" s="4">
        <v>44652</v>
      </c>
      <c r="CM25" s="4">
        <v>44682</v>
      </c>
      <c r="CN25" s="4">
        <v>44713</v>
      </c>
      <c r="CO25" s="4">
        <v>44743</v>
      </c>
      <c r="CP25" s="4">
        <v>44774</v>
      </c>
      <c r="CQ25" s="4">
        <v>44805</v>
      </c>
      <c r="CR25" s="4">
        <v>44835</v>
      </c>
      <c r="CS25" s="4">
        <v>44866</v>
      </c>
      <c r="CT25" s="4">
        <v>44896</v>
      </c>
      <c r="CU25" s="4">
        <v>44927</v>
      </c>
      <c r="CV25" s="4">
        <v>44958</v>
      </c>
      <c r="CW25" s="4">
        <v>44986</v>
      </c>
      <c r="CX25" s="4">
        <v>45017</v>
      </c>
      <c r="CY25" s="4">
        <v>45047</v>
      </c>
      <c r="CZ25" s="4">
        <v>45078</v>
      </c>
      <c r="DA25" s="4">
        <v>45108</v>
      </c>
      <c r="DB25" s="4">
        <v>45139</v>
      </c>
      <c r="DC25" s="4">
        <v>45170</v>
      </c>
      <c r="DD25" s="4">
        <v>45200</v>
      </c>
      <c r="DE25" s="4">
        <v>45231</v>
      </c>
      <c r="DF25" s="4">
        <v>45261</v>
      </c>
      <c r="DG25" s="4">
        <v>45292</v>
      </c>
      <c r="DH25" s="4">
        <v>45323</v>
      </c>
      <c r="DI25" s="4">
        <v>45352</v>
      </c>
      <c r="DJ25" s="4">
        <v>45383</v>
      </c>
      <c r="DK25" s="4">
        <v>45413</v>
      </c>
      <c r="DL25" s="4">
        <v>45444</v>
      </c>
      <c r="DM25" s="4">
        <v>45474</v>
      </c>
      <c r="DN25" s="4">
        <v>45505</v>
      </c>
      <c r="DO25" s="4">
        <v>45536</v>
      </c>
      <c r="DP25" s="4">
        <v>45566</v>
      </c>
      <c r="DQ25" s="4">
        <v>45597</v>
      </c>
    </row>
    <row r="26" spans="1:121" x14ac:dyDescent="0.25">
      <c r="A26" s="14" t="s">
        <v>0</v>
      </c>
      <c r="B26" s="17">
        <f t="shared" ref="B26:F41" si="4">B6/$B89</f>
        <v>7.9401333259057058E-2</v>
      </c>
      <c r="C26" s="17">
        <f t="shared" si="4"/>
        <v>8.4433550591424808E-2</v>
      </c>
      <c r="D26" s="17">
        <f t="shared" si="4"/>
        <v>8.9224370044380066E-2</v>
      </c>
      <c r="E26" s="17">
        <f t="shared" si="4"/>
        <v>0.12914786548567397</v>
      </c>
      <c r="F26" s="17">
        <f t="shared" si="4"/>
        <v>0.14665849627690195</v>
      </c>
      <c r="G26" s="17">
        <f t="shared" ref="G26:O41" si="5">G6/$C89</f>
        <v>0.14668619553277187</v>
      </c>
      <c r="H26" s="17">
        <f t="shared" si="5"/>
        <v>0.14884657634566092</v>
      </c>
      <c r="I26" s="17">
        <f t="shared" si="5"/>
        <v>0.1525448553643354</v>
      </c>
      <c r="J26" s="17">
        <f t="shared" si="5"/>
        <v>0.15518125228853899</v>
      </c>
      <c r="K26" s="17">
        <f t="shared" si="5"/>
        <v>0.15688392530208714</v>
      </c>
      <c r="L26" s="17">
        <f t="shared" si="5"/>
        <v>0.16098498718418161</v>
      </c>
      <c r="M26" s="17">
        <f t="shared" si="5"/>
        <v>0.16166239472720614</v>
      </c>
      <c r="N26" s="17">
        <f t="shared" si="5"/>
        <v>0.164536799707067</v>
      </c>
      <c r="O26" s="17">
        <f t="shared" si="5"/>
        <v>0.16572683998535334</v>
      </c>
      <c r="P26" s="17">
        <f t="shared" ref="P26:R26" si="6">P6/$C89</f>
        <v>0.164536799707067</v>
      </c>
      <c r="Q26" s="17">
        <f t="shared" si="6"/>
        <v>0.16389600878798974</v>
      </c>
      <c r="R26" s="17">
        <f t="shared" si="6"/>
        <v>0.16294397656536067</v>
      </c>
      <c r="S26" s="17">
        <f>S6/$D89</f>
        <v>0.15947450215042105</v>
      </c>
      <c r="T26" s="17">
        <f t="shared" ref="T26:AD26" si="7">T6/$D89</f>
        <v>0.15708916115508331</v>
      </c>
      <c r="U26" s="17">
        <f t="shared" si="7"/>
        <v>0.15457732480393219</v>
      </c>
      <c r="V26" s="17">
        <f t="shared" si="7"/>
        <v>0.15405327261556254</v>
      </c>
      <c r="W26" s="17">
        <f t="shared" si="7"/>
        <v>0.15392677725974918</v>
      </c>
      <c r="X26" s="17">
        <f t="shared" si="7"/>
        <v>0.15184863927138675</v>
      </c>
      <c r="Y26" s="17">
        <f t="shared" si="7"/>
        <v>0.15183056850627055</v>
      </c>
      <c r="Z26" s="17">
        <f t="shared" si="7"/>
        <v>0.15159564855976002</v>
      </c>
      <c r="AA26" s="17">
        <f t="shared" si="7"/>
        <v>0.15152336549929524</v>
      </c>
      <c r="AB26" s="17">
        <f t="shared" si="7"/>
        <v>0.15036683653185876</v>
      </c>
      <c r="AC26" s="17">
        <f t="shared" si="7"/>
        <v>0.15027648270627778</v>
      </c>
      <c r="AD26" s="17">
        <f t="shared" si="7"/>
        <v>0.15045719035743974</v>
      </c>
      <c r="AE26" s="17">
        <f>AE6/$E89</f>
        <v>0.14929522248160093</v>
      </c>
      <c r="AF26" s="17">
        <f t="shared" ref="AF26:AP26" si="8">AF6/$E89</f>
        <v>0.15143361191795712</v>
      </c>
      <c r="AG26" s="17">
        <f t="shared" si="8"/>
        <v>0.15285920487552793</v>
      </c>
      <c r="AH26" s="17">
        <f t="shared" si="8"/>
        <v>0.15424915800915945</v>
      </c>
      <c r="AI26" s="17">
        <f t="shared" si="8"/>
        <v>0.15538963237521608</v>
      </c>
      <c r="AJ26" s="17">
        <f t="shared" si="8"/>
        <v>0.15617370850188</v>
      </c>
      <c r="AK26" s="17">
        <f t="shared" si="8"/>
        <v>0.15658356647718161</v>
      </c>
      <c r="AL26" s="17">
        <f t="shared" si="8"/>
        <v>0.15695778462854393</v>
      </c>
      <c r="AM26" s="17">
        <f t="shared" si="8"/>
        <v>0.1585793966177807</v>
      </c>
      <c r="AN26" s="17">
        <f t="shared" si="8"/>
        <v>0.15914963380080902</v>
      </c>
      <c r="AO26" s="17">
        <f t="shared" si="8"/>
        <v>0.16034356790277457</v>
      </c>
      <c r="AP26" s="17">
        <f t="shared" si="8"/>
        <v>0.16123456350125631</v>
      </c>
      <c r="AQ26" s="17">
        <f>AQ6/$F89</f>
        <v>0.16045320994387657</v>
      </c>
      <c r="AR26" s="17">
        <f t="shared" ref="AR26:AY26" si="9">AR6/$F89</f>
        <v>0.1610337972166998</v>
      </c>
      <c r="AS26" s="17">
        <f t="shared" si="9"/>
        <v>0.16191347490279562</v>
      </c>
      <c r="AT26" s="17">
        <f t="shared" si="9"/>
        <v>0.16434138531642006</v>
      </c>
      <c r="AU26" s="17">
        <f t="shared" si="9"/>
        <v>0.16805362515174441</v>
      </c>
      <c r="AV26" s="17">
        <f t="shared" si="9"/>
        <v>0.16990094829254562</v>
      </c>
      <c r="AW26" s="17">
        <f t="shared" si="9"/>
        <v>0.17195939407800981</v>
      </c>
      <c r="AX26" s="17">
        <f t="shared" si="9"/>
        <v>0.17382431077253294</v>
      </c>
      <c r="AY26" s="17">
        <f t="shared" si="9"/>
        <v>0.17783564102112986</v>
      </c>
      <c r="AZ26" s="17">
        <f t="shared" ref="AZ26:BB26" si="10">AZ6/$F89</f>
        <v>0.18059782895547072</v>
      </c>
      <c r="BA26" s="17">
        <f t="shared" si="10"/>
        <v>0.18112563556712821</v>
      </c>
      <c r="BB26" s="17">
        <f t="shared" si="10"/>
        <v>0.18091451292246521</v>
      </c>
      <c r="BC26" s="17">
        <f>BC6/$G89</f>
        <v>0.18002000832323825</v>
      </c>
      <c r="BD26" s="17">
        <f t="shared" ref="BD26:BH26" si="11">BD6/$G89</f>
        <v>0.18314807102216507</v>
      </c>
      <c r="BE26" s="17">
        <f t="shared" si="11"/>
        <v>0.18620662121667128</v>
      </c>
      <c r="BF26" s="17">
        <f t="shared" si="11"/>
        <v>0.18919565890675691</v>
      </c>
      <c r="BG26" s="17">
        <f t="shared" si="11"/>
        <v>0.1911072527783233</v>
      </c>
      <c r="BH26" s="17">
        <f t="shared" si="11"/>
        <v>0.19258439349726098</v>
      </c>
      <c r="BJ26" s="17" t="str" cm="1">
        <f t="array" ref="BJ26">INDEX(A26:A41,Control!$B$2)</f>
        <v>Ashford</v>
      </c>
      <c r="BK26" s="17" cm="1">
        <f t="array" ref="BK26">INDEX(B26:B41,Control!$B$2)</f>
        <v>7.9401333259057058E-2</v>
      </c>
      <c r="BL26" s="17" cm="1">
        <f t="array" ref="BL26">INDEX(C26:C41,Control!$B$2)</f>
        <v>8.4433550591424808E-2</v>
      </c>
      <c r="BM26" s="17" cm="1">
        <f t="array" ref="BM26">INDEX(D26:D41,Control!$B$2)</f>
        <v>8.9224370044380066E-2</v>
      </c>
      <c r="BN26" s="17" cm="1">
        <f t="array" ref="BN26">INDEX(E26:E41,Control!$B$2)</f>
        <v>0.12914786548567397</v>
      </c>
      <c r="BO26" s="17" cm="1">
        <f t="array" ref="BO26">INDEX(F26:F41,Control!$B$2)</f>
        <v>0.14665849627690195</v>
      </c>
      <c r="BP26" s="17" cm="1">
        <f t="array" ref="BP26">INDEX(G26:G41,Control!$B$2)</f>
        <v>0.14668619553277187</v>
      </c>
      <c r="BQ26" s="17" cm="1">
        <f t="array" ref="BQ26">INDEX(H26:H41,Control!$B$2)</f>
        <v>0.14884657634566092</v>
      </c>
      <c r="BR26" s="17" cm="1">
        <f t="array" ref="BR26">INDEX(I26:I41,Control!$B$2)</f>
        <v>0.1525448553643354</v>
      </c>
      <c r="BS26" s="17" cm="1">
        <f t="array" ref="BS26">INDEX(J26:J41,Control!$B$2)</f>
        <v>0.15518125228853899</v>
      </c>
      <c r="BT26" s="17" cm="1">
        <f t="array" ref="BT26">INDEX(K26:K41,Control!$B$2)</f>
        <v>0.15688392530208714</v>
      </c>
      <c r="BU26" s="17" cm="1">
        <f t="array" ref="BU26">INDEX(L26:L41,Control!$B$2)</f>
        <v>0.16098498718418161</v>
      </c>
      <c r="BV26" s="17" cm="1">
        <f t="array" ref="BV26">INDEX(M26:M41,Control!$B$2)</f>
        <v>0.16166239472720614</v>
      </c>
      <c r="BW26" s="17" cm="1">
        <f t="array" ref="BW26">INDEX(N26:N41,Control!$B$2)</f>
        <v>0.164536799707067</v>
      </c>
      <c r="BX26" s="17" cm="1">
        <f t="array" ref="BX26">INDEX(O26:O41,Control!$B$2)</f>
        <v>0.16572683998535334</v>
      </c>
      <c r="BY26" s="17" cm="1">
        <f t="array" ref="BY26">INDEX(P26:P41,Control!$B$2)</f>
        <v>0.164536799707067</v>
      </c>
      <c r="BZ26" s="17" cm="1">
        <f t="array" ref="BZ26">INDEX(Q26:Q41,Control!$B$2)</f>
        <v>0.16389600878798974</v>
      </c>
      <c r="CA26" s="17" cm="1">
        <f t="array" ref="CA26">INDEX(R26:R41,Control!$B$2)</f>
        <v>0.16294397656536067</v>
      </c>
      <c r="CB26" s="17" cm="1">
        <f t="array" ref="CB26">INDEX(S26:S41,Control!$B$2)</f>
        <v>0.15947450215042105</v>
      </c>
      <c r="CC26" s="17" cm="1">
        <f t="array" ref="CC26">INDEX(T26:T41,Control!$B$2)</f>
        <v>0.15708916115508331</v>
      </c>
      <c r="CD26" s="17" cm="1">
        <f t="array" ref="CD26">INDEX(U26:U41,Control!$B$2)</f>
        <v>0.15457732480393219</v>
      </c>
      <c r="CE26" s="17" cm="1">
        <f t="array" ref="CE26">INDEX(V26:V41,Control!$B$2)</f>
        <v>0.15405327261556254</v>
      </c>
      <c r="CF26" s="17" cm="1">
        <f t="array" ref="CF26">INDEX(W26:W41,Control!$B$2)</f>
        <v>0.15392677725974918</v>
      </c>
      <c r="CG26" s="17" cm="1">
        <f t="array" ref="CG26">INDEX(X26:X41,Control!$B$2)</f>
        <v>0.15184863927138675</v>
      </c>
      <c r="CH26" s="17" cm="1">
        <f t="array" ref="CH26">INDEX(Y26:Y41,Control!$B$2)</f>
        <v>0.15183056850627055</v>
      </c>
      <c r="CI26" s="17" cm="1">
        <f t="array" ref="CI26">INDEX(Z26:Z41,Control!$B$2)</f>
        <v>0.15159564855976002</v>
      </c>
      <c r="CJ26" s="17" cm="1">
        <f t="array" ref="CJ26">INDEX(AA26:AA41,Control!$B$2)</f>
        <v>0.15152336549929524</v>
      </c>
      <c r="CK26" s="17" cm="1">
        <f t="array" ref="CK26">INDEX(AB26:AB41,Control!$B$2)</f>
        <v>0.15036683653185876</v>
      </c>
      <c r="CL26" s="17" cm="1">
        <f t="array" ref="CL26">INDEX(AC26:AC41,Control!$B$2)</f>
        <v>0.15027648270627778</v>
      </c>
      <c r="CM26" s="17" cm="1">
        <f t="array" ref="CM26">INDEX(AD26:AD41,Control!$B$2)</f>
        <v>0.15045719035743974</v>
      </c>
      <c r="CN26" s="17" cm="1">
        <f t="array" ref="CN26">INDEX(AE26:AE41,Control!$B$2)</f>
        <v>0.14929522248160093</v>
      </c>
      <c r="CO26" s="17" cm="1">
        <f t="array" ref="CO26">INDEX(AF26:AF41,Control!$B$2)</f>
        <v>0.15143361191795712</v>
      </c>
      <c r="CP26" s="17" cm="1">
        <f t="array" ref="CP26">INDEX(AG26:AG41,Control!$B$2)</f>
        <v>0.15285920487552793</v>
      </c>
      <c r="CQ26" s="17" cm="1">
        <f t="array" ref="CQ26">INDEX(AH26:AH41,Control!$B$2)</f>
        <v>0.15424915800915945</v>
      </c>
      <c r="CR26" s="17" cm="1">
        <f t="array" ref="CR26">INDEX(AI26:AI41,Control!$B$2)</f>
        <v>0.15538963237521608</v>
      </c>
      <c r="CS26" s="17" cm="1">
        <f t="array" ref="CS26">INDEX(AJ26:AJ41,Control!$B$2)</f>
        <v>0.15617370850188</v>
      </c>
      <c r="CT26" s="17" cm="1">
        <f t="array" ref="CT26">INDEX(AK26:AK41,Control!$B$2)</f>
        <v>0.15658356647718161</v>
      </c>
      <c r="CU26" s="17" cm="1">
        <f t="array" ref="CU26">INDEX(AL26:AL41,Control!$B$2)</f>
        <v>0.15695778462854393</v>
      </c>
      <c r="CV26" s="17" cm="1">
        <f t="array" ref="CV26">INDEX(AM26:AM41,Control!$B$2)</f>
        <v>0.1585793966177807</v>
      </c>
      <c r="CW26" s="17" cm="1">
        <f t="array" ref="CW26">INDEX(AN26:AN41,Control!$B$2)</f>
        <v>0.15914963380080902</v>
      </c>
      <c r="CX26" s="17" cm="1">
        <f t="array" ref="CX26">INDEX(AO26:AO41,Control!$B$2)</f>
        <v>0.16034356790277457</v>
      </c>
      <c r="CY26" s="17" cm="1">
        <f t="array" ref="CY26">INDEX(AP26:AP41,Control!$B$2)</f>
        <v>0.16123456350125631</v>
      </c>
      <c r="CZ26" s="17" cm="1">
        <f t="array" ref="CZ26">INDEX(AQ26:AQ41,Control!$B$2)</f>
        <v>0.16045320994387657</v>
      </c>
      <c r="DA26" s="17" cm="1">
        <f t="array" ref="DA26">INDEX(AR26:AR41,Control!$B$2)</f>
        <v>0.1610337972166998</v>
      </c>
      <c r="DB26" s="17" cm="1">
        <f t="array" ref="DB26">INDEX(AS26:AS41,Control!$B$2)</f>
        <v>0.16191347490279562</v>
      </c>
      <c r="DC26" s="17" cm="1">
        <f t="array" ref="DC26">INDEX(AT26:AT41,Control!$B$2)</f>
        <v>0.16434138531642006</v>
      </c>
      <c r="DD26" s="17" cm="1">
        <f t="array" ref="DD26">INDEX(AU26:AU41,Control!$B$2)</f>
        <v>0.16805362515174441</v>
      </c>
      <c r="DE26" s="17" cm="1">
        <f t="array" ref="DE26">INDEX(AV26:AV41,Control!$B$2)</f>
        <v>0.16990094829254562</v>
      </c>
      <c r="DF26" s="17" cm="1">
        <f t="array" ref="DF26">INDEX(AW26:AW41,Control!$B$2)</f>
        <v>0.17195939407800981</v>
      </c>
      <c r="DG26" s="17" cm="1">
        <f t="array" ref="DG26">INDEX(AX26:AX41,Control!$B$2)</f>
        <v>0.17382431077253294</v>
      </c>
      <c r="DH26" s="17" cm="1">
        <f t="array" ref="DH26">INDEX(AY26:AY41,Control!$B$2)</f>
        <v>0.17783564102112986</v>
      </c>
      <c r="DI26" s="17" cm="1">
        <f t="array" ref="DI26">INDEX(AZ26:AZ41,Control!$B$2)</f>
        <v>0.18059782895547072</v>
      </c>
      <c r="DJ26" s="17" cm="1">
        <f t="array" ref="DJ26">INDEX(BA26:BA41,Control!$B$2)</f>
        <v>0.18112563556712821</v>
      </c>
      <c r="DK26" s="17" cm="1">
        <f t="array" ref="DK26">INDEX(BB26:BB41,Control!$B$2)</f>
        <v>0.18091451292246521</v>
      </c>
      <c r="DL26" s="17" cm="1">
        <f t="array" ref="DL26">INDEX(BC26:BC41,Control!$B$2)</f>
        <v>0.18002000832323825</v>
      </c>
      <c r="DM26" s="17" cm="1">
        <f t="array" ref="DM26">INDEX(BD26:BD41,Control!$B$2)</f>
        <v>0.18314807102216507</v>
      </c>
      <c r="DN26" s="17" cm="1">
        <f t="array" ref="DN26">INDEX(BE26:BE41,Control!$B$2)</f>
        <v>0.18620662121667128</v>
      </c>
      <c r="DO26" s="17" cm="1">
        <f t="array" ref="DO26">INDEX(BF26:BF41,Control!$B$2)</f>
        <v>0.18919565890675691</v>
      </c>
      <c r="DP26" s="17" cm="1">
        <f t="array" ref="DP26">INDEX(BG26:BG41,Control!$B$2)</f>
        <v>0.1911072527783233</v>
      </c>
      <c r="DQ26" s="17" cm="1">
        <f t="array" ref="DQ26">INDEX(BH26:BH41,Control!$B$2)</f>
        <v>0.19258439349726098</v>
      </c>
    </row>
    <row r="27" spans="1:121" x14ac:dyDescent="0.25">
      <c r="A27" s="14" t="s">
        <v>1</v>
      </c>
      <c r="B27" s="17">
        <f t="shared" si="4"/>
        <v>7.061157621030166E-2</v>
      </c>
      <c r="C27" s="17">
        <f t="shared" si="4"/>
        <v>7.4684742909533613E-2</v>
      </c>
      <c r="D27" s="17">
        <f t="shared" si="4"/>
        <v>7.8923241098402291E-2</v>
      </c>
      <c r="E27" s="17">
        <f t="shared" si="4"/>
        <v>0.11676912208979003</v>
      </c>
      <c r="F27" s="17">
        <f t="shared" si="4"/>
        <v>0.13155877534456586</v>
      </c>
      <c r="G27" s="17">
        <f t="shared" si="5"/>
        <v>0.13341294126427344</v>
      </c>
      <c r="H27" s="17">
        <f t="shared" si="5"/>
        <v>0.13533845809388761</v>
      </c>
      <c r="I27" s="17">
        <f t="shared" si="5"/>
        <v>0.13787596089260393</v>
      </c>
      <c r="J27" s="17">
        <f t="shared" si="5"/>
        <v>0.14047316963952533</v>
      </c>
      <c r="K27" s="17">
        <f t="shared" si="5"/>
        <v>0.14177177401298605</v>
      </c>
      <c r="L27" s="17">
        <f t="shared" si="5"/>
        <v>0.14548846928875289</v>
      </c>
      <c r="M27" s="17">
        <f t="shared" si="5"/>
        <v>0.14626464661541907</v>
      </c>
      <c r="N27" s="17">
        <f t="shared" si="5"/>
        <v>0.14820508993208448</v>
      </c>
      <c r="O27" s="17">
        <f t="shared" si="5"/>
        <v>0.14930964997387866</v>
      </c>
      <c r="P27" s="17">
        <f t="shared" ref="P27:R27" si="12">P7/$C90</f>
        <v>0.14872751697887901</v>
      </c>
      <c r="Q27" s="17">
        <f t="shared" si="12"/>
        <v>0.14702589745503397</v>
      </c>
      <c r="R27" s="17">
        <f t="shared" si="12"/>
        <v>0.14496604224195836</v>
      </c>
      <c r="S27" s="17">
        <f t="shared" ref="S27:AD41" si="13">S7/$D90</f>
        <v>0.14352476892719909</v>
      </c>
      <c r="T27" s="17">
        <f t="shared" si="13"/>
        <v>0.1426049285640105</v>
      </c>
      <c r="U27" s="17">
        <f t="shared" si="13"/>
        <v>0.14070590329807278</v>
      </c>
      <c r="V27" s="17">
        <f t="shared" si="13"/>
        <v>0.13931130661839977</v>
      </c>
      <c r="W27" s="17">
        <f t="shared" si="13"/>
        <v>0.13980089906977433</v>
      </c>
      <c r="X27" s="17">
        <f t="shared" si="13"/>
        <v>0.14036467219559962</v>
      </c>
      <c r="Y27" s="17">
        <f t="shared" si="13"/>
        <v>0.13972671839532366</v>
      </c>
      <c r="Z27" s="17">
        <f t="shared" si="13"/>
        <v>0.13999376882334613</v>
      </c>
      <c r="AA27" s="17">
        <f t="shared" si="13"/>
        <v>0.14118065961455722</v>
      </c>
      <c r="AB27" s="17">
        <f t="shared" si="13"/>
        <v>0.14075041170274319</v>
      </c>
      <c r="AC27" s="17">
        <f t="shared" si="13"/>
        <v>0.14012729403735738</v>
      </c>
      <c r="AD27" s="17">
        <f t="shared" si="13"/>
        <v>0.14055754194917139</v>
      </c>
      <c r="AE27" s="17">
        <f t="shared" ref="AE27:AP41" si="14">AE7/$E90</f>
        <v>0.14120022401037521</v>
      </c>
      <c r="AF27" s="17">
        <f t="shared" si="14"/>
        <v>0.1424529136086303</v>
      </c>
      <c r="AG27" s="17">
        <f t="shared" si="14"/>
        <v>0.14302767707135911</v>
      </c>
      <c r="AH27" s="17">
        <f t="shared" si="14"/>
        <v>0.14472249241017479</v>
      </c>
      <c r="AI27" s="17">
        <f t="shared" si="14"/>
        <v>0.14643204527367584</v>
      </c>
      <c r="AJ27" s="17">
        <f t="shared" si="14"/>
        <v>0.14815633566186223</v>
      </c>
      <c r="AK27" s="17">
        <f t="shared" si="14"/>
        <v>0.14930586258731984</v>
      </c>
      <c r="AL27" s="17">
        <f t="shared" si="14"/>
        <v>0.15021958911781177</v>
      </c>
      <c r="AM27" s="17">
        <f t="shared" si="14"/>
        <v>0.15157544138886433</v>
      </c>
      <c r="AN27" s="17">
        <f t="shared" si="14"/>
        <v>0.15273970583900728</v>
      </c>
      <c r="AO27" s="17">
        <f t="shared" si="14"/>
        <v>0.15344710702390427</v>
      </c>
      <c r="AP27" s="17">
        <f t="shared" si="14"/>
        <v>0.15413977068411588</v>
      </c>
      <c r="AQ27" s="17">
        <f t="shared" ref="AQ27:AY41" si="15">AQ7/$F90</f>
        <v>0.15454106209461338</v>
      </c>
      <c r="AR27" s="17">
        <f t="shared" si="15"/>
        <v>0.15604913688340971</v>
      </c>
      <c r="AS27" s="17">
        <f t="shared" si="15"/>
        <v>0.15799645675632146</v>
      </c>
      <c r="AT27" s="17">
        <f t="shared" si="15"/>
        <v>0.16071977627783715</v>
      </c>
      <c r="AU27" s="17">
        <f t="shared" si="15"/>
        <v>0.16348702030776438</v>
      </c>
      <c r="AV27" s="17">
        <f t="shared" si="15"/>
        <v>0.16602000029283007</v>
      </c>
      <c r="AW27" s="17">
        <f t="shared" si="15"/>
        <v>0.16780626363489948</v>
      </c>
      <c r="AX27" s="17">
        <f t="shared" si="15"/>
        <v>0.169006866864815</v>
      </c>
      <c r="AY27" s="17">
        <f t="shared" si="15"/>
        <v>0.17132022430782295</v>
      </c>
      <c r="AZ27" s="17">
        <f t="shared" ref="AZ27:BB27" si="16">AZ7/$F90</f>
        <v>0.17356037423681167</v>
      </c>
      <c r="BA27" s="17">
        <f t="shared" si="16"/>
        <v>0.17323826117512703</v>
      </c>
      <c r="BB27" s="17">
        <f t="shared" si="16"/>
        <v>0.17407282683494635</v>
      </c>
      <c r="BC27" s="17">
        <f t="shared" ref="BC27:BH41" si="17">BC7/$G90</f>
        <v>0.1740374114504438</v>
      </c>
      <c r="BD27" s="17">
        <f t="shared" si="17"/>
        <v>0.17631934510650857</v>
      </c>
      <c r="BE27" s="17">
        <f t="shared" si="17"/>
        <v>0.17817977509361871</v>
      </c>
      <c r="BF27" s="17">
        <f t="shared" si="17"/>
        <v>0.1802582242198433</v>
      </c>
      <c r="BG27" s="17">
        <f t="shared" si="17"/>
        <v>0.18270003857792538</v>
      </c>
      <c r="BH27" s="17">
        <f t="shared" si="17"/>
        <v>0.1853308028565733</v>
      </c>
      <c r="BJ27" s="17" t="str">
        <f>A41</f>
        <v>England</v>
      </c>
      <c r="BK27" s="17">
        <f t="shared" ref="BK27:BX27" si="18">B41</f>
        <v>9.006433530286051E-2</v>
      </c>
      <c r="BL27" s="17">
        <f t="shared" si="18"/>
        <v>9.4515324454560651E-2</v>
      </c>
      <c r="BM27" s="17">
        <f t="shared" si="18"/>
        <v>9.912675738211349E-2</v>
      </c>
      <c r="BN27" s="17">
        <f t="shared" si="18"/>
        <v>0.13858420939896915</v>
      </c>
      <c r="BO27" s="17">
        <f t="shared" si="18"/>
        <v>0.15693171633489114</v>
      </c>
      <c r="BP27" s="17">
        <f t="shared" si="18"/>
        <v>0.16087119979839268</v>
      </c>
      <c r="BQ27" s="17">
        <f t="shared" si="18"/>
        <v>0.16455117885950424</v>
      </c>
      <c r="BR27" s="17">
        <f t="shared" si="18"/>
        <v>0.16913865417095514</v>
      </c>
      <c r="BS27" s="17">
        <f t="shared" si="18"/>
        <v>0.1727373769565273</v>
      </c>
      <c r="BT27" s="17">
        <f t="shared" si="18"/>
        <v>0.17537291766989282</v>
      </c>
      <c r="BU27" s="17">
        <f t="shared" si="18"/>
        <v>0.18019923461090881</v>
      </c>
      <c r="BV27" s="17">
        <f t="shared" si="18"/>
        <v>0.18192362615198185</v>
      </c>
      <c r="BW27" s="17">
        <f t="shared" si="18"/>
        <v>0.18455296539319435</v>
      </c>
      <c r="BX27" s="17">
        <f t="shared" si="18"/>
        <v>0.18611951672522173</v>
      </c>
      <c r="BY27" s="17">
        <f t="shared" ref="BY27" si="19">P41</f>
        <v>0.18597934646422853</v>
      </c>
      <c r="BZ27" s="17">
        <f t="shared" ref="BZ27" si="20">Q41</f>
        <v>0.18540732437186627</v>
      </c>
      <c r="CA27" s="17">
        <f t="shared" ref="CA27" si="21">R41</f>
        <v>0.18380127051174081</v>
      </c>
      <c r="CB27" s="17">
        <f t="shared" ref="CB27" si="22">S41</f>
        <v>0.18140468163609805</v>
      </c>
      <c r="CC27" s="17">
        <f t="shared" ref="CC27" si="23">T41</f>
        <v>0.18070072318264868</v>
      </c>
      <c r="CD27" s="17">
        <f t="shared" ref="CD27" si="24">U41</f>
        <v>0.17943223867990821</v>
      </c>
      <c r="CE27" s="17">
        <f t="shared" ref="CE27" si="25">V41</f>
        <v>0.1784550720763794</v>
      </c>
      <c r="CF27" s="17">
        <f t="shared" ref="CF27" si="26">W41</f>
        <v>0.17687049013423925</v>
      </c>
      <c r="CG27" s="17">
        <f t="shared" ref="CG27" si="27">X41</f>
        <v>0.17536168208415603</v>
      </c>
      <c r="CH27" s="17">
        <f t="shared" ref="CH27" si="28">Y41</f>
        <v>0.17458684654727291</v>
      </c>
      <c r="CI27" s="17">
        <f t="shared" ref="CI27" si="29">Z41</f>
        <v>0.17345184229338148</v>
      </c>
      <c r="CJ27" s="17">
        <f t="shared" ref="CJ27" si="30">AA41</f>
        <v>0.17329535548677696</v>
      </c>
      <c r="CK27" s="17">
        <f t="shared" ref="CK27" si="31">AB41</f>
        <v>0.17242178171394887</v>
      </c>
      <c r="CL27" s="17">
        <f t="shared" ref="CL27" si="32">AC41</f>
        <v>0.17226153787314211</v>
      </c>
      <c r="CM27" s="17">
        <f t="shared" ref="CM27" si="33">AD41</f>
        <v>0.17213865330502076</v>
      </c>
      <c r="CN27" s="17">
        <f t="shared" ref="CN27" si="34">AE41</f>
        <v>0.17210709395676704</v>
      </c>
      <c r="CO27" s="17">
        <f t="shared" ref="CO27" si="35">AF41</f>
        <v>0.17396594565917195</v>
      </c>
      <c r="CP27" s="17">
        <f t="shared" ref="CP27" si="36">AG41</f>
        <v>0.17508516140876726</v>
      </c>
      <c r="CQ27" s="17">
        <f t="shared" ref="CQ27" si="37">AH41</f>
        <v>0.1765416417680894</v>
      </c>
      <c r="CR27" s="17">
        <f t="shared" ref="CR27" si="38">AI41</f>
        <v>0.17749293744864308</v>
      </c>
      <c r="CS27" s="17">
        <f t="shared" ref="CS27" si="39">AJ41</f>
        <v>0.17847737304302211</v>
      </c>
      <c r="CT27" s="17">
        <f t="shared" ref="CT27" si="40">AK41</f>
        <v>0.1795351689270448</v>
      </c>
      <c r="CU27" s="17">
        <f t="shared" ref="CU27" si="41">AL41</f>
        <v>0.18018292645884434</v>
      </c>
      <c r="CV27" s="17">
        <f t="shared" ref="CV27" si="42">AM41</f>
        <v>0.18171808792836114</v>
      </c>
      <c r="CW27" s="17">
        <f t="shared" ref="CW27" si="43">AN41</f>
        <v>0.18245805905096923</v>
      </c>
      <c r="CX27" s="17">
        <f t="shared" ref="CX27" si="44">AO41</f>
        <v>0.18381009212183808</v>
      </c>
      <c r="CY27" s="17">
        <f t="shared" ref="CY27" si="45">AP41</f>
        <v>0.18463532206193611</v>
      </c>
      <c r="CZ27" s="17">
        <f t="shared" ref="CZ27" si="46">AQ41</f>
        <v>0.18431306680669515</v>
      </c>
      <c r="DA27" s="17">
        <f t="shared" ref="DA27" si="47">AR41</f>
        <v>0.1858179653076783</v>
      </c>
      <c r="DB27" s="17">
        <f t="shared" ref="DB27" si="48">AS41</f>
        <v>0.18732448604923027</v>
      </c>
      <c r="DC27" s="17">
        <f t="shared" ref="DC27" si="49">AT41</f>
        <v>0.18946775701198929</v>
      </c>
      <c r="DD27" s="17">
        <f t="shared" ref="DD27" si="50">AU41</f>
        <v>0.19171160689001343</v>
      </c>
      <c r="DE27" s="17">
        <f t="shared" ref="DE27" si="51">AV41</f>
        <v>0.19382293219234084</v>
      </c>
      <c r="DF27" s="17">
        <f t="shared" ref="DF27" si="52">AW41</f>
        <v>0.19602635084388123</v>
      </c>
      <c r="DG27" s="17">
        <f t="shared" ref="DG27" si="53">AX41</f>
        <v>0.19740525532735484</v>
      </c>
      <c r="DH27" s="17">
        <f t="shared" ref="DH27" si="54">AY41</f>
        <v>0.20024854389350383</v>
      </c>
      <c r="DI27" s="17">
        <f t="shared" ref="DI27" si="55">AZ41</f>
        <v>0.20303709223943406</v>
      </c>
      <c r="DJ27" s="17">
        <f t="shared" ref="DJ27" si="56">BA41</f>
        <v>0.20478150000183021</v>
      </c>
      <c r="DK27" s="17">
        <f t="shared" ref="DK27" si="57">BB41</f>
        <v>0.2071005552887871</v>
      </c>
      <c r="DL27" s="17">
        <f t="shared" ref="DL27" si="58">BC41</f>
        <v>0.20743951049649653</v>
      </c>
      <c r="DM27" s="17">
        <f t="shared" ref="DM27" si="59">BD41</f>
        <v>0.20957367297321844</v>
      </c>
      <c r="DN27" s="17">
        <f t="shared" ref="DN27" si="60">BE41</f>
        <v>0.21231314681396857</v>
      </c>
      <c r="DO27" s="17">
        <f t="shared" ref="DO27" si="61">BF41</f>
        <v>0.21568697077191412</v>
      </c>
      <c r="DP27" s="17">
        <f t="shared" ref="DP27" si="62">BG41</f>
        <v>0.21765297284444882</v>
      </c>
      <c r="DQ27" s="17">
        <f t="shared" ref="DQ27" si="63">BH41</f>
        <v>0.22020103049433593</v>
      </c>
    </row>
    <row r="28" spans="1:121" x14ac:dyDescent="0.25">
      <c r="A28" s="14" t="s">
        <v>2</v>
      </c>
      <c r="B28" s="17">
        <f t="shared" si="4"/>
        <v>7.6083835773758254E-2</v>
      </c>
      <c r="C28" s="17">
        <f t="shared" si="4"/>
        <v>8.034629740056097E-2</v>
      </c>
      <c r="D28" s="17">
        <f t="shared" si="4"/>
        <v>8.3438238476998161E-2</v>
      </c>
      <c r="E28" s="17">
        <f t="shared" si="4"/>
        <v>0.12818304291172508</v>
      </c>
      <c r="F28" s="17">
        <f t="shared" si="4"/>
        <v>0.14845734225579188</v>
      </c>
      <c r="G28" s="17">
        <f t="shared" si="5"/>
        <v>0.14819240462327279</v>
      </c>
      <c r="H28" s="17">
        <f t="shared" si="5"/>
        <v>0.15136438689493351</v>
      </c>
      <c r="I28" s="17">
        <f t="shared" si="5"/>
        <v>0.15418875467106979</v>
      </c>
      <c r="J28" s="17">
        <f t="shared" si="5"/>
        <v>0.15692621882332494</v>
      </c>
      <c r="K28" s="17">
        <f t="shared" si="5"/>
        <v>0.15959850525766925</v>
      </c>
      <c r="L28" s="17">
        <f t="shared" si="5"/>
        <v>0.16444338228904146</v>
      </c>
      <c r="M28" s="17">
        <f t="shared" si="5"/>
        <v>0.16631181020248545</v>
      </c>
      <c r="N28" s="17">
        <f t="shared" si="5"/>
        <v>0.1695706960980273</v>
      </c>
      <c r="O28" s="17">
        <f t="shared" si="5"/>
        <v>0.17226470843834188</v>
      </c>
      <c r="P28" s="17">
        <f t="shared" ref="P28:R28" si="64">P8/$C91</f>
        <v>0.17124359085773877</v>
      </c>
      <c r="Q28" s="17">
        <f t="shared" si="64"/>
        <v>0.16967932562787869</v>
      </c>
      <c r="R28" s="17">
        <f t="shared" si="64"/>
        <v>0.16850612670548362</v>
      </c>
      <c r="S28" s="17">
        <f t="shared" si="13"/>
        <v>0.16499807470157873</v>
      </c>
      <c r="T28" s="17">
        <f t="shared" si="13"/>
        <v>0.16285885423351731</v>
      </c>
      <c r="U28" s="17">
        <f t="shared" si="13"/>
        <v>0.16228126470714072</v>
      </c>
      <c r="V28" s="17">
        <f t="shared" si="13"/>
        <v>0.16159671415736107</v>
      </c>
      <c r="W28" s="17">
        <f t="shared" si="13"/>
        <v>0.15988533778291192</v>
      </c>
      <c r="X28" s="17">
        <f t="shared" si="13"/>
        <v>0.15783168613357293</v>
      </c>
      <c r="Y28" s="17">
        <f t="shared" si="13"/>
        <v>0.15727548881187695</v>
      </c>
      <c r="Z28" s="17">
        <f t="shared" si="13"/>
        <v>0.15588499550763701</v>
      </c>
      <c r="AA28" s="17">
        <f t="shared" si="13"/>
        <v>0.15590638771231763</v>
      </c>
      <c r="AB28" s="17">
        <f t="shared" si="13"/>
        <v>0.15438754117999401</v>
      </c>
      <c r="AC28" s="17">
        <f t="shared" si="13"/>
        <v>0.15475120865956446</v>
      </c>
      <c r="AD28" s="17">
        <f t="shared" si="13"/>
        <v>0.15545715141402472</v>
      </c>
      <c r="AE28" s="17">
        <f t="shared" si="14"/>
        <v>0.15384291252317545</v>
      </c>
      <c r="AF28" s="17">
        <f t="shared" si="14"/>
        <v>0.1554862632732176</v>
      </c>
      <c r="AG28" s="17">
        <f t="shared" si="14"/>
        <v>0.15672931063542897</v>
      </c>
      <c r="AH28" s="17">
        <f t="shared" si="14"/>
        <v>0.15746671161301196</v>
      </c>
      <c r="AI28" s="17">
        <f t="shared" si="14"/>
        <v>0.15934181695600877</v>
      </c>
      <c r="AJ28" s="17">
        <f t="shared" si="14"/>
        <v>0.15959464014832295</v>
      </c>
      <c r="AK28" s="17">
        <f t="shared" si="14"/>
        <v>0.1614065396932412</v>
      </c>
      <c r="AL28" s="17">
        <f t="shared" si="14"/>
        <v>0.16214394067082422</v>
      </c>
      <c r="AM28" s="17">
        <f t="shared" si="14"/>
        <v>0.16338698803303556</v>
      </c>
      <c r="AN28" s="17">
        <f t="shared" si="14"/>
        <v>0.16454576099780888</v>
      </c>
      <c r="AO28" s="17">
        <f t="shared" si="14"/>
        <v>0.16610483735041295</v>
      </c>
      <c r="AP28" s="17">
        <f t="shared" si="14"/>
        <v>0.16677903252991741</v>
      </c>
      <c r="AQ28" s="17">
        <f t="shared" si="15"/>
        <v>0.16553513962420846</v>
      </c>
      <c r="AR28" s="17">
        <f t="shared" si="15"/>
        <v>0.16709228693034361</v>
      </c>
      <c r="AS28" s="17">
        <f t="shared" si="15"/>
        <v>0.16806809924218832</v>
      </c>
      <c r="AT28" s="17">
        <f t="shared" si="15"/>
        <v>0.17128620367486763</v>
      </c>
      <c r="AU28" s="17">
        <f t="shared" si="15"/>
        <v>0.17450430810754697</v>
      </c>
      <c r="AV28" s="17">
        <f t="shared" si="15"/>
        <v>0.17664279040797259</v>
      </c>
      <c r="AW28" s="17">
        <f t="shared" si="15"/>
        <v>0.17799231807328975</v>
      </c>
      <c r="AX28" s="17">
        <f t="shared" si="15"/>
        <v>0.17911346413370705</v>
      </c>
      <c r="AY28" s="17">
        <f t="shared" si="15"/>
        <v>0.18029689608636976</v>
      </c>
      <c r="AZ28" s="17">
        <f t="shared" ref="AZ28:BB28" si="65">AZ8/$F91</f>
        <v>0.18133499429045988</v>
      </c>
      <c r="BA28" s="17">
        <f t="shared" si="65"/>
        <v>0.18216547285373197</v>
      </c>
      <c r="BB28" s="17">
        <f t="shared" si="65"/>
        <v>0.18287137963251324</v>
      </c>
      <c r="BC28" s="17">
        <f t="shared" si="17"/>
        <v>0.18249433917434585</v>
      </c>
      <c r="BD28" s="17">
        <f t="shared" si="17"/>
        <v>0.18439809391839679</v>
      </c>
      <c r="BE28" s="17">
        <f t="shared" si="17"/>
        <v>0.18730490223727028</v>
      </c>
      <c r="BF28" s="17">
        <f t="shared" si="17"/>
        <v>0.19045735632956967</v>
      </c>
      <c r="BG28" s="17">
        <f t="shared" si="17"/>
        <v>0.19111241172537216</v>
      </c>
      <c r="BH28" s="17">
        <f t="shared" si="17"/>
        <v>0.19356886945963145</v>
      </c>
    </row>
    <row r="29" spans="1:121" x14ac:dyDescent="0.25">
      <c r="A29" s="14" t="s">
        <v>3</v>
      </c>
      <c r="B29" s="17">
        <f t="shared" si="4"/>
        <v>0.10994632997413027</v>
      </c>
      <c r="C29" s="17">
        <f t="shared" si="4"/>
        <v>0.11392331750260627</v>
      </c>
      <c r="D29" s="17">
        <f t="shared" si="4"/>
        <v>0.11817058573690103</v>
      </c>
      <c r="E29" s="17">
        <f t="shared" si="4"/>
        <v>0.15461986949303061</v>
      </c>
      <c r="F29" s="17">
        <f t="shared" si="4"/>
        <v>0.16699486466658944</v>
      </c>
      <c r="G29" s="17">
        <f t="shared" si="5"/>
        <v>0.16875214588181436</v>
      </c>
      <c r="H29" s="17">
        <f t="shared" si="5"/>
        <v>0.17041162781825811</v>
      </c>
      <c r="I29" s="17">
        <f t="shared" si="5"/>
        <v>0.17302483500553162</v>
      </c>
      <c r="J29" s="17">
        <f t="shared" si="5"/>
        <v>0.17617212833326976</v>
      </c>
      <c r="K29" s="17">
        <f t="shared" si="5"/>
        <v>0.17739289665433183</v>
      </c>
      <c r="L29" s="17">
        <f t="shared" si="5"/>
        <v>0.18033037042688743</v>
      </c>
      <c r="M29" s="17">
        <f t="shared" si="5"/>
        <v>0.18172280929309884</v>
      </c>
      <c r="N29" s="17">
        <f t="shared" si="5"/>
        <v>0.18273375805897837</v>
      </c>
      <c r="O29" s="17">
        <f t="shared" si="5"/>
        <v>0.18313432266432686</v>
      </c>
      <c r="P29" s="17">
        <f t="shared" ref="P29:R29" si="66">P9/$C92</f>
        <v>0.18179910731316523</v>
      </c>
      <c r="Q29" s="17">
        <f t="shared" si="66"/>
        <v>0.18073093503223592</v>
      </c>
      <c r="R29" s="17">
        <f t="shared" si="66"/>
        <v>0.17910960210582536</v>
      </c>
      <c r="S29" s="17">
        <f t="shared" si="13"/>
        <v>0.17590061643448263</v>
      </c>
      <c r="T29" s="17">
        <f t="shared" si="13"/>
        <v>0.17414745414443794</v>
      </c>
      <c r="U29" s="17">
        <f t="shared" si="13"/>
        <v>0.17173449959469905</v>
      </c>
      <c r="V29" s="17">
        <f t="shared" si="13"/>
        <v>0.17203611891341641</v>
      </c>
      <c r="W29" s="17">
        <f t="shared" si="13"/>
        <v>0.1712255169943635</v>
      </c>
      <c r="X29" s="17">
        <f t="shared" si="13"/>
        <v>0.17045261749015025</v>
      </c>
      <c r="Y29" s="17">
        <f t="shared" si="13"/>
        <v>0.17026410541595188</v>
      </c>
      <c r="Z29" s="17">
        <f t="shared" si="13"/>
        <v>0.16928384263012045</v>
      </c>
      <c r="AA29" s="17">
        <f t="shared" si="13"/>
        <v>0.16992478368239486</v>
      </c>
      <c r="AB29" s="17">
        <f t="shared" si="13"/>
        <v>0.16941580108205931</v>
      </c>
      <c r="AC29" s="17">
        <f t="shared" si="13"/>
        <v>0.17045261749015025</v>
      </c>
      <c r="AD29" s="17">
        <f t="shared" si="13"/>
        <v>0.17024525420853207</v>
      </c>
      <c r="AE29" s="17">
        <f t="shared" si="14"/>
        <v>0.1694253301097266</v>
      </c>
      <c r="AF29" s="17">
        <f t="shared" si="14"/>
        <v>0.17102473498233214</v>
      </c>
      <c r="AG29" s="17">
        <f t="shared" si="14"/>
        <v>0.17199181699832619</v>
      </c>
      <c r="AH29" s="17">
        <f t="shared" si="14"/>
        <v>0.17366561279523898</v>
      </c>
      <c r="AI29" s="17">
        <f t="shared" si="14"/>
        <v>0.17444671750046495</v>
      </c>
      <c r="AJ29" s="17">
        <f t="shared" si="14"/>
        <v>0.17606472010414728</v>
      </c>
      <c r="AK29" s="17">
        <f t="shared" si="14"/>
        <v>0.17716198623767901</v>
      </c>
      <c r="AL29" s="17">
        <f t="shared" si="14"/>
        <v>0.17744095220383113</v>
      </c>
      <c r="AM29" s="17">
        <f t="shared" si="14"/>
        <v>0.1780174818672122</v>
      </c>
      <c r="AN29" s="17">
        <f t="shared" si="14"/>
        <v>0.17837083875767157</v>
      </c>
      <c r="AO29" s="17">
        <f t="shared" si="14"/>
        <v>0.17913334573182071</v>
      </c>
      <c r="AP29" s="17">
        <f t="shared" si="14"/>
        <v>0.17924493211828157</v>
      </c>
      <c r="AQ29" s="17">
        <f t="shared" si="15"/>
        <v>0.17767298482540964</v>
      </c>
      <c r="AR29" s="17">
        <f t="shared" si="15"/>
        <v>0.17959962568120516</v>
      </c>
      <c r="AS29" s="17">
        <f t="shared" si="15"/>
        <v>0.18119598524743574</v>
      </c>
      <c r="AT29" s="17">
        <f t="shared" si="15"/>
        <v>0.18361804803757867</v>
      </c>
      <c r="AU29" s="17">
        <f t="shared" si="15"/>
        <v>0.18719609534119891</v>
      </c>
      <c r="AV29" s="17">
        <f t="shared" si="15"/>
        <v>0.18879245490742949</v>
      </c>
      <c r="AW29" s="17">
        <f t="shared" si="15"/>
        <v>0.1912512156186352</v>
      </c>
      <c r="AX29" s="17">
        <f t="shared" si="15"/>
        <v>0.19204022092148479</v>
      </c>
      <c r="AY29" s="17">
        <f t="shared" si="15"/>
        <v>0.19497605460650655</v>
      </c>
      <c r="AZ29" s="17">
        <f t="shared" ref="AZ29:BB29" si="67">AZ9/$F92</f>
        <v>0.1975082111598378</v>
      </c>
      <c r="BA29" s="17">
        <f t="shared" si="67"/>
        <v>0.19758160700196334</v>
      </c>
      <c r="BB29" s="17">
        <f t="shared" si="67"/>
        <v>0.19721462779133561</v>
      </c>
      <c r="BC29" s="17">
        <f t="shared" si="17"/>
        <v>0.19546887611397099</v>
      </c>
      <c r="BD29" s="17">
        <f t="shared" si="17"/>
        <v>0.1972623347548684</v>
      </c>
      <c r="BE29" s="17">
        <f t="shared" si="17"/>
        <v>0.20010650653891784</v>
      </c>
      <c r="BF29" s="17">
        <f t="shared" si="17"/>
        <v>0.20215358559367955</v>
      </c>
      <c r="BG29" s="17">
        <f t="shared" si="17"/>
        <v>0.20358472935762797</v>
      </c>
      <c r="BH29" s="17">
        <f t="shared" si="17"/>
        <v>0.20479848419540705</v>
      </c>
    </row>
    <row r="30" spans="1:121" x14ac:dyDescent="0.25">
      <c r="A30" s="14" t="s">
        <v>7</v>
      </c>
      <c r="B30" s="17">
        <f t="shared" si="4"/>
        <v>8.0344639800840209E-2</v>
      </c>
      <c r="C30" s="17">
        <f t="shared" si="4"/>
        <v>8.4448420725066128E-2</v>
      </c>
      <c r="D30" s="17">
        <f t="shared" si="4"/>
        <v>8.7968725688501628E-2</v>
      </c>
      <c r="E30" s="17">
        <f t="shared" si="4"/>
        <v>0.12735335304185469</v>
      </c>
      <c r="F30" s="17">
        <f t="shared" si="4"/>
        <v>0.14143457289559669</v>
      </c>
      <c r="G30" s="17">
        <f t="shared" si="5"/>
        <v>0.14318964356473735</v>
      </c>
      <c r="H30" s="17">
        <f t="shared" si="5"/>
        <v>0.14582491776790352</v>
      </c>
      <c r="I30" s="17">
        <f t="shared" si="5"/>
        <v>0.14909496604920461</v>
      </c>
      <c r="J30" s="17">
        <f t="shared" si="5"/>
        <v>0.15171100467424548</v>
      </c>
      <c r="K30" s="17">
        <f t="shared" si="5"/>
        <v>0.15369226922115145</v>
      </c>
      <c r="L30" s="17">
        <f t="shared" si="5"/>
        <v>0.15850116375247658</v>
      </c>
      <c r="M30" s="17">
        <f t="shared" si="5"/>
        <v>0.16105949564314156</v>
      </c>
      <c r="N30" s="17">
        <f t="shared" si="5"/>
        <v>0.16354088522130533</v>
      </c>
      <c r="O30" s="17">
        <f t="shared" si="5"/>
        <v>0.16415642372131495</v>
      </c>
      <c r="P30" s="17">
        <f t="shared" ref="P30:R30" si="68">P10/$C93</f>
        <v>0.16419489487756556</v>
      </c>
      <c r="Q30" s="17">
        <f t="shared" si="68"/>
        <v>0.1630022890337969</v>
      </c>
      <c r="R30" s="17">
        <f t="shared" si="68"/>
        <v>0.16182891876815358</v>
      </c>
      <c r="S30" s="17">
        <f t="shared" si="13"/>
        <v>0.15892099606216828</v>
      </c>
      <c r="T30" s="17">
        <f t="shared" si="13"/>
        <v>0.15637186828238248</v>
      </c>
      <c r="U30" s="17">
        <f t="shared" si="13"/>
        <v>0.15460269750984457</v>
      </c>
      <c r="V30" s="17">
        <f t="shared" si="13"/>
        <v>0.15555386459185422</v>
      </c>
      <c r="W30" s="17">
        <f t="shared" si="13"/>
        <v>0.15414613731047996</v>
      </c>
      <c r="X30" s="17">
        <f t="shared" si="13"/>
        <v>0.15304278349534881</v>
      </c>
      <c r="Y30" s="17">
        <f t="shared" si="13"/>
        <v>0.15268134000418512</v>
      </c>
      <c r="Z30" s="17">
        <f t="shared" si="13"/>
        <v>0.15102630928148839</v>
      </c>
      <c r="AA30" s="17">
        <f t="shared" si="13"/>
        <v>0.15247208324614303</v>
      </c>
      <c r="AB30" s="17">
        <f t="shared" si="13"/>
        <v>0.15121654269789031</v>
      </c>
      <c r="AC30" s="17">
        <f t="shared" si="13"/>
        <v>0.14940932524207201</v>
      </c>
      <c r="AD30" s="17">
        <f t="shared" si="13"/>
        <v>0.14923811516731028</v>
      </c>
      <c r="AE30" s="17">
        <f t="shared" si="14"/>
        <v>0.14764760060901111</v>
      </c>
      <c r="AF30" s="17">
        <f t="shared" si="14"/>
        <v>0.14911373846356271</v>
      </c>
      <c r="AG30" s="17">
        <f t="shared" si="14"/>
        <v>0.15010996033909138</v>
      </c>
      <c r="AH30" s="17">
        <f t="shared" si="14"/>
        <v>0.1511813687712637</v>
      </c>
      <c r="AI30" s="17">
        <f t="shared" si="14"/>
        <v>0.15121896204958554</v>
      </c>
      <c r="AJ30" s="17">
        <f t="shared" si="14"/>
        <v>0.1526475066258153</v>
      </c>
      <c r="AK30" s="17">
        <f t="shared" si="14"/>
        <v>0.15394447472791864</v>
      </c>
      <c r="AL30" s="17">
        <f t="shared" si="14"/>
        <v>0.15386928817127499</v>
      </c>
      <c r="AM30" s="17">
        <f t="shared" si="14"/>
        <v>0.15537301930414843</v>
      </c>
      <c r="AN30" s="17">
        <f t="shared" si="14"/>
        <v>0.15548579913911392</v>
      </c>
      <c r="AO30" s="17">
        <f t="shared" si="14"/>
        <v>0.15697073363282646</v>
      </c>
      <c r="AP30" s="17">
        <f t="shared" si="14"/>
        <v>0.15719629330275747</v>
      </c>
      <c r="AQ30" s="17">
        <f t="shared" si="15"/>
        <v>0.15648762712179523</v>
      </c>
      <c r="AR30" s="17">
        <f t="shared" si="15"/>
        <v>0.1577332812761448</v>
      </c>
      <c r="AS30" s="17">
        <f t="shared" si="15"/>
        <v>0.15981556881774406</v>
      </c>
      <c r="AT30" s="17">
        <f t="shared" si="15"/>
        <v>0.16225110156729322</v>
      </c>
      <c r="AU30" s="17">
        <f t="shared" si="15"/>
        <v>0.16570918623459199</v>
      </c>
      <c r="AV30" s="17">
        <f t="shared" si="15"/>
        <v>0.16721512633164148</v>
      </c>
      <c r="AW30" s="17">
        <f t="shared" si="15"/>
        <v>0.16922304646104078</v>
      </c>
      <c r="AX30" s="17">
        <f t="shared" si="15"/>
        <v>0.17039433320319036</v>
      </c>
      <c r="AY30" s="17">
        <f t="shared" si="15"/>
        <v>0.17186308959413985</v>
      </c>
      <c r="AZ30" s="17">
        <f t="shared" ref="AZ30:BB30" si="69">AZ10/$F93</f>
        <v>0.17264394742223957</v>
      </c>
      <c r="BA30" s="17">
        <f t="shared" si="69"/>
        <v>0.1731459274545894</v>
      </c>
      <c r="BB30" s="17">
        <f t="shared" si="69"/>
        <v>0.17366649933998921</v>
      </c>
      <c r="BC30" s="17">
        <f t="shared" si="17"/>
        <v>0.17293195864558156</v>
      </c>
      <c r="BD30" s="17">
        <f t="shared" si="17"/>
        <v>0.17456894485271376</v>
      </c>
      <c r="BE30" s="17">
        <f t="shared" si="17"/>
        <v>0.17719915864619579</v>
      </c>
      <c r="BF30" s="17">
        <f t="shared" si="17"/>
        <v>0.17922240002579737</v>
      </c>
      <c r="BG30" s="17">
        <f t="shared" si="17"/>
        <v>0.18082260002602771</v>
      </c>
      <c r="BH30" s="17">
        <f t="shared" si="17"/>
        <v>0.18306655864704036</v>
      </c>
    </row>
    <row r="31" spans="1:121" x14ac:dyDescent="0.25">
      <c r="A31" s="14" t="s">
        <v>4</v>
      </c>
      <c r="B31" s="17">
        <f t="shared" si="4"/>
        <v>9.695911675198754E-2</v>
      </c>
      <c r="C31" s="17">
        <f t="shared" si="4"/>
        <v>0.10250300785581165</v>
      </c>
      <c r="D31" s="17">
        <f t="shared" si="4"/>
        <v>0.10778739767392484</v>
      </c>
      <c r="E31" s="17">
        <f t="shared" si="4"/>
        <v>0.15426171884215245</v>
      </c>
      <c r="F31" s="17">
        <f t="shared" si="4"/>
        <v>0.17799429097171435</v>
      </c>
      <c r="G31" s="17">
        <f t="shared" si="5"/>
        <v>0.18341259004661237</v>
      </c>
      <c r="H31" s="17">
        <f t="shared" si="5"/>
        <v>0.18593154103300533</v>
      </c>
      <c r="I31" s="17">
        <f t="shared" si="5"/>
        <v>0.18913319836150477</v>
      </c>
      <c r="J31" s="17">
        <f t="shared" si="5"/>
        <v>0.19245256368002259</v>
      </c>
      <c r="K31" s="17">
        <f t="shared" si="5"/>
        <v>0.19610151137059184</v>
      </c>
      <c r="L31" s="17">
        <f t="shared" si="5"/>
        <v>0.20029191581524555</v>
      </c>
      <c r="M31" s="17">
        <f t="shared" si="5"/>
        <v>0.20229295164555769</v>
      </c>
      <c r="N31" s="17">
        <f t="shared" si="5"/>
        <v>0.20427044587786619</v>
      </c>
      <c r="O31" s="17">
        <f t="shared" si="5"/>
        <v>0.20542398418004615</v>
      </c>
      <c r="P31" s="17">
        <f t="shared" ref="P31:R31" si="70">P11/$C94</f>
        <v>0.20667168887424078</v>
      </c>
      <c r="Q31" s="17">
        <f t="shared" si="70"/>
        <v>0.20704835444229955</v>
      </c>
      <c r="R31" s="17">
        <f t="shared" si="70"/>
        <v>0.20624794011017467</v>
      </c>
      <c r="S31" s="17">
        <f t="shared" si="13"/>
        <v>0.20467094288198115</v>
      </c>
      <c r="T31" s="17">
        <f t="shared" si="13"/>
        <v>0.20257982660181856</v>
      </c>
      <c r="U31" s="17">
        <f t="shared" si="13"/>
        <v>0.20208641714245437</v>
      </c>
      <c r="V31" s="17">
        <f t="shared" si="13"/>
        <v>0.20093512840393787</v>
      </c>
      <c r="W31" s="17">
        <f t="shared" si="13"/>
        <v>0.19891449918939874</v>
      </c>
      <c r="X31" s="17">
        <f t="shared" si="13"/>
        <v>0.19628298207278963</v>
      </c>
      <c r="Y31" s="17">
        <f t="shared" si="13"/>
        <v>0.19701134841756537</v>
      </c>
      <c r="Z31" s="17">
        <f t="shared" si="13"/>
        <v>0.19736378374568267</v>
      </c>
      <c r="AA31" s="17">
        <f t="shared" si="13"/>
        <v>0.19632997344987194</v>
      </c>
      <c r="AB31" s="17">
        <f t="shared" si="13"/>
        <v>0.19625948638424848</v>
      </c>
      <c r="AC31" s="17">
        <f t="shared" si="13"/>
        <v>0.19748126218838843</v>
      </c>
      <c r="AD31" s="17">
        <f t="shared" si="13"/>
        <v>0.19745776649984728</v>
      </c>
      <c r="AE31" s="17">
        <f t="shared" si="14"/>
        <v>0.19969087375002928</v>
      </c>
      <c r="AF31" s="17">
        <f t="shared" si="14"/>
        <v>0.20189222734830567</v>
      </c>
      <c r="AG31" s="17">
        <f t="shared" si="14"/>
        <v>0.20278213624973654</v>
      </c>
      <c r="AH31" s="17">
        <f t="shared" si="14"/>
        <v>0.20369546380646822</v>
      </c>
      <c r="AI31" s="17">
        <f t="shared" si="14"/>
        <v>0.20493665253741131</v>
      </c>
      <c r="AJ31" s="17">
        <f t="shared" si="14"/>
        <v>0.20559237488583407</v>
      </c>
      <c r="AK31" s="17">
        <f t="shared" si="14"/>
        <v>0.20655253975316737</v>
      </c>
      <c r="AL31" s="17">
        <f t="shared" si="14"/>
        <v>0.20887098662794781</v>
      </c>
      <c r="AM31" s="17">
        <f t="shared" si="14"/>
        <v>0.21088499098381772</v>
      </c>
      <c r="AN31" s="17">
        <f t="shared" si="14"/>
        <v>0.21118943350272829</v>
      </c>
      <c r="AO31" s="17">
        <f t="shared" si="14"/>
        <v>0.21151729467693964</v>
      </c>
      <c r="AP31" s="17">
        <f t="shared" si="14"/>
        <v>0.21289899533968759</v>
      </c>
      <c r="AQ31" s="17">
        <f t="shared" si="15"/>
        <v>0.21401895336352178</v>
      </c>
      <c r="AR31" s="17">
        <f t="shared" si="15"/>
        <v>0.21616637878717146</v>
      </c>
      <c r="AS31" s="17">
        <f t="shared" si="15"/>
        <v>0.21766023995144951</v>
      </c>
      <c r="AT31" s="17">
        <f t="shared" si="15"/>
        <v>0.22137155128145278</v>
      </c>
      <c r="AU31" s="17">
        <f t="shared" si="15"/>
        <v>0.22503617945007237</v>
      </c>
      <c r="AV31" s="17">
        <f t="shared" si="15"/>
        <v>0.22851407497315718</v>
      </c>
      <c r="AW31" s="17">
        <f t="shared" si="15"/>
        <v>0.23063815881611502</v>
      </c>
      <c r="AX31" s="17">
        <f t="shared" si="15"/>
        <v>0.23159516362448065</v>
      </c>
      <c r="AY31" s="17">
        <f t="shared" si="15"/>
        <v>0.23469959385649597</v>
      </c>
      <c r="AZ31" s="17">
        <f t="shared" ref="AZ31:BB31" si="71">AZ11/$F94</f>
        <v>0.23715045982913963</v>
      </c>
      <c r="BA31" s="17">
        <f t="shared" si="71"/>
        <v>0.23862097941272584</v>
      </c>
      <c r="BB31" s="17">
        <f t="shared" si="71"/>
        <v>0.24046496428738154</v>
      </c>
      <c r="BC31" s="17">
        <f t="shared" si="17"/>
        <v>0.24160105477480834</v>
      </c>
      <c r="BD31" s="17">
        <f t="shared" si="17"/>
        <v>0.24434705019605929</v>
      </c>
      <c r="BE31" s="17">
        <f t="shared" si="17"/>
        <v>0.24846604332793573</v>
      </c>
      <c r="BF31" s="17">
        <f t="shared" si="17"/>
        <v>0.25186363088304281</v>
      </c>
      <c r="BG31" s="17">
        <f t="shared" si="17"/>
        <v>0.25360896695587182</v>
      </c>
      <c r="BH31" s="17">
        <f t="shared" si="17"/>
        <v>0.25453981286138061</v>
      </c>
    </row>
    <row r="32" spans="1:121" x14ac:dyDescent="0.25">
      <c r="A32" s="14" t="s">
        <v>5</v>
      </c>
      <c r="B32" s="17">
        <f t="shared" si="4"/>
        <v>6.1134812286689419E-2</v>
      </c>
      <c r="C32" s="17">
        <f t="shared" si="4"/>
        <v>6.5457906712172928E-2</v>
      </c>
      <c r="D32" s="17">
        <f t="shared" si="4"/>
        <v>6.9368600682593859E-2</v>
      </c>
      <c r="E32" s="17">
        <f t="shared" si="4"/>
        <v>0.1082622298065984</v>
      </c>
      <c r="F32" s="17">
        <f t="shared" si="4"/>
        <v>0.12411831626848692</v>
      </c>
      <c r="G32" s="17">
        <f t="shared" si="5"/>
        <v>0.12588886702830321</v>
      </c>
      <c r="H32" s="17">
        <f t="shared" si="5"/>
        <v>0.12729419039320947</v>
      </c>
      <c r="I32" s="17">
        <f t="shared" si="5"/>
        <v>0.12995025155288231</v>
      </c>
      <c r="J32" s="17">
        <f t="shared" si="5"/>
        <v>0.13249388684336266</v>
      </c>
      <c r="K32" s="17">
        <f t="shared" si="5"/>
        <v>0.13395542314286518</v>
      </c>
      <c r="L32" s="17">
        <f t="shared" si="5"/>
        <v>0.13811518030298772</v>
      </c>
      <c r="M32" s="17">
        <f t="shared" si="5"/>
        <v>0.14005452654655837</v>
      </c>
      <c r="N32" s="17">
        <f t="shared" si="5"/>
        <v>0.14316029118300122</v>
      </c>
      <c r="O32" s="17">
        <f t="shared" si="5"/>
        <v>0.14481857275359061</v>
      </c>
      <c r="P32" s="17">
        <f t="shared" ref="P32:R32" si="72">P12/$C95</f>
        <v>0.14494505185643217</v>
      </c>
      <c r="Q32" s="17">
        <f t="shared" si="72"/>
        <v>0.1445937210152056</v>
      </c>
      <c r="R32" s="17">
        <f t="shared" si="72"/>
        <v>0.14341324938868433</v>
      </c>
      <c r="S32" s="17">
        <f t="shared" si="13"/>
        <v>0.14070079363976259</v>
      </c>
      <c r="T32" s="17">
        <f t="shared" si="13"/>
        <v>0.1397973508276926</v>
      </c>
      <c r="U32" s="17">
        <f t="shared" si="13"/>
        <v>0.14024212267363476</v>
      </c>
      <c r="V32" s="17">
        <f t="shared" si="13"/>
        <v>0.14011703059196354</v>
      </c>
      <c r="W32" s="17">
        <f t="shared" si="13"/>
        <v>0.139102394818408</v>
      </c>
      <c r="X32" s="17">
        <f t="shared" si="13"/>
        <v>0.13872711857339431</v>
      </c>
      <c r="Y32" s="17">
        <f t="shared" si="13"/>
        <v>0.13888000889543692</v>
      </c>
      <c r="Z32" s="17">
        <f t="shared" si="13"/>
        <v>0.13915799129915077</v>
      </c>
      <c r="AA32" s="17">
        <f t="shared" si="13"/>
        <v>0.14008923235159215</v>
      </c>
      <c r="AB32" s="17">
        <f t="shared" si="13"/>
        <v>0.13924138602026492</v>
      </c>
      <c r="AC32" s="17">
        <f t="shared" si="13"/>
        <v>0.14014482883233492</v>
      </c>
      <c r="AD32" s="17">
        <f t="shared" si="13"/>
        <v>0.14042281123604874</v>
      </c>
      <c r="AE32" s="17">
        <f t="shared" si="14"/>
        <v>0.14001896047153869</v>
      </c>
      <c r="AF32" s="17">
        <f t="shared" si="14"/>
        <v>0.1425882417597516</v>
      </c>
      <c r="AG32" s="17">
        <f t="shared" si="14"/>
        <v>0.14382479425140485</v>
      </c>
      <c r="AH32" s="17">
        <f t="shared" si="14"/>
        <v>0.14506134674305812</v>
      </c>
      <c r="AI32" s="17">
        <f t="shared" si="14"/>
        <v>0.14649025184452413</v>
      </c>
      <c r="AJ32" s="17">
        <f t="shared" si="14"/>
        <v>0.14741079647719935</v>
      </c>
      <c r="AK32" s="17">
        <f t="shared" si="14"/>
        <v>0.14787793852960168</v>
      </c>
      <c r="AL32" s="17">
        <f t="shared" si="14"/>
        <v>0.14834508058200405</v>
      </c>
      <c r="AM32" s="17">
        <f t="shared" si="14"/>
        <v>0.14987016198837641</v>
      </c>
      <c r="AN32" s="17">
        <f t="shared" si="14"/>
        <v>0.15077696714892214</v>
      </c>
      <c r="AO32" s="17">
        <f t="shared" si="14"/>
        <v>0.15216465383399969</v>
      </c>
      <c r="AP32" s="17">
        <f t="shared" si="14"/>
        <v>0.15271423271917892</v>
      </c>
      <c r="AQ32" s="17">
        <f t="shared" si="15"/>
        <v>0.15228529879449298</v>
      </c>
      <c r="AR32" s="17">
        <f t="shared" si="15"/>
        <v>0.152625069653026</v>
      </c>
      <c r="AS32" s="17">
        <f t="shared" si="15"/>
        <v>0.15543837236167929</v>
      </c>
      <c r="AT32" s="17">
        <f t="shared" si="15"/>
        <v>0.15793908588048219</v>
      </c>
      <c r="AU32" s="17">
        <f t="shared" si="15"/>
        <v>0.16276383207165088</v>
      </c>
      <c r="AV32" s="17">
        <f t="shared" si="15"/>
        <v>0.16488400222889682</v>
      </c>
      <c r="AW32" s="17">
        <f t="shared" si="15"/>
        <v>0.16628385816605282</v>
      </c>
      <c r="AX32" s="17">
        <f t="shared" si="15"/>
        <v>0.16681390070536431</v>
      </c>
      <c r="AY32" s="17">
        <f t="shared" si="15"/>
        <v>0.17008929178162246</v>
      </c>
      <c r="AZ32" s="17">
        <f t="shared" ref="AZ32:BB32" si="73">AZ12/$F95</f>
        <v>0.17244050612267087</v>
      </c>
      <c r="BA32" s="17">
        <f t="shared" si="73"/>
        <v>0.17359572704168308</v>
      </c>
      <c r="BB32" s="17">
        <f t="shared" si="73"/>
        <v>0.17491403797279115</v>
      </c>
      <c r="BC32" s="17">
        <f t="shared" si="17"/>
        <v>0.1754627808345427</v>
      </c>
      <c r="BD32" s="17">
        <f t="shared" si="17"/>
        <v>0.17762815778643304</v>
      </c>
      <c r="BE32" s="17">
        <f t="shared" si="17"/>
        <v>0.17957834199776285</v>
      </c>
      <c r="BF32" s="17">
        <f t="shared" si="17"/>
        <v>0.18212030624563413</v>
      </c>
      <c r="BG32" s="17">
        <f t="shared" si="17"/>
        <v>0.18372080225355308</v>
      </c>
      <c r="BH32" s="17">
        <f t="shared" si="17"/>
        <v>0.18604757376086381</v>
      </c>
    </row>
    <row r="33" spans="1:122" x14ac:dyDescent="0.25">
      <c r="A33" s="14" t="s">
        <v>6</v>
      </c>
      <c r="B33" s="17">
        <f t="shared" si="4"/>
        <v>4.2920711974110029E-2</v>
      </c>
      <c r="C33" s="17">
        <f t="shared" si="4"/>
        <v>4.5732200647249192E-2</v>
      </c>
      <c r="D33" s="17">
        <f t="shared" si="4"/>
        <v>4.8361650485436891E-2</v>
      </c>
      <c r="E33" s="17">
        <f t="shared" si="4"/>
        <v>8.0885922330097088E-2</v>
      </c>
      <c r="F33" s="17">
        <f t="shared" si="4"/>
        <v>9.3911812297734626E-2</v>
      </c>
      <c r="G33" s="17">
        <f t="shared" si="5"/>
        <v>9.5455551308616146E-2</v>
      </c>
      <c r="H33" s="17">
        <f t="shared" si="5"/>
        <v>9.611941499527249E-2</v>
      </c>
      <c r="I33" s="17">
        <f t="shared" si="5"/>
        <v>9.8593816009173385E-2</v>
      </c>
      <c r="J33" s="17">
        <f t="shared" si="5"/>
        <v>0.10026353376652115</v>
      </c>
      <c r="K33" s="17">
        <f t="shared" si="5"/>
        <v>0.10233559315214549</v>
      </c>
      <c r="L33" s="17">
        <f t="shared" si="5"/>
        <v>0.1053129212013921</v>
      </c>
      <c r="M33" s="17">
        <f t="shared" si="5"/>
        <v>0.10639924359773884</v>
      </c>
      <c r="N33" s="17">
        <f t="shared" si="5"/>
        <v>0.10804884427367277</v>
      </c>
      <c r="O33" s="17">
        <f t="shared" si="5"/>
        <v>0.10931622040274397</v>
      </c>
      <c r="P33" s="17">
        <f t="shared" ref="P33:R33" si="74">P13/$C96</f>
        <v>0.10991973284515882</v>
      </c>
      <c r="Q33" s="17">
        <f t="shared" si="74"/>
        <v>0.10967832786819288</v>
      </c>
      <c r="R33" s="17">
        <f t="shared" si="74"/>
        <v>0.10766661972681003</v>
      </c>
      <c r="S33" s="17">
        <f t="shared" si="13"/>
        <v>0.10429877377928028</v>
      </c>
      <c r="T33" s="17">
        <f t="shared" si="13"/>
        <v>0.10405873057150287</v>
      </c>
      <c r="U33" s="17">
        <f t="shared" si="13"/>
        <v>0.10291852533456022</v>
      </c>
      <c r="V33" s="17">
        <f t="shared" si="13"/>
        <v>0.10105819047428537</v>
      </c>
      <c r="W33" s="17">
        <f t="shared" si="13"/>
        <v>9.9837970834750253E-2</v>
      </c>
      <c r="X33" s="17">
        <f t="shared" si="13"/>
        <v>9.8317697185493394E-2</v>
      </c>
      <c r="Y33" s="17">
        <f t="shared" si="13"/>
        <v>9.7777599967994233E-2</v>
      </c>
      <c r="Z33" s="17">
        <f t="shared" si="13"/>
        <v>9.6357344321977956E-2</v>
      </c>
      <c r="AA33" s="17">
        <f t="shared" si="13"/>
        <v>9.5917265107719391E-2</v>
      </c>
      <c r="AB33" s="17">
        <f t="shared" si="13"/>
        <v>9.5337160688924005E-2</v>
      </c>
      <c r="AC33" s="17">
        <f t="shared" si="13"/>
        <v>9.4937088675961678E-2</v>
      </c>
      <c r="AD33" s="17">
        <f t="shared" si="13"/>
        <v>9.4877077874017321E-2</v>
      </c>
      <c r="AE33" s="17">
        <f t="shared" si="14"/>
        <v>9.5881429678342234E-2</v>
      </c>
      <c r="AF33" s="17">
        <f t="shared" si="14"/>
        <v>9.7292035046589717E-2</v>
      </c>
      <c r="AG33" s="17">
        <f t="shared" si="14"/>
        <v>9.7490711859018933E-2</v>
      </c>
      <c r="AH33" s="17">
        <f t="shared" si="14"/>
        <v>9.8643037371108425E-2</v>
      </c>
      <c r="AI33" s="17">
        <f t="shared" si="14"/>
        <v>9.9636421433254518E-2</v>
      </c>
      <c r="AJ33" s="17">
        <f t="shared" si="14"/>
        <v>0.10078874694534401</v>
      </c>
      <c r="AK33" s="17">
        <f t="shared" si="14"/>
        <v>0.10148411578884628</v>
      </c>
      <c r="AL33" s="17">
        <f t="shared" si="14"/>
        <v>0.10168279260127551</v>
      </c>
      <c r="AM33" s="17">
        <f t="shared" si="14"/>
        <v>0.1023980291260207</v>
      </c>
      <c r="AN33" s="17">
        <f t="shared" si="14"/>
        <v>0.10180199868873303</v>
      </c>
      <c r="AO33" s="17">
        <f t="shared" si="14"/>
        <v>0.10198080781991933</v>
      </c>
      <c r="AP33" s="17">
        <f t="shared" si="14"/>
        <v>0.102576838257207</v>
      </c>
      <c r="AQ33" s="17">
        <f t="shared" si="15"/>
        <v>0.10250744737517016</v>
      </c>
      <c r="AR33" s="17">
        <f t="shared" si="15"/>
        <v>0.1041251553591509</v>
      </c>
      <c r="AS33" s="17">
        <f t="shared" si="15"/>
        <v>0.10556531002781669</v>
      </c>
      <c r="AT33" s="17">
        <f t="shared" si="15"/>
        <v>0.10793268756534949</v>
      </c>
      <c r="AU33" s="17">
        <f t="shared" si="15"/>
        <v>0.11114837538716486</v>
      </c>
      <c r="AV33" s="17">
        <f t="shared" si="15"/>
        <v>0.11179940420998639</v>
      </c>
      <c r="AW33" s="17">
        <f t="shared" si="15"/>
        <v>0.11318037444021385</v>
      </c>
      <c r="AX33" s="17">
        <f t="shared" si="15"/>
        <v>0.11424569433210362</v>
      </c>
      <c r="AY33" s="17">
        <f t="shared" si="15"/>
        <v>0.11554775197774665</v>
      </c>
      <c r="AZ33" s="17">
        <f t="shared" ref="AZ33:BB33" si="75">AZ13/$F96</f>
        <v>0.11714573181558129</v>
      </c>
      <c r="BA33" s="17">
        <f t="shared" si="75"/>
        <v>0.11694845035412023</v>
      </c>
      <c r="BB33" s="17">
        <f t="shared" si="75"/>
        <v>0.116908994061828</v>
      </c>
      <c r="BC33" s="17">
        <f t="shared" si="17"/>
        <v>0.11715627904437782</v>
      </c>
      <c r="BD33" s="17">
        <f t="shared" si="17"/>
        <v>0.11792059735865194</v>
      </c>
      <c r="BE33" s="17">
        <f t="shared" si="17"/>
        <v>0.11974320256961334</v>
      </c>
      <c r="BF33" s="17">
        <f t="shared" si="17"/>
        <v>0.1229572590706635</v>
      </c>
      <c r="BG33" s="17">
        <f t="shared" si="17"/>
        <v>0.12391755643987971</v>
      </c>
      <c r="BH33" s="17">
        <f t="shared" si="17"/>
        <v>0.12521101820249747</v>
      </c>
    </row>
    <row r="34" spans="1:122" x14ac:dyDescent="0.25">
      <c r="A34" s="14" t="s">
        <v>8</v>
      </c>
      <c r="B34" s="17">
        <f t="shared" si="4"/>
        <v>0.10772143909110035</v>
      </c>
      <c r="C34" s="17">
        <f t="shared" si="4"/>
        <v>0.1121235171308809</v>
      </c>
      <c r="D34" s="17">
        <f t="shared" si="4"/>
        <v>0.1168169091585881</v>
      </c>
      <c r="E34" s="17">
        <f t="shared" si="4"/>
        <v>0.15933256728543915</v>
      </c>
      <c r="F34" s="17">
        <f t="shared" si="4"/>
        <v>0.17540338895272622</v>
      </c>
      <c r="G34" s="17">
        <f t="shared" si="5"/>
        <v>0.17528473986038562</v>
      </c>
      <c r="H34" s="17">
        <f t="shared" si="5"/>
        <v>0.17664254564623569</v>
      </c>
      <c r="I34" s="17">
        <f t="shared" si="5"/>
        <v>0.17884698327502754</v>
      </c>
      <c r="J34" s="17">
        <f t="shared" si="5"/>
        <v>0.1820258462324883</v>
      </c>
      <c r="K34" s="17">
        <f t="shared" si="5"/>
        <v>0.18434210316129135</v>
      </c>
      <c r="L34" s="17">
        <f t="shared" si="5"/>
        <v>0.1874251210044568</v>
      </c>
      <c r="M34" s="17">
        <f t="shared" si="5"/>
        <v>0.18878292679030687</v>
      </c>
      <c r="N34" s="17">
        <f t="shared" si="5"/>
        <v>0.19073177744764461</v>
      </c>
      <c r="O34" s="17">
        <f t="shared" si="5"/>
        <v>0.1938467436622418</v>
      </c>
      <c r="P34" s="17">
        <f t="shared" ref="P34:R34" si="76">P14/$C97</f>
        <v>0.19335154390504944</v>
      </c>
      <c r="Q34" s="17">
        <f t="shared" si="76"/>
        <v>0.19343141483362886</v>
      </c>
      <c r="R34" s="17">
        <f t="shared" si="76"/>
        <v>0.19303206019073177</v>
      </c>
      <c r="S34" s="17">
        <f t="shared" si="13"/>
        <v>0.18997411452743229</v>
      </c>
      <c r="T34" s="17">
        <f t="shared" si="13"/>
        <v>0.18939011301218511</v>
      </c>
      <c r="U34" s="17">
        <f t="shared" si="13"/>
        <v>0.1889165982700928</v>
      </c>
      <c r="V34" s="17">
        <f t="shared" si="13"/>
        <v>0.1892007071153482</v>
      </c>
      <c r="W34" s="17">
        <f t="shared" si="13"/>
        <v>0.18855357030115538</v>
      </c>
      <c r="X34" s="17">
        <f t="shared" si="13"/>
        <v>0.18787486583748975</v>
      </c>
      <c r="Y34" s="17">
        <f t="shared" si="13"/>
        <v>0.18607550981753898</v>
      </c>
      <c r="Z34" s="17">
        <f t="shared" si="13"/>
        <v>0.18519161563230002</v>
      </c>
      <c r="AA34" s="17">
        <f t="shared" si="13"/>
        <v>0.18568091419912874</v>
      </c>
      <c r="AB34" s="17">
        <f t="shared" si="13"/>
        <v>0.18479702001388976</v>
      </c>
      <c r="AC34" s="17">
        <f t="shared" si="13"/>
        <v>0.18490750678704462</v>
      </c>
      <c r="AD34" s="17">
        <f t="shared" si="13"/>
        <v>0.18460761411705284</v>
      </c>
      <c r="AE34" s="17">
        <f t="shared" si="14"/>
        <v>0.18342272670575027</v>
      </c>
      <c r="AF34" s="17">
        <f t="shared" si="14"/>
        <v>0.18484158662841463</v>
      </c>
      <c r="AG34" s="17">
        <f t="shared" si="14"/>
        <v>0.18638518148933517</v>
      </c>
      <c r="AH34" s="17">
        <f t="shared" si="14"/>
        <v>0.18850567543969066</v>
      </c>
      <c r="AI34" s="17">
        <f t="shared" si="14"/>
        <v>0.19022078084071348</v>
      </c>
      <c r="AJ34" s="17">
        <f t="shared" si="14"/>
        <v>0.19124984408132717</v>
      </c>
      <c r="AK34" s="17">
        <f t="shared" si="14"/>
        <v>0.19263752026942746</v>
      </c>
      <c r="AL34" s="17">
        <f t="shared" si="14"/>
        <v>0.19263752026942746</v>
      </c>
      <c r="AM34" s="17">
        <f t="shared" si="14"/>
        <v>0.19530372957465386</v>
      </c>
      <c r="AN34" s="17">
        <f t="shared" si="14"/>
        <v>0.19594299613321692</v>
      </c>
      <c r="AO34" s="17">
        <f t="shared" si="14"/>
        <v>0.19661344642634401</v>
      </c>
      <c r="AP34" s="17">
        <f t="shared" si="14"/>
        <v>0.19733067232131721</v>
      </c>
      <c r="AQ34" s="17">
        <f t="shared" si="15"/>
        <v>0.19519450095555144</v>
      </c>
      <c r="AR34" s="17">
        <f t="shared" si="15"/>
        <v>0.19658159176376303</v>
      </c>
      <c r="AS34" s="17">
        <f t="shared" si="15"/>
        <v>0.19856975525553294</v>
      </c>
      <c r="AT34" s="17">
        <f t="shared" si="15"/>
        <v>0.20300844584180999</v>
      </c>
      <c r="AU34" s="17">
        <f t="shared" si="15"/>
        <v>0.20803279699155416</v>
      </c>
      <c r="AV34" s="17">
        <f t="shared" si="15"/>
        <v>0.21140805129153567</v>
      </c>
      <c r="AW34" s="17">
        <f t="shared" si="15"/>
        <v>0.21429011774859749</v>
      </c>
      <c r="AX34" s="17">
        <f t="shared" si="15"/>
        <v>0.21606251155909006</v>
      </c>
      <c r="AY34" s="17">
        <f t="shared" si="15"/>
        <v>0.21809691141113371</v>
      </c>
      <c r="AZ34" s="17">
        <f t="shared" ref="AZ34:BB34" si="77">AZ14/$F97</f>
        <v>0.22025460822390727</v>
      </c>
      <c r="BA34" s="17">
        <f t="shared" si="77"/>
        <v>0.22127180814992911</v>
      </c>
      <c r="BB34" s="17">
        <f t="shared" si="77"/>
        <v>0.22285925651932681</v>
      </c>
      <c r="BC34" s="17">
        <f t="shared" si="17"/>
        <v>0.22181770987451038</v>
      </c>
      <c r="BD34" s="17">
        <f t="shared" si="17"/>
        <v>0.22399702505912428</v>
      </c>
      <c r="BE34" s="17">
        <f t="shared" si="17"/>
        <v>0.2264658996039316</v>
      </c>
      <c r="BF34" s="17">
        <f t="shared" si="17"/>
        <v>0.23018445138746857</v>
      </c>
      <c r="BG34" s="17">
        <f t="shared" si="17"/>
        <v>0.2323790065384084</v>
      </c>
      <c r="BH34" s="17">
        <f t="shared" si="17"/>
        <v>0.23452784179037034</v>
      </c>
    </row>
    <row r="35" spans="1:122" x14ac:dyDescent="0.25">
      <c r="A35" s="14" t="s">
        <v>9</v>
      </c>
      <c r="B35" s="17">
        <f t="shared" si="4"/>
        <v>0.14777932371378993</v>
      </c>
      <c r="C35" s="17">
        <f t="shared" si="4"/>
        <v>0.15339159253990339</v>
      </c>
      <c r="D35" s="17">
        <f t="shared" si="4"/>
        <v>0.15805024465740147</v>
      </c>
      <c r="E35" s="17">
        <f t="shared" si="4"/>
        <v>0.20756014820141636</v>
      </c>
      <c r="F35" s="17">
        <f t="shared" si="4"/>
        <v>0.22606969218503289</v>
      </c>
      <c r="G35" s="17">
        <f t="shared" si="5"/>
        <v>0.22750542972385976</v>
      </c>
      <c r="H35" s="17">
        <f t="shared" si="5"/>
        <v>0.23048402109835556</v>
      </c>
      <c r="I35" s="17">
        <f t="shared" si="5"/>
        <v>0.23471920570896679</v>
      </c>
      <c r="J35" s="17">
        <f t="shared" si="5"/>
        <v>0.23741855414210364</v>
      </c>
      <c r="K35" s="17">
        <f t="shared" si="5"/>
        <v>0.23903195780328887</v>
      </c>
      <c r="L35" s="17">
        <f t="shared" si="5"/>
        <v>0.24349984486503257</v>
      </c>
      <c r="M35" s="17">
        <f t="shared" si="5"/>
        <v>0.24568724790567795</v>
      </c>
      <c r="N35" s="17">
        <f t="shared" si="5"/>
        <v>0.24691281414830904</v>
      </c>
      <c r="O35" s="17">
        <f t="shared" si="5"/>
        <v>0.24728513807012101</v>
      </c>
      <c r="P35" s="17">
        <f t="shared" ref="P35:R35" si="78">P15/$C98</f>
        <v>0.2470214086255042</v>
      </c>
      <c r="Q35" s="17">
        <f t="shared" si="78"/>
        <v>0.24657151721998138</v>
      </c>
      <c r="R35" s="17">
        <f t="shared" si="78"/>
        <v>0.24394973627055538</v>
      </c>
      <c r="S35" s="17">
        <f t="shared" si="13"/>
        <v>0.24012190804562317</v>
      </c>
      <c r="T35" s="17">
        <f t="shared" si="13"/>
        <v>0.2373358782150938</v>
      </c>
      <c r="U35" s="17">
        <f t="shared" si="13"/>
        <v>0.23647390213493005</v>
      </c>
      <c r="V35" s="17">
        <f t="shared" si="13"/>
        <v>0.23528868502470485</v>
      </c>
      <c r="W35" s="17">
        <f t="shared" si="13"/>
        <v>0.23319531454430711</v>
      </c>
      <c r="X35" s="17">
        <f t="shared" si="13"/>
        <v>0.23193313528406728</v>
      </c>
      <c r="Y35" s="17">
        <f t="shared" si="13"/>
        <v>0.23088645004386843</v>
      </c>
      <c r="Z35" s="17">
        <f t="shared" si="13"/>
        <v>0.2303015377037573</v>
      </c>
      <c r="AA35" s="17">
        <f t="shared" si="13"/>
        <v>0.23047085443378945</v>
      </c>
      <c r="AB35" s="17">
        <f t="shared" si="13"/>
        <v>0.22840826881339757</v>
      </c>
      <c r="AC35" s="17">
        <f t="shared" si="13"/>
        <v>0.22771560946326597</v>
      </c>
      <c r="AD35" s="17">
        <f t="shared" si="13"/>
        <v>0.22825434451336832</v>
      </c>
      <c r="AE35" s="17">
        <f t="shared" si="14"/>
        <v>0.22697102400170896</v>
      </c>
      <c r="AF35" s="17">
        <f t="shared" si="14"/>
        <v>0.22913773898713705</v>
      </c>
      <c r="AG35" s="17">
        <f t="shared" si="14"/>
        <v>0.22994644246761373</v>
      </c>
      <c r="AH35" s="17">
        <f t="shared" si="14"/>
        <v>0.23200634755939392</v>
      </c>
      <c r="AI35" s="17">
        <f t="shared" si="14"/>
        <v>0.23383737430764301</v>
      </c>
      <c r="AJ35" s="17">
        <f t="shared" si="14"/>
        <v>0.23447823366953019</v>
      </c>
      <c r="AK35" s="17">
        <f t="shared" si="14"/>
        <v>0.23524116148130064</v>
      </c>
      <c r="AL35" s="17">
        <f t="shared" si="14"/>
        <v>0.23649236309260419</v>
      </c>
      <c r="AM35" s="17">
        <f t="shared" si="14"/>
        <v>0.23824709705967623</v>
      </c>
      <c r="AN35" s="17">
        <f t="shared" si="14"/>
        <v>0.23771304759143691</v>
      </c>
      <c r="AO35" s="17">
        <f t="shared" si="14"/>
        <v>0.23785037459755559</v>
      </c>
      <c r="AP35" s="17">
        <f t="shared" si="14"/>
        <v>0.23777408181637855</v>
      </c>
      <c r="AQ35" s="17">
        <f t="shared" si="15"/>
        <v>0.23646236689254599</v>
      </c>
      <c r="AR35" s="17">
        <f t="shared" si="15"/>
        <v>0.2371279041626331</v>
      </c>
      <c r="AS35" s="17">
        <f t="shared" si="15"/>
        <v>0.23799007744433689</v>
      </c>
      <c r="AT35" s="17">
        <f t="shared" si="15"/>
        <v>0.23921527105517909</v>
      </c>
      <c r="AU35" s="17">
        <f t="shared" si="15"/>
        <v>0.24332950145208132</v>
      </c>
      <c r="AV35" s="17">
        <f t="shared" si="15"/>
        <v>0.24509922555663116</v>
      </c>
      <c r="AW35" s="17">
        <f t="shared" si="15"/>
        <v>0.24750423523717327</v>
      </c>
      <c r="AX35" s="17">
        <f t="shared" si="15"/>
        <v>0.24990924491771538</v>
      </c>
      <c r="AY35" s="17">
        <f t="shared" si="15"/>
        <v>0.25282853339787026</v>
      </c>
      <c r="AZ35" s="17">
        <f t="shared" ref="AZ35:BB35" si="79">AZ15/$F98</f>
        <v>0.25477976766698934</v>
      </c>
      <c r="BA35" s="17">
        <f t="shared" si="79"/>
        <v>0.25512766214908034</v>
      </c>
      <c r="BB35" s="17">
        <f t="shared" si="79"/>
        <v>0.25611084220716362</v>
      </c>
      <c r="BC35" s="17">
        <f t="shared" si="17"/>
        <v>0.25587147642444164</v>
      </c>
      <c r="BD35" s="17">
        <f t="shared" si="17"/>
        <v>0.25866132897236038</v>
      </c>
      <c r="BE35" s="17">
        <f t="shared" si="17"/>
        <v>0.26013125128255415</v>
      </c>
      <c r="BF35" s="17">
        <f t="shared" si="17"/>
        <v>0.26403104516674164</v>
      </c>
      <c r="BG35" s="17">
        <f t="shared" si="17"/>
        <v>0.26667090564219165</v>
      </c>
      <c r="BH35" s="17">
        <f t="shared" si="17"/>
        <v>0.26931076611764171</v>
      </c>
    </row>
    <row r="36" spans="1:122" x14ac:dyDescent="0.25">
      <c r="A36" s="14" t="s">
        <v>46</v>
      </c>
      <c r="B36" s="17">
        <f t="shared" si="4"/>
        <v>4.7712628257213584E-2</v>
      </c>
      <c r="C36" s="17">
        <f t="shared" si="4"/>
        <v>5.0698210540239222E-2</v>
      </c>
      <c r="D36" s="17">
        <f t="shared" si="4"/>
        <v>5.4420740348821828E-2</v>
      </c>
      <c r="E36" s="17">
        <f t="shared" si="4"/>
        <v>8.8017989078059744E-2</v>
      </c>
      <c r="F36" s="17">
        <f t="shared" si="4"/>
        <v>0.10296479658358686</v>
      </c>
      <c r="G36" s="17">
        <f t="shared" si="5"/>
        <v>0.10308565878441481</v>
      </c>
      <c r="H36" s="17">
        <f t="shared" si="5"/>
        <v>0.10441181964212336</v>
      </c>
      <c r="I36" s="17">
        <f t="shared" si="5"/>
        <v>0.10693339310396353</v>
      </c>
      <c r="J36" s="17">
        <f t="shared" si="5"/>
        <v>0.10923082670252904</v>
      </c>
      <c r="K36" s="17">
        <f t="shared" si="5"/>
        <v>0.1112854421158803</v>
      </c>
      <c r="L36" s="17">
        <f t="shared" si="5"/>
        <v>0.11356419739250626</v>
      </c>
      <c r="M36" s="17">
        <f t="shared" si="5"/>
        <v>0.11455414845530278</v>
      </c>
      <c r="N36" s="17">
        <f t="shared" si="5"/>
        <v>0.11660876386865404</v>
      </c>
      <c r="O36" s="17">
        <f t="shared" si="5"/>
        <v>0.11750532332175277</v>
      </c>
      <c r="P36" s="17">
        <f t="shared" ref="P36:R36" si="80">P16/$C99</f>
        <v>0.11746796667787365</v>
      </c>
      <c r="Q36" s="17">
        <f t="shared" si="80"/>
        <v>0.11709440023908252</v>
      </c>
      <c r="R36" s="17">
        <f t="shared" si="80"/>
        <v>0.11513317643542904</v>
      </c>
      <c r="S36" s="17">
        <f t="shared" si="13"/>
        <v>0.11260321037368158</v>
      </c>
      <c r="T36" s="17">
        <f t="shared" si="13"/>
        <v>0.1119197591296156</v>
      </c>
      <c r="U36" s="17">
        <f t="shared" si="13"/>
        <v>0.11071910153868889</v>
      </c>
      <c r="V36" s="17">
        <f t="shared" si="13"/>
        <v>0.10999870698413285</v>
      </c>
      <c r="W36" s="17">
        <f t="shared" si="13"/>
        <v>0.10959233056874226</v>
      </c>
      <c r="X36" s="17">
        <f t="shared" si="13"/>
        <v>0.10791140994144485</v>
      </c>
      <c r="Y36" s="17">
        <f t="shared" si="13"/>
        <v>0.10744961856031919</v>
      </c>
      <c r="Z36" s="17">
        <f t="shared" si="13"/>
        <v>0.10684005393723331</v>
      </c>
      <c r="AA36" s="17">
        <f t="shared" si="13"/>
        <v>0.10678463897149823</v>
      </c>
      <c r="AB36" s="17">
        <f t="shared" si="13"/>
        <v>0.10635979090086263</v>
      </c>
      <c r="AC36" s="17">
        <f t="shared" si="13"/>
        <v>0.10685852559247834</v>
      </c>
      <c r="AD36" s="17">
        <f t="shared" si="13"/>
        <v>0.10735726028409406</v>
      </c>
      <c r="AE36" s="17">
        <f t="shared" si="14"/>
        <v>0.10721649484536082</v>
      </c>
      <c r="AF36" s="17">
        <f t="shared" si="14"/>
        <v>0.10814706687346046</v>
      </c>
      <c r="AG36" s="17">
        <f t="shared" si="14"/>
        <v>0.10920536447404434</v>
      </c>
      <c r="AH36" s="17">
        <f t="shared" si="14"/>
        <v>0.10991697837788524</v>
      </c>
      <c r="AI36" s="17">
        <f t="shared" si="14"/>
        <v>0.11194234102727853</v>
      </c>
      <c r="AJ36" s="17">
        <f t="shared" si="14"/>
        <v>0.11272694097253901</v>
      </c>
      <c r="AK36" s="17">
        <f t="shared" si="14"/>
        <v>0.11354803393850926</v>
      </c>
      <c r="AL36" s="17">
        <f t="shared" si="14"/>
        <v>0.11371225253170331</v>
      </c>
      <c r="AM36" s="17">
        <f t="shared" si="14"/>
        <v>0.11508074080832041</v>
      </c>
      <c r="AN36" s="17">
        <f t="shared" si="14"/>
        <v>0.11566462913967704</v>
      </c>
      <c r="AO36" s="17">
        <f t="shared" si="14"/>
        <v>0.11728856856126266</v>
      </c>
      <c r="AP36" s="17">
        <f t="shared" si="14"/>
        <v>0.11785421038226439</v>
      </c>
      <c r="AQ36" s="17">
        <f t="shared" si="15"/>
        <v>0.11730543782126432</v>
      </c>
      <c r="AR36" s="17">
        <f t="shared" si="15"/>
        <v>0.11912706285508161</v>
      </c>
      <c r="AS36" s="17">
        <f t="shared" si="15"/>
        <v>0.12085850843177924</v>
      </c>
      <c r="AT36" s="17">
        <f t="shared" si="15"/>
        <v>0.12349174857967354</v>
      </c>
      <c r="AU36" s="17">
        <f t="shared" si="15"/>
        <v>0.12576427089908918</v>
      </c>
      <c r="AV36" s="17">
        <f t="shared" si="15"/>
        <v>0.1273875011272432</v>
      </c>
      <c r="AW36" s="17">
        <f t="shared" si="15"/>
        <v>0.12874019298403824</v>
      </c>
      <c r="AX36" s="17">
        <f t="shared" si="15"/>
        <v>0.12944359274957165</v>
      </c>
      <c r="AY36" s="17">
        <f t="shared" si="15"/>
        <v>0.13173415096041122</v>
      </c>
      <c r="AZ36" s="17">
        <f t="shared" ref="AZ36:BB36" si="81">AZ16/$F99</f>
        <v>0.13398863738840291</v>
      </c>
      <c r="BA36" s="17">
        <f t="shared" si="81"/>
        <v>0.13463792947966452</v>
      </c>
      <c r="BB36" s="17">
        <f t="shared" si="81"/>
        <v>0.13559383172513301</v>
      </c>
      <c r="BC36" s="17">
        <f t="shared" si="17"/>
        <v>0.13388932193609393</v>
      </c>
      <c r="BD36" s="17">
        <f t="shared" si="17"/>
        <v>0.13567261072053843</v>
      </c>
      <c r="BE36" s="17">
        <f t="shared" si="17"/>
        <v>0.13802655191600519</v>
      </c>
      <c r="BF36" s="17">
        <f t="shared" si="17"/>
        <v>0.14064798642913864</v>
      </c>
      <c r="BG36" s="17">
        <f t="shared" si="17"/>
        <v>0.14214594900807201</v>
      </c>
      <c r="BH36" s="17">
        <f t="shared" si="17"/>
        <v>0.14389357201682765</v>
      </c>
    </row>
    <row r="37" spans="1:122" x14ac:dyDescent="0.25">
      <c r="A37" s="14" t="s">
        <v>11</v>
      </c>
      <c r="B37" s="17">
        <f t="shared" si="4"/>
        <v>4.3596785267153992E-2</v>
      </c>
      <c r="C37" s="17">
        <f t="shared" si="4"/>
        <v>4.6868058640604178E-2</v>
      </c>
      <c r="D37" s="17">
        <f t="shared" si="4"/>
        <v>5.0159525059569485E-2</v>
      </c>
      <c r="E37" s="17">
        <f t="shared" si="4"/>
        <v>8.5214652073825781E-2</v>
      </c>
      <c r="F37" s="17">
        <f t="shared" si="4"/>
        <v>9.9713258753685224E-2</v>
      </c>
      <c r="G37" s="17">
        <f t="shared" si="5"/>
        <v>0.10184071222329162</v>
      </c>
      <c r="H37" s="17">
        <f t="shared" si="5"/>
        <v>0.10440728264356754</v>
      </c>
      <c r="I37" s="17">
        <f t="shared" si="5"/>
        <v>0.10697385306384344</v>
      </c>
      <c r="J37" s="17">
        <f t="shared" si="5"/>
        <v>0.1090391401989092</v>
      </c>
      <c r="K37" s="17">
        <f t="shared" si="5"/>
        <v>0.10998155277510427</v>
      </c>
      <c r="L37" s="17">
        <f t="shared" si="5"/>
        <v>0.11244786653833815</v>
      </c>
      <c r="M37" s="17">
        <f t="shared" si="5"/>
        <v>0.11331007378889958</v>
      </c>
      <c r="N37" s="17">
        <f t="shared" si="5"/>
        <v>0.11643808148861085</v>
      </c>
      <c r="O37" s="17">
        <f t="shared" si="5"/>
        <v>0.11740054539621431</v>
      </c>
      <c r="P37" s="17">
        <f t="shared" ref="P37:R37" si="82">P17/$C100</f>
        <v>0.1177614693615656</v>
      </c>
      <c r="Q37" s="17">
        <f t="shared" si="82"/>
        <v>0.11663859480269489</v>
      </c>
      <c r="R37" s="17">
        <f t="shared" si="82"/>
        <v>0.11503448829002245</v>
      </c>
      <c r="S37" s="17">
        <f t="shared" si="13"/>
        <v>0.11207893163244967</v>
      </c>
      <c r="T37" s="17">
        <f t="shared" si="13"/>
        <v>0.11050428542953956</v>
      </c>
      <c r="U37" s="17">
        <f t="shared" si="13"/>
        <v>0.10920869045246163</v>
      </c>
      <c r="V37" s="17">
        <f t="shared" si="13"/>
        <v>0.10805262108829979</v>
      </c>
      <c r="W37" s="17">
        <f t="shared" si="13"/>
        <v>0.10769384094080127</v>
      </c>
      <c r="X37" s="17">
        <f t="shared" si="13"/>
        <v>0.10691648395455451</v>
      </c>
      <c r="Y37" s="17">
        <f t="shared" si="13"/>
        <v>0.10669722941997209</v>
      </c>
      <c r="Z37" s="17">
        <f t="shared" si="13"/>
        <v>0.10588000797289217</v>
      </c>
      <c r="AA37" s="17">
        <f t="shared" si="13"/>
        <v>0.10588000797289217</v>
      </c>
      <c r="AB37" s="17">
        <f t="shared" si="13"/>
        <v>0.10528204106039465</v>
      </c>
      <c r="AC37" s="17">
        <f t="shared" si="13"/>
        <v>0.10448475184373131</v>
      </c>
      <c r="AD37" s="17">
        <f t="shared" si="13"/>
        <v>0.10468407414789715</v>
      </c>
      <c r="AE37" s="17">
        <f t="shared" si="14"/>
        <v>0.1058576826445627</v>
      </c>
      <c r="AF37" s="17">
        <f t="shared" si="14"/>
        <v>0.10702486696077074</v>
      </c>
      <c r="AG37" s="17">
        <f t="shared" si="14"/>
        <v>0.10706443253081169</v>
      </c>
      <c r="AH37" s="17">
        <f t="shared" si="14"/>
        <v>0.10819205127697877</v>
      </c>
      <c r="AI37" s="17">
        <f t="shared" si="14"/>
        <v>0.1088844487526954</v>
      </c>
      <c r="AJ37" s="17">
        <f t="shared" si="14"/>
        <v>0.1087261864725316</v>
      </c>
      <c r="AK37" s="17">
        <f t="shared" si="14"/>
        <v>0.1089635798927773</v>
      </c>
      <c r="AL37" s="17">
        <f t="shared" si="14"/>
        <v>0.1089635798927773</v>
      </c>
      <c r="AM37" s="17">
        <f t="shared" si="14"/>
        <v>0.10995271914380106</v>
      </c>
      <c r="AN37" s="17">
        <f t="shared" si="14"/>
        <v>0.11068468218955864</v>
      </c>
      <c r="AO37" s="17">
        <f t="shared" si="14"/>
        <v>0.11165403865556194</v>
      </c>
      <c r="AP37" s="17">
        <f t="shared" si="14"/>
        <v>0.11258382955152427</v>
      </c>
      <c r="AQ37" s="17">
        <f t="shared" si="15"/>
        <v>0.11261217036149783</v>
      </c>
      <c r="AR37" s="17">
        <f t="shared" si="15"/>
        <v>0.11316197694739528</v>
      </c>
      <c r="AS37" s="17">
        <f t="shared" si="15"/>
        <v>0.11496848430105838</v>
      </c>
      <c r="AT37" s="17">
        <f t="shared" si="15"/>
        <v>0.11756042963457498</v>
      </c>
      <c r="AU37" s="17">
        <f t="shared" si="15"/>
        <v>0.12040764231154398</v>
      </c>
      <c r="AV37" s="17">
        <f t="shared" si="15"/>
        <v>0.12125198813988651</v>
      </c>
      <c r="AW37" s="17">
        <f t="shared" si="15"/>
        <v>0.12294067979657157</v>
      </c>
      <c r="AX37" s="17">
        <f t="shared" si="15"/>
        <v>0.1236279380289434</v>
      </c>
      <c r="AY37" s="17">
        <f t="shared" si="15"/>
        <v>0.12478645904922732</v>
      </c>
      <c r="AZ37" s="17">
        <f t="shared" ref="AZ37:BB37" si="83">AZ17/$F100</f>
        <v>0.12608243171598563</v>
      </c>
      <c r="BA37" s="17">
        <f t="shared" si="83"/>
        <v>0.12594498006951127</v>
      </c>
      <c r="BB37" s="17">
        <f t="shared" si="83"/>
        <v>0.12639660690792703</v>
      </c>
      <c r="BC37" s="17">
        <f t="shared" si="17"/>
        <v>0.12606746774262645</v>
      </c>
      <c r="BD37" s="17">
        <f t="shared" si="17"/>
        <v>0.12762674378149627</v>
      </c>
      <c r="BE37" s="17">
        <f t="shared" si="17"/>
        <v>0.12973176643397055</v>
      </c>
      <c r="BF37" s="17">
        <f t="shared" si="17"/>
        <v>0.13244100855150689</v>
      </c>
      <c r="BG37" s="17">
        <f t="shared" si="17"/>
        <v>0.13273337280879499</v>
      </c>
      <c r="BH37" s="17">
        <f t="shared" si="17"/>
        <v>0.13470195880786817</v>
      </c>
    </row>
    <row r="38" spans="1:122" x14ac:dyDescent="0.25">
      <c r="A38" s="14" t="s">
        <v>41</v>
      </c>
      <c r="B38" s="17">
        <f t="shared" si="4"/>
        <v>8.126930288155236E-2</v>
      </c>
      <c r="C38" s="17">
        <f t="shared" si="4"/>
        <v>8.5469670584380514E-2</v>
      </c>
      <c r="D38" s="17">
        <f t="shared" si="4"/>
        <v>8.9527447256487896E-2</v>
      </c>
      <c r="E38" s="17">
        <f t="shared" si="4"/>
        <v>0.12928152323627029</v>
      </c>
      <c r="F38" s="17">
        <f t="shared" si="4"/>
        <v>0.14548532525924263</v>
      </c>
      <c r="G38" s="17">
        <f t="shared" si="5"/>
        <v>0.14685104644736527</v>
      </c>
      <c r="H38" s="17">
        <f t="shared" si="5"/>
        <v>0.14885143090563951</v>
      </c>
      <c r="I38" s="17">
        <f t="shared" si="5"/>
        <v>0.15177391450609126</v>
      </c>
      <c r="J38" s="17">
        <f t="shared" si="5"/>
        <v>0.15439904366004278</v>
      </c>
      <c r="K38" s="17">
        <f t="shared" si="5"/>
        <v>0.15624924910493307</v>
      </c>
      <c r="L38" s="17">
        <f t="shared" si="5"/>
        <v>0.1599346420933753</v>
      </c>
      <c r="M38" s="17">
        <f t="shared" si="5"/>
        <v>0.16140038926400269</v>
      </c>
      <c r="N38" s="17">
        <f t="shared" si="5"/>
        <v>0.16359901001994379</v>
      </c>
      <c r="O38" s="17">
        <f t="shared" si="5"/>
        <v>0.16490857101665185</v>
      </c>
      <c r="P38" s="17">
        <f t="shared" ref="P38:R38" si="84">P18/$C101</f>
        <v>0.16466377922483599</v>
      </c>
      <c r="Q38" s="17">
        <f t="shared" si="84"/>
        <v>0.16397746113367134</v>
      </c>
      <c r="R38" s="17">
        <f t="shared" si="84"/>
        <v>0.16248768532090252</v>
      </c>
      <c r="S38" s="17">
        <f t="shared" si="13"/>
        <v>0.15960858751145438</v>
      </c>
      <c r="T38" s="17">
        <f t="shared" si="13"/>
        <v>0.15810017969986553</v>
      </c>
      <c r="U38" s="17">
        <f t="shared" si="13"/>
        <v>0.15696366730533506</v>
      </c>
      <c r="V38" s="17">
        <f t="shared" si="13"/>
        <v>0.15635524640302753</v>
      </c>
      <c r="W38" s="17">
        <f t="shared" si="13"/>
        <v>0.15545377191207796</v>
      </c>
      <c r="X38" s="17">
        <f t="shared" si="13"/>
        <v>0.15433362291589808</v>
      </c>
      <c r="Y38" s="17">
        <f t="shared" si="13"/>
        <v>0.1539007366504421</v>
      </c>
      <c r="Z38" s="17">
        <f t="shared" si="13"/>
        <v>0.15328934058479809</v>
      </c>
      <c r="AA38" s="17">
        <f t="shared" si="13"/>
        <v>0.15362702162348713</v>
      </c>
      <c r="AB38" s="17">
        <f t="shared" si="13"/>
        <v>0.15277166216425281</v>
      </c>
      <c r="AC38" s="17">
        <f t="shared" si="13"/>
        <v>0.15271067131585525</v>
      </c>
      <c r="AD38" s="17">
        <f t="shared" si="13"/>
        <v>0.15289661902438445</v>
      </c>
      <c r="AE38" s="17">
        <f t="shared" si="14"/>
        <v>0.15257563489142437</v>
      </c>
      <c r="AF38" s="17">
        <f t="shared" si="14"/>
        <v>0.15425395656974605</v>
      </c>
      <c r="AG38" s="17">
        <f t="shared" si="14"/>
        <v>0.15518292234081707</v>
      </c>
      <c r="AH38" s="17">
        <f t="shared" si="14"/>
        <v>0.15654177401545821</v>
      </c>
      <c r="AI38" s="17">
        <f t="shared" si="14"/>
        <v>0.15788148693411852</v>
      </c>
      <c r="AJ38" s="17">
        <f t="shared" si="14"/>
        <v>0.15879425837320574</v>
      </c>
      <c r="AK38" s="17">
        <f t="shared" si="14"/>
        <v>0.15971880750828119</v>
      </c>
      <c r="AL38" s="17">
        <f t="shared" si="14"/>
        <v>0.16026205373573796</v>
      </c>
      <c r="AM38" s="17">
        <f t="shared" si="14"/>
        <v>0.16171071034228929</v>
      </c>
      <c r="AN38" s="17">
        <f t="shared" si="14"/>
        <v>0.16219948472580051</v>
      </c>
      <c r="AO38" s="17">
        <f t="shared" si="14"/>
        <v>0.16309164519690836</v>
      </c>
      <c r="AP38" s="17">
        <f t="shared" si="14"/>
        <v>0.16369083548030916</v>
      </c>
      <c r="AQ38" s="17">
        <f t="shared" si="15"/>
        <v>0.16304238507317798</v>
      </c>
      <c r="AR38" s="17">
        <f t="shared" si="15"/>
        <v>0.1642652977041601</v>
      </c>
      <c r="AS38" s="17">
        <f t="shared" si="15"/>
        <v>0.16594443399842873</v>
      </c>
      <c r="AT38" s="17">
        <f t="shared" si="15"/>
        <v>0.16864679397201732</v>
      </c>
      <c r="AU38" s="17">
        <f t="shared" si="15"/>
        <v>0.17223973751834734</v>
      </c>
      <c r="AV38" s="17">
        <f t="shared" si="15"/>
        <v>0.17422933911702501</v>
      </c>
      <c r="AW38" s="17">
        <f t="shared" si="15"/>
        <v>0.17615189187061905</v>
      </c>
      <c r="AX38" s="17">
        <f t="shared" si="15"/>
        <v>0.17737043175083483</v>
      </c>
      <c r="AY38" s="17">
        <f t="shared" si="15"/>
        <v>0.17973608991541642</v>
      </c>
      <c r="AZ38" s="17">
        <f t="shared" ref="AZ38:BB38" si="85">AZ18/$F101</f>
        <v>0.18172277634691655</v>
      </c>
      <c r="BA38" s="17">
        <f t="shared" si="85"/>
        <v>0.18221398201633368</v>
      </c>
      <c r="BB38" s="17">
        <f t="shared" si="85"/>
        <v>0.18296026481378641</v>
      </c>
      <c r="BC38" s="17">
        <f t="shared" si="17"/>
        <v>0.18252319566094136</v>
      </c>
      <c r="BD38" s="17">
        <f t="shared" si="17"/>
        <v>0.18458877698614604</v>
      </c>
      <c r="BE38" s="17">
        <f t="shared" si="17"/>
        <v>0.18699645668596535</v>
      </c>
      <c r="BF38" s="17">
        <f t="shared" si="17"/>
        <v>0.18984005920913322</v>
      </c>
      <c r="BG38" s="17">
        <f t="shared" si="17"/>
        <v>0.19150147367825313</v>
      </c>
      <c r="BH38" s="17">
        <f t="shared" si="17"/>
        <v>0.19346601328943661</v>
      </c>
    </row>
    <row r="39" spans="1:122" x14ac:dyDescent="0.25">
      <c r="A39" s="14" t="s">
        <v>24</v>
      </c>
      <c r="B39" s="17">
        <f t="shared" si="4"/>
        <v>9.7752608579327563E-2</v>
      </c>
      <c r="C39" s="17">
        <f t="shared" si="4"/>
        <v>0.10273789351645411</v>
      </c>
      <c r="D39" s="17">
        <f t="shared" si="4"/>
        <v>0.107821278872737</v>
      </c>
      <c r="E39" s="17">
        <f t="shared" si="4"/>
        <v>0.15295638990457505</v>
      </c>
      <c r="F39" s="17">
        <f t="shared" si="4"/>
        <v>0.17340586818870954</v>
      </c>
      <c r="G39" s="17">
        <f t="shared" si="5"/>
        <v>0.17658724865042733</v>
      </c>
      <c r="H39" s="17">
        <f t="shared" si="5"/>
        <v>0.17897067847709505</v>
      </c>
      <c r="I39" s="17">
        <f t="shared" si="5"/>
        <v>0.18228791476570352</v>
      </c>
      <c r="J39" s="17">
        <f t="shared" si="5"/>
        <v>0.18523162846953567</v>
      </c>
      <c r="K39" s="17">
        <f t="shared" si="5"/>
        <v>0.18753501774232278</v>
      </c>
      <c r="L39" s="17">
        <f t="shared" si="5"/>
        <v>0.1927999075086933</v>
      </c>
      <c r="M39" s="17">
        <f t="shared" si="5"/>
        <v>0.19512108357123165</v>
      </c>
      <c r="N39" s="17">
        <f t="shared" si="5"/>
        <v>0.19779799542879503</v>
      </c>
      <c r="O39" s="17">
        <f t="shared" si="5"/>
        <v>0.20003913093745276</v>
      </c>
      <c r="P39" s="17">
        <f t="shared" ref="P39:R39" si="86">P19/$C102</f>
        <v>0.20051937426073654</v>
      </c>
      <c r="Q39" s="17">
        <f t="shared" si="86"/>
        <v>0.20003023754257712</v>
      </c>
      <c r="R39" s="17">
        <f t="shared" si="86"/>
        <v>0.20000355735795025</v>
      </c>
      <c r="S39" s="17">
        <f t="shared" si="13"/>
        <v>0.19858967535923364</v>
      </c>
      <c r="T39" s="17">
        <f t="shared" si="13"/>
        <v>0.1968689018981728</v>
      </c>
      <c r="U39" s="17">
        <f t="shared" si="13"/>
        <v>0.19482880965052332</v>
      </c>
      <c r="V39" s="17">
        <f t="shared" si="13"/>
        <v>0.19410147241440481</v>
      </c>
      <c r="W39" s="17">
        <f t="shared" si="13"/>
        <v>0.19404825261664005</v>
      </c>
      <c r="X39" s="17">
        <f t="shared" si="13"/>
        <v>0.19322334575128614</v>
      </c>
      <c r="Y39" s="17">
        <f t="shared" si="13"/>
        <v>0.19349831470640411</v>
      </c>
      <c r="Z39" s="17">
        <f t="shared" si="13"/>
        <v>0.19277097747028563</v>
      </c>
      <c r="AA39" s="17">
        <f t="shared" si="13"/>
        <v>0.19184850097569628</v>
      </c>
      <c r="AB39" s="17">
        <f t="shared" si="13"/>
        <v>0.19105907397551888</v>
      </c>
      <c r="AC39" s="17">
        <f t="shared" si="13"/>
        <v>0.19117438353734256</v>
      </c>
      <c r="AD39" s="17">
        <f t="shared" si="13"/>
        <v>0.18991484832357636</v>
      </c>
      <c r="AE39" s="17">
        <f t="shared" si="14"/>
        <v>0.19129605594257409</v>
      </c>
      <c r="AF39" s="17">
        <f t="shared" si="14"/>
        <v>0.19335328759745363</v>
      </c>
      <c r="AG39" s="17">
        <f t="shared" si="14"/>
        <v>0.19596676643798727</v>
      </c>
      <c r="AH39" s="17">
        <f t="shared" si="14"/>
        <v>0.19846546411322721</v>
      </c>
      <c r="AI39" s="17">
        <f t="shared" si="14"/>
        <v>0.20136148120679151</v>
      </c>
      <c r="AJ39" s="17">
        <f t="shared" si="14"/>
        <v>0.20393964276569632</v>
      </c>
      <c r="AK39" s="17">
        <f t="shared" si="14"/>
        <v>0.20558189636143706</v>
      </c>
      <c r="AL39" s="17">
        <f t="shared" si="14"/>
        <v>0.20635887655727139</v>
      </c>
      <c r="AM39" s="17">
        <f t="shared" si="14"/>
        <v>0.20853088937744463</v>
      </c>
      <c r="AN39" s="17">
        <f t="shared" si="14"/>
        <v>0.2103320707405151</v>
      </c>
      <c r="AO39" s="17">
        <f t="shared" si="14"/>
        <v>0.21280428045453342</v>
      </c>
      <c r="AP39" s="17">
        <f t="shared" si="14"/>
        <v>0.2143935581278309</v>
      </c>
      <c r="AQ39" s="17">
        <f t="shared" si="15"/>
        <v>0.21457536174517305</v>
      </c>
      <c r="AR39" s="17">
        <f t="shared" si="15"/>
        <v>0.21644016360997492</v>
      </c>
      <c r="AS39" s="17">
        <f t="shared" si="15"/>
        <v>0.21827857676914281</v>
      </c>
      <c r="AT39" s="17">
        <f t="shared" si="15"/>
        <v>0.22064476404099045</v>
      </c>
      <c r="AU39" s="17">
        <f t="shared" si="15"/>
        <v>0.22345076307340458</v>
      </c>
      <c r="AV39" s="17">
        <f t="shared" si="15"/>
        <v>0.2260720411663808</v>
      </c>
      <c r="AW39" s="17">
        <f t="shared" si="15"/>
        <v>0.2283062849100585</v>
      </c>
      <c r="AX39" s="17">
        <f t="shared" si="15"/>
        <v>0.23003914324669042</v>
      </c>
      <c r="AY39" s="17">
        <f t="shared" si="15"/>
        <v>0.23246690416501736</v>
      </c>
      <c r="AZ39" s="17">
        <f t="shared" ref="AZ39:BB39" si="87">AZ19/$F102</f>
        <v>0.23504420108193694</v>
      </c>
      <c r="BA39" s="17">
        <f t="shared" si="87"/>
        <v>0.23553679025377139</v>
      </c>
      <c r="BB39" s="17">
        <f t="shared" si="87"/>
        <v>0.23615252671856446</v>
      </c>
      <c r="BC39" s="17">
        <f t="shared" si="17"/>
        <v>0.23599421025727835</v>
      </c>
      <c r="BD39" s="17">
        <f t="shared" si="17"/>
        <v>0.23786940560092373</v>
      </c>
      <c r="BE39" s="17">
        <f t="shared" si="17"/>
        <v>0.24053323450030784</v>
      </c>
      <c r="BF39" s="17">
        <f t="shared" si="17"/>
        <v>0.2435913801775613</v>
      </c>
      <c r="BG39" s="17">
        <f t="shared" si="17"/>
        <v>0.24598356862996873</v>
      </c>
      <c r="BH39" s="17">
        <f t="shared" si="17"/>
        <v>0.24853348379352391</v>
      </c>
    </row>
    <row r="40" spans="1:122" x14ac:dyDescent="0.25">
      <c r="A40" s="14" t="s">
        <v>65</v>
      </c>
      <c r="B40" s="17">
        <f t="shared" si="4"/>
        <v>6.6502306766957051E-2</v>
      </c>
      <c r="C40" s="17">
        <f t="shared" si="4"/>
        <v>7.0016524118603513E-2</v>
      </c>
      <c r="D40" s="17">
        <f t="shared" si="4"/>
        <v>7.3746215976839793E-2</v>
      </c>
      <c r="E40" s="17">
        <f t="shared" si="4"/>
        <v>0.11032347614578239</v>
      </c>
      <c r="F40" s="17">
        <f t="shared" si="4"/>
        <v>0.12650574378362658</v>
      </c>
      <c r="G40" s="17">
        <f t="shared" si="5"/>
        <v>0.12916884572135226</v>
      </c>
      <c r="H40" s="17">
        <f t="shared" si="5"/>
        <v>0.13174378572128395</v>
      </c>
      <c r="I40" s="17">
        <f t="shared" si="5"/>
        <v>0.13526144322195574</v>
      </c>
      <c r="J40" s="17">
        <f t="shared" si="5"/>
        <v>0.13797270821015273</v>
      </c>
      <c r="K40" s="17">
        <f t="shared" si="5"/>
        <v>0.14011582107962561</v>
      </c>
      <c r="L40" s="17">
        <f t="shared" si="5"/>
        <v>0.1441441062820078</v>
      </c>
      <c r="M40" s="17">
        <f t="shared" si="5"/>
        <v>0.14552758164461521</v>
      </c>
      <c r="N40" s="17">
        <f t="shared" si="5"/>
        <v>0.14774581772534795</v>
      </c>
      <c r="O40" s="17">
        <f t="shared" si="5"/>
        <v>0.14888369797422119</v>
      </c>
      <c r="P40" s="17">
        <f t="shared" ref="P40:R40" si="88">P20/$C103</f>
        <v>0.14865071095188725</v>
      </c>
      <c r="Q40" s="17">
        <f t="shared" si="88"/>
        <v>0.1479299483935059</v>
      </c>
      <c r="R40" s="17">
        <f t="shared" si="88"/>
        <v>0.14632399275139812</v>
      </c>
      <c r="S40" s="17">
        <f t="shared" si="13"/>
        <v>0.14418195285699478</v>
      </c>
      <c r="T40" s="17">
        <f t="shared" si="13"/>
        <v>0.14327283607621855</v>
      </c>
      <c r="U40" s="17">
        <f t="shared" si="13"/>
        <v>0.14192978704683518</v>
      </c>
      <c r="V40" s="17">
        <f t="shared" si="13"/>
        <v>0.14091257883951061</v>
      </c>
      <c r="W40" s="17">
        <f t="shared" si="13"/>
        <v>0.13941757519599404</v>
      </c>
      <c r="X40" s="17">
        <f t="shared" si="13"/>
        <v>0.13805442220563427</v>
      </c>
      <c r="Y40" s="17">
        <f t="shared" si="13"/>
        <v>0.1374975163775482</v>
      </c>
      <c r="Z40" s="17">
        <f t="shared" si="13"/>
        <v>0.13649101287671755</v>
      </c>
      <c r="AA40" s="17">
        <f t="shared" si="13"/>
        <v>0.13588867731863291</v>
      </c>
      <c r="AB40" s="17">
        <f t="shared" si="13"/>
        <v>0.13484170480544719</v>
      </c>
      <c r="AC40" s="17">
        <f t="shared" si="13"/>
        <v>0.13461116198022449</v>
      </c>
      <c r="AD40" s="17">
        <f t="shared" si="13"/>
        <v>0.13456755988304195</v>
      </c>
      <c r="AE40" s="17">
        <f t="shared" si="14"/>
        <v>0.1349324404708678</v>
      </c>
      <c r="AF40" s="17">
        <f t="shared" si="14"/>
        <v>0.13666643080251095</v>
      </c>
      <c r="AG40" s="17">
        <f t="shared" si="14"/>
        <v>0.13763321464960046</v>
      </c>
      <c r="AH40" s="17">
        <f t="shared" si="14"/>
        <v>0.13892943074056421</v>
      </c>
      <c r="AI40" s="17">
        <f t="shared" si="14"/>
        <v>0.13985785426342606</v>
      </c>
      <c r="AJ40" s="17">
        <f t="shared" si="14"/>
        <v>0.14073521708444428</v>
      </c>
      <c r="AK40" s="17">
        <f t="shared" si="14"/>
        <v>0.14155063316566244</v>
      </c>
      <c r="AL40" s="17">
        <f t="shared" si="14"/>
        <v>0.14194564082865557</v>
      </c>
      <c r="AM40" s="17">
        <f t="shared" si="14"/>
        <v>0.14314595610905012</v>
      </c>
      <c r="AN40" s="17">
        <f t="shared" si="14"/>
        <v>0.14364049326193129</v>
      </c>
      <c r="AO40" s="17">
        <f t="shared" si="14"/>
        <v>0.1446609297246636</v>
      </c>
      <c r="AP40" s="17">
        <f t="shared" si="14"/>
        <v>0.14530165081581783</v>
      </c>
      <c r="AQ40" s="17">
        <f t="shared" si="15"/>
        <v>0.14505568947935471</v>
      </c>
      <c r="AR40" s="17">
        <f t="shared" si="15"/>
        <v>0.14607594689102035</v>
      </c>
      <c r="AS40" s="17">
        <f t="shared" si="15"/>
        <v>0.14716852830184796</v>
      </c>
      <c r="AT40" s="17">
        <f t="shared" si="15"/>
        <v>0.14855555332492212</v>
      </c>
      <c r="AU40" s="17">
        <f t="shared" si="15"/>
        <v>0.15034023165299717</v>
      </c>
      <c r="AV40" s="17">
        <f t="shared" si="15"/>
        <v>0.15184410755016223</v>
      </c>
      <c r="AW40" s="17">
        <f t="shared" si="15"/>
        <v>0.15362441040497837</v>
      </c>
      <c r="AX40" s="17">
        <f t="shared" si="15"/>
        <v>0.15472316895452443</v>
      </c>
      <c r="AY40" s="17">
        <f t="shared" si="15"/>
        <v>0.15673871784220189</v>
      </c>
      <c r="AZ40" s="17">
        <f t="shared" ref="AZ40:BB40" si="89">AZ20/$F103</f>
        <v>0.15923737045381894</v>
      </c>
      <c r="BA40" s="17">
        <f t="shared" si="89"/>
        <v>0.16028079213567881</v>
      </c>
      <c r="BB40" s="17">
        <f t="shared" si="89"/>
        <v>0.16184772632392813</v>
      </c>
      <c r="BC40" s="17">
        <f t="shared" si="17"/>
        <v>0.16218139681023633</v>
      </c>
      <c r="BD40" s="17">
        <f t="shared" si="17"/>
        <v>0.1640524295827156</v>
      </c>
      <c r="BE40" s="17">
        <f t="shared" si="17"/>
        <v>0.16633248714491569</v>
      </c>
      <c r="BF40" s="17">
        <f t="shared" si="17"/>
        <v>0.16876362823881894</v>
      </c>
      <c r="BG40" s="17">
        <f t="shared" si="17"/>
        <v>0.17021234291591145</v>
      </c>
      <c r="BH40" s="17">
        <f t="shared" si="17"/>
        <v>0.1720585785605139</v>
      </c>
    </row>
    <row r="41" spans="1:122" x14ac:dyDescent="0.25">
      <c r="A41" s="14" t="s">
        <v>42</v>
      </c>
      <c r="B41" s="17">
        <f t="shared" si="4"/>
        <v>9.006433530286051E-2</v>
      </c>
      <c r="C41" s="17">
        <f t="shared" si="4"/>
        <v>9.4515324454560651E-2</v>
      </c>
      <c r="D41" s="17">
        <f t="shared" si="4"/>
        <v>9.912675738211349E-2</v>
      </c>
      <c r="E41" s="17">
        <f t="shared" si="4"/>
        <v>0.13858420939896915</v>
      </c>
      <c r="F41" s="17">
        <f t="shared" si="4"/>
        <v>0.15693171633489114</v>
      </c>
      <c r="G41" s="17">
        <f t="shared" si="5"/>
        <v>0.16087119979839268</v>
      </c>
      <c r="H41" s="17">
        <f t="shared" si="5"/>
        <v>0.16455117885950424</v>
      </c>
      <c r="I41" s="17">
        <f t="shared" si="5"/>
        <v>0.16913865417095514</v>
      </c>
      <c r="J41" s="17">
        <f t="shared" si="5"/>
        <v>0.1727373769565273</v>
      </c>
      <c r="K41" s="17">
        <f t="shared" si="5"/>
        <v>0.17537291766989282</v>
      </c>
      <c r="L41" s="17">
        <f t="shared" si="5"/>
        <v>0.18019923461090881</v>
      </c>
      <c r="M41" s="17">
        <f t="shared" si="5"/>
        <v>0.18192362615198185</v>
      </c>
      <c r="N41" s="17">
        <f t="shared" si="5"/>
        <v>0.18455296539319435</v>
      </c>
      <c r="O41" s="17">
        <f t="shared" si="5"/>
        <v>0.18611951672522173</v>
      </c>
      <c r="P41" s="17">
        <f t="shared" ref="P41:R41" si="90">P21/$C104</f>
        <v>0.18597934646422853</v>
      </c>
      <c r="Q41" s="17">
        <f t="shared" si="90"/>
        <v>0.18540732437186627</v>
      </c>
      <c r="R41" s="17">
        <f t="shared" si="90"/>
        <v>0.18380127051174081</v>
      </c>
      <c r="S41" s="17">
        <f t="shared" si="13"/>
        <v>0.18140468163609805</v>
      </c>
      <c r="T41" s="17">
        <f t="shared" si="13"/>
        <v>0.18070072318264868</v>
      </c>
      <c r="U41" s="17">
        <f t="shared" si="13"/>
        <v>0.17943223867990821</v>
      </c>
      <c r="V41" s="17">
        <f t="shared" si="13"/>
        <v>0.1784550720763794</v>
      </c>
      <c r="W41" s="17">
        <f t="shared" si="13"/>
        <v>0.17687049013423925</v>
      </c>
      <c r="X41" s="17">
        <f t="shared" si="13"/>
        <v>0.17536168208415603</v>
      </c>
      <c r="Y41" s="17">
        <f t="shared" si="13"/>
        <v>0.17458684654727291</v>
      </c>
      <c r="Z41" s="17">
        <f t="shared" si="13"/>
        <v>0.17345184229338148</v>
      </c>
      <c r="AA41" s="17">
        <f t="shared" si="13"/>
        <v>0.17329535548677696</v>
      </c>
      <c r="AB41" s="17">
        <f t="shared" si="13"/>
        <v>0.17242178171394887</v>
      </c>
      <c r="AC41" s="17">
        <f t="shared" si="13"/>
        <v>0.17226153787314211</v>
      </c>
      <c r="AD41" s="17">
        <f t="shared" si="13"/>
        <v>0.17213865330502076</v>
      </c>
      <c r="AE41" s="17">
        <f t="shared" si="14"/>
        <v>0.17210709395676704</v>
      </c>
      <c r="AF41" s="17">
        <f t="shared" si="14"/>
        <v>0.17396594565917195</v>
      </c>
      <c r="AG41" s="17">
        <f t="shared" si="14"/>
        <v>0.17508516140876726</v>
      </c>
      <c r="AH41" s="17">
        <f t="shared" si="14"/>
        <v>0.1765416417680894</v>
      </c>
      <c r="AI41" s="17">
        <f t="shared" si="14"/>
        <v>0.17749293744864308</v>
      </c>
      <c r="AJ41" s="17">
        <f t="shared" si="14"/>
        <v>0.17847737304302211</v>
      </c>
      <c r="AK41" s="17">
        <f t="shared" si="14"/>
        <v>0.1795351689270448</v>
      </c>
      <c r="AL41" s="17">
        <f t="shared" si="14"/>
        <v>0.18018292645884434</v>
      </c>
      <c r="AM41" s="17">
        <f t="shared" si="14"/>
        <v>0.18171808792836114</v>
      </c>
      <c r="AN41" s="17">
        <f t="shared" si="14"/>
        <v>0.18245805905096923</v>
      </c>
      <c r="AO41" s="17">
        <f t="shared" si="14"/>
        <v>0.18381009212183808</v>
      </c>
      <c r="AP41" s="17">
        <f t="shared" si="14"/>
        <v>0.18463532206193611</v>
      </c>
      <c r="AQ41" s="17">
        <f t="shared" si="15"/>
        <v>0.18431306680669515</v>
      </c>
      <c r="AR41" s="17">
        <f t="shared" si="15"/>
        <v>0.1858179653076783</v>
      </c>
      <c r="AS41" s="17">
        <f t="shared" si="15"/>
        <v>0.18732448604923027</v>
      </c>
      <c r="AT41" s="17">
        <f t="shared" si="15"/>
        <v>0.18946775701198929</v>
      </c>
      <c r="AU41" s="17">
        <f t="shared" si="15"/>
        <v>0.19171160689001343</v>
      </c>
      <c r="AV41" s="17">
        <f t="shared" si="15"/>
        <v>0.19382293219234084</v>
      </c>
      <c r="AW41" s="17">
        <f t="shared" si="15"/>
        <v>0.19602635084388123</v>
      </c>
      <c r="AX41" s="17">
        <f t="shared" si="15"/>
        <v>0.19740525532735484</v>
      </c>
      <c r="AY41" s="17">
        <f t="shared" si="15"/>
        <v>0.20024854389350383</v>
      </c>
      <c r="AZ41" s="17">
        <f t="shared" ref="AZ41:BB41" si="91">AZ21/$F104</f>
        <v>0.20303709223943406</v>
      </c>
      <c r="BA41" s="17">
        <f t="shared" si="91"/>
        <v>0.20478150000183021</v>
      </c>
      <c r="BB41" s="17">
        <f t="shared" si="91"/>
        <v>0.2071005552887871</v>
      </c>
      <c r="BC41" s="17">
        <f t="shared" si="17"/>
        <v>0.20743951049649653</v>
      </c>
      <c r="BD41" s="17">
        <f t="shared" si="17"/>
        <v>0.20957367297321844</v>
      </c>
      <c r="BE41" s="17">
        <f t="shared" si="17"/>
        <v>0.21231314681396857</v>
      </c>
      <c r="BF41" s="17">
        <f t="shared" si="17"/>
        <v>0.21568697077191412</v>
      </c>
      <c r="BG41" s="17">
        <f t="shared" si="17"/>
        <v>0.21765297284444882</v>
      </c>
      <c r="BH41" s="17">
        <f t="shared" si="17"/>
        <v>0.22020103049433593</v>
      </c>
    </row>
    <row r="46" spans="1:122" x14ac:dyDescent="0.25">
      <c r="A46" s="14" t="s">
        <v>212</v>
      </c>
      <c r="BJ46" s="17" t="str" cm="1">
        <f t="array" ref="BJ46">INDEX(A48:A63,Control!$B$2)&amp;" UC households"</f>
        <v>Ashford UC households</v>
      </c>
    </row>
    <row r="47" spans="1:122" x14ac:dyDescent="0.25">
      <c r="B47" s="4">
        <v>43831</v>
      </c>
      <c r="C47" s="4">
        <v>43862</v>
      </c>
      <c r="D47" s="4">
        <v>43891</v>
      </c>
      <c r="E47" s="4">
        <v>43922</v>
      </c>
      <c r="F47" s="4">
        <v>43952</v>
      </c>
      <c r="G47" s="4">
        <v>43983</v>
      </c>
      <c r="H47" s="4">
        <v>44013</v>
      </c>
      <c r="I47" s="4">
        <v>44044</v>
      </c>
      <c r="J47" s="4">
        <v>44075</v>
      </c>
      <c r="K47" s="4">
        <v>44105</v>
      </c>
      <c r="L47" s="4">
        <v>44136</v>
      </c>
      <c r="M47" s="4">
        <v>44166</v>
      </c>
      <c r="N47" s="4">
        <v>44197</v>
      </c>
      <c r="O47" s="4">
        <v>44228</v>
      </c>
      <c r="P47" s="4">
        <v>44256</v>
      </c>
      <c r="Q47" s="4">
        <v>44287</v>
      </c>
      <c r="R47" s="4">
        <v>44317</v>
      </c>
      <c r="S47" s="4">
        <v>44348</v>
      </c>
      <c r="T47" s="4">
        <v>44378</v>
      </c>
      <c r="U47" s="4">
        <v>44409</v>
      </c>
      <c r="V47" s="4">
        <v>44440</v>
      </c>
      <c r="W47" s="4">
        <v>44470</v>
      </c>
      <c r="X47" s="4">
        <v>44501</v>
      </c>
      <c r="Y47" s="4">
        <v>44531</v>
      </c>
      <c r="Z47" s="4">
        <v>44562</v>
      </c>
      <c r="AA47" s="4">
        <v>44593</v>
      </c>
      <c r="AB47" s="4">
        <v>44621</v>
      </c>
      <c r="AC47" s="4">
        <v>44652</v>
      </c>
      <c r="AD47" s="4">
        <v>44682</v>
      </c>
      <c r="AE47" s="4">
        <v>44713</v>
      </c>
      <c r="AF47" s="4">
        <v>44743</v>
      </c>
      <c r="AG47" s="4">
        <v>44774</v>
      </c>
      <c r="AH47" s="4">
        <v>44805</v>
      </c>
      <c r="AI47" s="4">
        <v>44835</v>
      </c>
      <c r="AJ47" s="4">
        <v>44866</v>
      </c>
      <c r="AK47" s="4">
        <v>44896</v>
      </c>
      <c r="AL47" s="4">
        <v>44927</v>
      </c>
      <c r="AM47" s="4">
        <v>44958</v>
      </c>
      <c r="AN47" s="4">
        <v>44986</v>
      </c>
      <c r="AO47" s="4">
        <v>45017</v>
      </c>
      <c r="AP47" s="4">
        <v>45047</v>
      </c>
      <c r="AQ47" s="4">
        <v>45078</v>
      </c>
      <c r="AR47" s="4">
        <v>45108</v>
      </c>
      <c r="AS47" s="4">
        <v>45139</v>
      </c>
      <c r="AT47" s="4">
        <v>45170</v>
      </c>
      <c r="AU47" s="4">
        <v>45200</v>
      </c>
      <c r="AV47" s="4">
        <v>45231</v>
      </c>
      <c r="AW47" s="4">
        <v>45261</v>
      </c>
      <c r="AX47" s="4">
        <v>45292</v>
      </c>
      <c r="AY47" s="4">
        <v>45323</v>
      </c>
      <c r="AZ47" s="4">
        <v>45352</v>
      </c>
      <c r="BA47" s="4">
        <v>45383</v>
      </c>
      <c r="BB47" s="4">
        <v>45413</v>
      </c>
      <c r="BC47" s="4">
        <v>45444</v>
      </c>
      <c r="BD47" s="4">
        <v>45474</v>
      </c>
      <c r="BE47" s="4">
        <v>45505</v>
      </c>
      <c r="BF47" s="4">
        <v>45536</v>
      </c>
      <c r="BG47" s="4">
        <v>45566</v>
      </c>
      <c r="BH47" s="4">
        <v>45597</v>
      </c>
      <c r="BK47" s="4">
        <v>43831</v>
      </c>
      <c r="BL47" s="4">
        <v>43862</v>
      </c>
      <c r="BM47" s="4">
        <v>43891</v>
      </c>
      <c r="BN47" s="4">
        <v>43922</v>
      </c>
      <c r="BO47" s="4">
        <v>43952</v>
      </c>
      <c r="BP47" s="4">
        <v>43983</v>
      </c>
      <c r="BQ47" s="4">
        <v>44013</v>
      </c>
      <c r="BR47" s="4">
        <v>44044</v>
      </c>
      <c r="BS47" s="4">
        <v>44075</v>
      </c>
      <c r="BT47" s="4">
        <v>44105</v>
      </c>
      <c r="BU47" s="4">
        <v>44136</v>
      </c>
      <c r="BV47" s="4">
        <v>44166</v>
      </c>
      <c r="BW47" s="4">
        <v>44197</v>
      </c>
      <c r="BX47" s="4">
        <v>44228</v>
      </c>
      <c r="BY47" s="4">
        <v>44256</v>
      </c>
      <c r="BZ47" s="4">
        <v>44287</v>
      </c>
      <c r="CA47" s="4">
        <v>44317</v>
      </c>
      <c r="CB47" s="4">
        <v>44348</v>
      </c>
      <c r="CC47" s="4">
        <v>44378</v>
      </c>
      <c r="CD47" s="4">
        <v>44409</v>
      </c>
      <c r="CE47" s="4">
        <v>44440</v>
      </c>
      <c r="CF47" s="4">
        <v>44470</v>
      </c>
      <c r="CG47" s="4">
        <v>44501</v>
      </c>
      <c r="CH47" s="4">
        <v>44531</v>
      </c>
      <c r="CI47" s="4">
        <v>44562</v>
      </c>
      <c r="CJ47" s="4">
        <v>44593</v>
      </c>
      <c r="CK47" s="4">
        <v>44621</v>
      </c>
      <c r="CL47" s="4">
        <v>44652</v>
      </c>
      <c r="CM47" s="4">
        <v>44682</v>
      </c>
      <c r="CN47" s="4">
        <v>44713</v>
      </c>
      <c r="CO47" s="4">
        <v>44743</v>
      </c>
      <c r="CP47" s="4">
        <v>44774</v>
      </c>
      <c r="CQ47" s="4">
        <v>44805</v>
      </c>
      <c r="CR47" s="4">
        <v>44835</v>
      </c>
      <c r="CS47" s="4">
        <v>44866</v>
      </c>
      <c r="CT47" s="4">
        <v>44896</v>
      </c>
      <c r="CU47" s="4">
        <v>44927</v>
      </c>
      <c r="CV47" s="4">
        <v>44958</v>
      </c>
      <c r="CW47" s="4">
        <v>44986</v>
      </c>
      <c r="CX47" s="4">
        <v>45017</v>
      </c>
      <c r="CY47" s="4">
        <v>45047</v>
      </c>
      <c r="CZ47" s="4">
        <v>45078</v>
      </c>
      <c r="DA47" s="4">
        <v>45108</v>
      </c>
      <c r="DB47" s="4">
        <v>45139</v>
      </c>
      <c r="DC47" s="4">
        <v>45170</v>
      </c>
      <c r="DD47" s="4">
        <v>45200</v>
      </c>
      <c r="DE47" s="4">
        <v>45231</v>
      </c>
      <c r="DF47" s="4">
        <v>45261</v>
      </c>
      <c r="DG47" s="4">
        <v>45292</v>
      </c>
      <c r="DH47" s="4">
        <v>45323</v>
      </c>
      <c r="DI47" s="4">
        <v>45352</v>
      </c>
      <c r="DJ47" s="4">
        <v>45383</v>
      </c>
      <c r="DK47" s="4">
        <v>45413</v>
      </c>
      <c r="DL47" s="4">
        <v>45444</v>
      </c>
      <c r="DM47" s="4">
        <v>45474</v>
      </c>
      <c r="DN47" s="4">
        <v>45505</v>
      </c>
      <c r="DO47" s="4">
        <v>45536</v>
      </c>
      <c r="DP47" s="4">
        <v>45566</v>
      </c>
      <c r="DQ47" s="4">
        <v>45597</v>
      </c>
    </row>
    <row r="48" spans="1:122" x14ac:dyDescent="0.25">
      <c r="A48" s="14" t="s">
        <v>0</v>
      </c>
      <c r="B48" s="6">
        <v>2096</v>
      </c>
      <c r="C48" s="6">
        <v>2233</v>
      </c>
      <c r="D48" s="6">
        <v>2343</v>
      </c>
      <c r="E48" s="6">
        <v>3074</v>
      </c>
      <c r="F48" s="6">
        <v>3382</v>
      </c>
      <c r="G48" s="6">
        <v>3420</v>
      </c>
      <c r="H48" s="6">
        <v>3465</v>
      </c>
      <c r="I48" s="6">
        <v>3527</v>
      </c>
      <c r="J48" s="6">
        <v>3586</v>
      </c>
      <c r="K48" s="6">
        <v>3647</v>
      </c>
      <c r="L48" s="6">
        <v>3734</v>
      </c>
      <c r="M48" s="6">
        <v>3880</v>
      </c>
      <c r="N48" s="6">
        <v>3953</v>
      </c>
      <c r="O48" s="6">
        <v>4013</v>
      </c>
      <c r="P48" s="6">
        <v>4020</v>
      </c>
      <c r="Q48" s="6">
        <v>4032</v>
      </c>
      <c r="R48" s="6">
        <v>4041</v>
      </c>
      <c r="S48" s="6">
        <v>4044</v>
      </c>
      <c r="T48" s="6">
        <v>4070</v>
      </c>
      <c r="U48" s="6">
        <v>4103</v>
      </c>
      <c r="V48" s="6">
        <v>4116</v>
      </c>
      <c r="W48" s="6">
        <v>4140</v>
      </c>
      <c r="X48" s="6">
        <v>4138</v>
      </c>
      <c r="Y48" s="6">
        <v>4174</v>
      </c>
      <c r="Z48" s="6">
        <v>4196</v>
      </c>
      <c r="AA48" s="6">
        <v>4226</v>
      </c>
      <c r="AB48" s="6">
        <v>4231</v>
      </c>
      <c r="AC48" s="6">
        <v>4263</v>
      </c>
      <c r="AD48" s="6">
        <v>4301</v>
      </c>
      <c r="AE48" s="6">
        <v>4361</v>
      </c>
      <c r="AF48" s="6">
        <v>4446</v>
      </c>
      <c r="AG48" s="6">
        <v>4465</v>
      </c>
      <c r="AH48" s="6">
        <v>4512</v>
      </c>
      <c r="AI48" s="6">
        <v>4574</v>
      </c>
      <c r="AJ48" s="6">
        <v>4609</v>
      </c>
      <c r="AK48" s="6">
        <v>4632</v>
      </c>
      <c r="AL48" s="6">
        <v>4643</v>
      </c>
      <c r="AM48" s="6">
        <v>4685</v>
      </c>
      <c r="AN48" s="6">
        <v>4692</v>
      </c>
      <c r="AO48" s="6">
        <v>4720</v>
      </c>
      <c r="AP48" s="6">
        <v>4765</v>
      </c>
      <c r="AQ48" s="6">
        <v>4776</v>
      </c>
      <c r="AR48" s="6">
        <v>4815</v>
      </c>
      <c r="AS48" s="6">
        <v>4841</v>
      </c>
      <c r="AT48" s="6">
        <v>4939</v>
      </c>
      <c r="AU48" s="6">
        <v>5074</v>
      </c>
      <c r="AV48" s="6">
        <v>5134</v>
      </c>
      <c r="AW48" s="6">
        <v>5216</v>
      </c>
      <c r="AX48" s="6">
        <v>5280</v>
      </c>
      <c r="AY48" s="6">
        <v>5388</v>
      </c>
      <c r="AZ48" s="6">
        <v>5494</v>
      </c>
      <c r="BA48" s="6">
        <v>5517</v>
      </c>
      <c r="BB48" s="6">
        <v>5531</v>
      </c>
      <c r="BC48" s="6">
        <v>5594</v>
      </c>
      <c r="BD48" s="6">
        <v>5676</v>
      </c>
      <c r="BE48" s="6">
        <v>5794</v>
      </c>
      <c r="BF48" s="6">
        <v>5914</v>
      </c>
      <c r="BG48" s="6">
        <v>5961</v>
      </c>
      <c r="BH48" s="6">
        <v>6022</v>
      </c>
      <c r="BJ48" s="14" t="s">
        <v>212</v>
      </c>
      <c r="BK48" s="129" cm="1">
        <f t="array" ref="BK48">INDEX(B48:B63,Control!$B$2)</f>
        <v>2096</v>
      </c>
      <c r="BL48" s="129" cm="1">
        <f t="array" ref="BL48">INDEX(C48:C63,Control!$B$2)</f>
        <v>2233</v>
      </c>
      <c r="BM48" s="129" cm="1">
        <f t="array" ref="BM48">INDEX(D48:D63,Control!$B$2)</f>
        <v>2343</v>
      </c>
      <c r="BN48" s="129" cm="1">
        <f t="array" ref="BN48">INDEX(E48:E63,Control!$B$2)</f>
        <v>3074</v>
      </c>
      <c r="BO48" s="129" cm="1">
        <f t="array" ref="BO48">INDEX(F48:F63,Control!$B$2)</f>
        <v>3382</v>
      </c>
      <c r="BP48" s="129" cm="1">
        <f t="array" ref="BP48">INDEX(G48:G63,Control!$B$2)</f>
        <v>3420</v>
      </c>
      <c r="BQ48" s="129" cm="1">
        <f t="array" ref="BQ48">INDEX(H48:H63,Control!$B$2)</f>
        <v>3465</v>
      </c>
      <c r="BR48" s="129" cm="1">
        <f t="array" ref="BR48">INDEX(I48:I63,Control!$B$2)</f>
        <v>3527</v>
      </c>
      <c r="BS48" s="129" cm="1">
        <f t="array" ref="BS48">INDEX(J48:J63,Control!$B$2)</f>
        <v>3586</v>
      </c>
      <c r="BT48" s="129" cm="1">
        <f t="array" ref="BT48">INDEX(K48:K63,Control!$B$2)</f>
        <v>3647</v>
      </c>
      <c r="BU48" s="129" cm="1">
        <f t="array" ref="BU48">INDEX(L48:L63,Control!$B$2)</f>
        <v>3734</v>
      </c>
      <c r="BV48" s="129" cm="1">
        <f t="array" ref="BV48">INDEX(M48:M63,Control!$B$2)</f>
        <v>3880</v>
      </c>
      <c r="BW48" s="129" cm="1">
        <f t="array" ref="BW48">INDEX(N48:N63,Control!$B$2)</f>
        <v>3953</v>
      </c>
      <c r="BX48" s="129" cm="1">
        <f t="array" ref="BX48">INDEX(O48:O63,Control!$B$2)</f>
        <v>4013</v>
      </c>
      <c r="BY48" s="129" cm="1">
        <f t="array" ref="BY48">INDEX(P48:P63,Control!$B$2)</f>
        <v>4020</v>
      </c>
      <c r="BZ48" s="129" cm="1">
        <f t="array" ref="BZ48">INDEX(Q48:Q63,Control!$B$2)</f>
        <v>4032</v>
      </c>
      <c r="CA48" s="129" cm="1">
        <f t="array" ref="CA48">INDEX(R48:R63,Control!$B$2)</f>
        <v>4041</v>
      </c>
      <c r="CB48" s="129" cm="1">
        <f t="array" ref="CB48">INDEX(S48:S63,Control!$B$2)</f>
        <v>4044</v>
      </c>
      <c r="CC48" s="129" cm="1">
        <f t="array" ref="CC48">INDEX(T48:T63,Control!$B$2)</f>
        <v>4070</v>
      </c>
      <c r="CD48" s="129" cm="1">
        <f t="array" ref="CD48">INDEX(U48:U63,Control!$B$2)</f>
        <v>4103</v>
      </c>
      <c r="CE48" s="129" cm="1">
        <f t="array" ref="CE48">INDEX(V48:V63,Control!$B$2)</f>
        <v>4116</v>
      </c>
      <c r="CF48" s="129" cm="1">
        <f t="array" ref="CF48">INDEX(W48:W63,Control!$B$2)</f>
        <v>4140</v>
      </c>
      <c r="CG48" s="129" cm="1">
        <f t="array" ref="CG48">INDEX(X48:X63,Control!$B$2)</f>
        <v>4138</v>
      </c>
      <c r="CH48" s="129" cm="1">
        <f t="array" ref="CH48">INDEX(Y48:Y63,Control!$B$2)</f>
        <v>4174</v>
      </c>
      <c r="CI48" s="129" cm="1">
        <f t="array" ref="CI48">INDEX(Z48:Z63,Control!$B$2)</f>
        <v>4196</v>
      </c>
      <c r="CJ48" s="129" cm="1">
        <f t="array" ref="CJ48">INDEX(AA48:AA63,Control!$B$2)</f>
        <v>4226</v>
      </c>
      <c r="CK48" s="129" cm="1">
        <f t="array" ref="CK48">INDEX(AB48:AB63,Control!$B$2)</f>
        <v>4231</v>
      </c>
      <c r="CL48" s="129" cm="1">
        <f t="array" ref="CL48">INDEX(AC48:AC63,Control!$B$2)</f>
        <v>4263</v>
      </c>
      <c r="CM48" s="129" cm="1">
        <f t="array" ref="CM48">INDEX(AD48:AD63,Control!$B$2)</f>
        <v>4301</v>
      </c>
      <c r="CN48" s="129" cm="1">
        <f t="array" ref="CN48">INDEX(AE48:AE63,Control!$B$2)</f>
        <v>4361</v>
      </c>
      <c r="CO48" s="129" cm="1">
        <f t="array" ref="CO48">INDEX(AF48:AF63,Control!$B$2)</f>
        <v>4446</v>
      </c>
      <c r="CP48" s="129" cm="1">
        <f t="array" ref="CP48">INDEX(AG48:AG63,Control!$B$2)</f>
        <v>4465</v>
      </c>
      <c r="CQ48" s="129" cm="1">
        <f t="array" ref="CQ48">INDEX(AH48:AH63,Control!$B$2)</f>
        <v>4512</v>
      </c>
      <c r="CR48" s="129" cm="1">
        <f t="array" ref="CR48">INDEX(AI48:AI63,Control!$B$2)</f>
        <v>4574</v>
      </c>
      <c r="CS48" s="129" cm="1">
        <f t="array" ref="CS48">INDEX(AJ48:AJ63,Control!$B$2)</f>
        <v>4609</v>
      </c>
      <c r="CT48" s="129" cm="1">
        <f t="array" ref="CT48">INDEX(AK48:AK63,Control!$B$2)</f>
        <v>4632</v>
      </c>
      <c r="CU48" s="129" cm="1">
        <f t="array" ref="CU48">INDEX(AL48:AL63,Control!$B$2)</f>
        <v>4643</v>
      </c>
      <c r="CV48" s="129" cm="1">
        <f t="array" ref="CV48">INDEX(AM48:AM63,Control!$B$2)</f>
        <v>4685</v>
      </c>
      <c r="CW48" s="129" cm="1">
        <f t="array" ref="CW48">INDEX(AN48:AN63,Control!$B$2)</f>
        <v>4692</v>
      </c>
      <c r="CX48" s="129" cm="1">
        <f t="array" ref="CX48">INDEX(AO48:AO63,Control!$B$2)</f>
        <v>4720</v>
      </c>
      <c r="CY48" s="129" cm="1">
        <f t="array" ref="CY48">INDEX(AP48:AP63,Control!$B$2)</f>
        <v>4765</v>
      </c>
      <c r="CZ48" s="129" cm="1">
        <f t="array" ref="CZ48">INDEX(AQ48:AQ63,Control!$B$2)</f>
        <v>4776</v>
      </c>
      <c r="DA48" s="129" cm="1">
        <f t="array" ref="DA48">INDEX(AR48:AR63,Control!$B$2)</f>
        <v>4815</v>
      </c>
      <c r="DB48" s="129" cm="1">
        <f t="array" ref="DB48">INDEX(AS48:AS63,Control!$B$2)</f>
        <v>4841</v>
      </c>
      <c r="DC48" s="129" cm="1">
        <f t="array" ref="DC48">INDEX(AT48:AT63,Control!$B$2)</f>
        <v>4939</v>
      </c>
      <c r="DD48" s="129" cm="1">
        <f t="array" ref="DD48">INDEX(AU48:AU63,Control!$B$2)</f>
        <v>5074</v>
      </c>
      <c r="DE48" s="129" cm="1">
        <f t="array" ref="DE48">INDEX(AV48:AV63,Control!$B$2)</f>
        <v>5134</v>
      </c>
      <c r="DF48" s="129" cm="1">
        <f t="array" ref="DF48">INDEX(AW48:AW63,Control!$B$2)</f>
        <v>5216</v>
      </c>
      <c r="DG48" s="129" cm="1">
        <f t="array" ref="DG48">INDEX(AX48:AX63,Control!$B$2)</f>
        <v>5280</v>
      </c>
      <c r="DH48" s="129" cm="1">
        <f t="array" ref="DH48">INDEX(AY48:AY63,Control!$B$2)</f>
        <v>5388</v>
      </c>
      <c r="DI48" s="129" cm="1">
        <f t="array" ref="DI48">INDEX(AZ48:AZ63,Control!$B$2)</f>
        <v>5494</v>
      </c>
      <c r="DJ48" s="129" cm="1">
        <f t="array" ref="DJ48">INDEX(BA48:BA63,Control!$B$2)</f>
        <v>5517</v>
      </c>
      <c r="DK48" s="129" cm="1">
        <f t="array" ref="DK48">INDEX(BB48:BB63,Control!$B$2)</f>
        <v>5531</v>
      </c>
      <c r="DL48" s="129" cm="1">
        <f t="array" ref="DL48">INDEX(BC48:BC63,Control!$B$2)</f>
        <v>5594</v>
      </c>
      <c r="DM48" s="129" cm="1">
        <f t="array" ref="DM48">INDEX(BD48:BD63,Control!$B$2)</f>
        <v>5676</v>
      </c>
      <c r="DN48" s="129" cm="1">
        <f t="array" ref="DN48">INDEX(BE48:BE63,Control!$B$2)</f>
        <v>5794</v>
      </c>
      <c r="DO48" s="129" cm="1">
        <f t="array" ref="DO48">INDEX(BF48:BF63,Control!$B$2)</f>
        <v>5914</v>
      </c>
      <c r="DP48" s="129" cm="1">
        <f t="array" ref="DP48">INDEX(BG48:BG63,Control!$B$2)</f>
        <v>5961</v>
      </c>
      <c r="DQ48" s="129" cm="1">
        <f t="array" ref="DQ48">INDEX(BH48:BH63,Control!$B$2)</f>
        <v>6022</v>
      </c>
      <c r="DR48" s="130"/>
    </row>
    <row r="49" spans="1:122" x14ac:dyDescent="0.25">
      <c r="A49" s="14" t="s">
        <v>1</v>
      </c>
      <c r="B49" s="6">
        <v>1983</v>
      </c>
      <c r="C49" s="6">
        <v>2113</v>
      </c>
      <c r="D49" s="6">
        <v>2221</v>
      </c>
      <c r="E49" s="6">
        <v>2928</v>
      </c>
      <c r="F49" s="6">
        <v>3145</v>
      </c>
      <c r="G49" s="6">
        <v>3159</v>
      </c>
      <c r="H49" s="6">
        <v>3191</v>
      </c>
      <c r="I49" s="6">
        <v>3249</v>
      </c>
      <c r="J49" s="6">
        <v>3283</v>
      </c>
      <c r="K49" s="6">
        <v>3347</v>
      </c>
      <c r="L49" s="6">
        <v>3436</v>
      </c>
      <c r="M49" s="6">
        <v>3607</v>
      </c>
      <c r="N49" s="6">
        <v>3654</v>
      </c>
      <c r="O49" s="6">
        <v>3706</v>
      </c>
      <c r="P49" s="6">
        <v>3703</v>
      </c>
      <c r="Q49" s="6">
        <v>3727</v>
      </c>
      <c r="R49" s="6">
        <v>3739</v>
      </c>
      <c r="S49" s="6">
        <v>3775</v>
      </c>
      <c r="T49" s="6">
        <v>3831</v>
      </c>
      <c r="U49" s="6">
        <v>3845</v>
      </c>
      <c r="V49" s="6">
        <v>3892</v>
      </c>
      <c r="W49" s="6">
        <v>3954</v>
      </c>
      <c r="X49" s="6">
        <v>3996</v>
      </c>
      <c r="Y49" s="6">
        <v>4046</v>
      </c>
      <c r="Z49" s="6">
        <v>4091</v>
      </c>
      <c r="AA49" s="6">
        <v>4137</v>
      </c>
      <c r="AB49" s="6">
        <v>4154</v>
      </c>
      <c r="AC49" s="6">
        <v>4195</v>
      </c>
      <c r="AD49" s="6">
        <v>4219</v>
      </c>
      <c r="AE49" s="6">
        <v>4306</v>
      </c>
      <c r="AF49" s="6">
        <v>4376</v>
      </c>
      <c r="AG49" s="6">
        <v>4412</v>
      </c>
      <c r="AH49" s="6">
        <v>4489</v>
      </c>
      <c r="AI49" s="6">
        <v>4550</v>
      </c>
      <c r="AJ49" s="6">
        <v>4604</v>
      </c>
      <c r="AK49" s="6">
        <v>4649</v>
      </c>
      <c r="AL49" s="6">
        <v>4708</v>
      </c>
      <c r="AM49" s="6">
        <v>4753</v>
      </c>
      <c r="AN49" s="6">
        <v>4780</v>
      </c>
      <c r="AO49" s="6">
        <v>4796</v>
      </c>
      <c r="AP49" s="6">
        <v>4814</v>
      </c>
      <c r="AQ49" s="6">
        <v>4864</v>
      </c>
      <c r="AR49" s="6">
        <v>4917</v>
      </c>
      <c r="AS49" s="6">
        <v>4980</v>
      </c>
      <c r="AT49" s="6">
        <v>5090</v>
      </c>
      <c r="AU49" s="6">
        <v>5246</v>
      </c>
      <c r="AV49" s="6">
        <v>5360</v>
      </c>
      <c r="AW49" s="6">
        <v>5399</v>
      </c>
      <c r="AX49" s="6">
        <v>5446</v>
      </c>
      <c r="AY49" s="6">
        <v>5541</v>
      </c>
      <c r="AZ49" s="6">
        <v>5639</v>
      </c>
      <c r="BA49" s="6">
        <v>5622</v>
      </c>
      <c r="BB49" s="6">
        <v>5664</v>
      </c>
      <c r="BC49" s="6">
        <v>5728</v>
      </c>
      <c r="BD49" s="6">
        <v>5827</v>
      </c>
      <c r="BE49" s="6">
        <v>5940</v>
      </c>
      <c r="BF49" s="6">
        <v>6035</v>
      </c>
      <c r="BG49" s="6">
        <v>6096</v>
      </c>
      <c r="BH49" s="6">
        <v>6173</v>
      </c>
      <c r="BJ49" s="23" t="s">
        <v>213</v>
      </c>
      <c r="BK49" s="129" cm="1">
        <f t="array" ref="BK49">INDEX(B68:B83,Control!$B$2)</f>
        <v>2185</v>
      </c>
      <c r="BL49" s="129" cm="1">
        <f t="array" ref="BL49">INDEX(C68:C83,Control!$B$2)</f>
        <v>2313</v>
      </c>
      <c r="BM49" s="129" cm="1">
        <f t="array" ref="BM49">INDEX(D68:D83,Control!$B$2)</f>
        <v>2463</v>
      </c>
      <c r="BN49" s="129" cm="1">
        <f t="array" ref="BN49">INDEX(E68:E83,Control!$B$2)</f>
        <v>3883</v>
      </c>
      <c r="BO49" s="129" cm="1">
        <f t="array" ref="BO49">INDEX(F68:F83,Control!$B$2)</f>
        <v>4520</v>
      </c>
      <c r="BP49" s="129" cm="1">
        <f t="array" ref="BP49">INDEX(G68:G83,Control!$B$2)</f>
        <v>4592</v>
      </c>
      <c r="BQ49" s="129" cm="1">
        <f t="array" ref="BQ49">INDEX(H68:H83,Control!$B$2)</f>
        <v>4661</v>
      </c>
      <c r="BR49" s="129" cm="1">
        <f t="array" ref="BR49">INDEX(I68:I83,Control!$B$2)</f>
        <v>4806</v>
      </c>
      <c r="BS49" s="129" cm="1">
        <f t="array" ref="BS49">INDEX(J68:J83,Control!$B$2)</f>
        <v>4894</v>
      </c>
      <c r="BT49" s="129" cm="1">
        <f t="array" ref="BT49">INDEX(K68:K83,Control!$B$2)</f>
        <v>4920</v>
      </c>
      <c r="BU49" s="129" cm="1">
        <f t="array" ref="BU49">INDEX(L68:L83,Control!$B$2)</f>
        <v>5062</v>
      </c>
      <c r="BV49" s="129" cm="1">
        <f t="array" ref="BV49">INDEX(M68:M83,Control!$B$2)</f>
        <v>4944</v>
      </c>
      <c r="BW49" s="129" cm="1">
        <f t="array" ref="BW49">INDEX(N68:N83,Control!$B$2)</f>
        <v>5028</v>
      </c>
      <c r="BX49" s="129" cm="1">
        <f t="array" ref="BX49">INDEX(O68:O83,Control!$B$2)</f>
        <v>5035</v>
      </c>
      <c r="BY49" s="129" cm="1">
        <f t="array" ref="BY49">INDEX(P68:P83,Control!$B$2)</f>
        <v>4967</v>
      </c>
      <c r="BZ49" s="129" cm="1">
        <f t="array" ref="BZ49">INDEX(Q68:Q83,Control!$B$2)</f>
        <v>4927</v>
      </c>
      <c r="CA49" s="129" cm="1">
        <f t="array" ref="CA49">INDEX(R68:R83,Control!$B$2)</f>
        <v>4856</v>
      </c>
      <c r="CB49" s="129" cm="1">
        <f t="array" ref="CB49">INDEX(S68:S83,Control!$B$2)</f>
        <v>4777</v>
      </c>
      <c r="CC49" s="129" cm="1">
        <f t="array" ref="CC49">INDEX(T68:T83,Control!$B$2)</f>
        <v>4617</v>
      </c>
      <c r="CD49" s="129" cm="1">
        <f t="array" ref="CD49">INDEX(U68:U83,Control!$B$2)</f>
        <v>4447</v>
      </c>
      <c r="CE49" s="129" cm="1">
        <f t="array" ref="CE49">INDEX(V68:V83,Control!$B$2)</f>
        <v>4407</v>
      </c>
      <c r="CF49" s="129" cm="1">
        <f t="array" ref="CF49">INDEX(W68:W83,Control!$B$2)</f>
        <v>4369</v>
      </c>
      <c r="CG49" s="129" cm="1">
        <f t="array" ref="CG49">INDEX(X68:X83,Control!$B$2)</f>
        <v>4256</v>
      </c>
      <c r="CH49" s="129" cm="1">
        <f t="array" ref="CH49">INDEX(Y68:Y83,Control!$B$2)</f>
        <v>4226</v>
      </c>
      <c r="CI49" s="129" cm="1">
        <f t="array" ref="CI49">INDEX(Z68:Z83,Control!$B$2)</f>
        <v>4187</v>
      </c>
      <c r="CJ49" s="129" cm="1">
        <f t="array" ref="CJ49">INDEX(AA68:AA83,Control!$B$2)</f>
        <v>4151</v>
      </c>
      <c r="CK49" s="129" cm="1">
        <f t="array" ref="CK49">INDEX(AB68:AB83,Control!$B$2)</f>
        <v>4087</v>
      </c>
      <c r="CL49" s="129" cm="1">
        <f t="array" ref="CL49">INDEX(AC68:AC83,Control!$B$2)</f>
        <v>4053</v>
      </c>
      <c r="CM49" s="129" cm="1">
        <f t="array" ref="CM49">INDEX(AD68:AD83,Control!$B$2)</f>
        <v>4017</v>
      </c>
      <c r="CN49" s="129" cm="1">
        <f t="array" ref="CN49">INDEX(AE68:AE83,Control!$B$2)</f>
        <v>4014</v>
      </c>
      <c r="CO49" s="129" cm="1">
        <f t="array" ref="CO49">INDEX(AF68:AF83,Control!$B$2)</f>
        <v>4046</v>
      </c>
      <c r="CP49" s="129" cm="1">
        <f t="array" ref="CP49">INDEX(AG68:AG83,Control!$B$2)</f>
        <v>4108</v>
      </c>
      <c r="CQ49" s="129" cm="1">
        <f t="array" ref="CQ49">INDEX(AH68:AH83,Control!$B$2)</f>
        <v>4138</v>
      </c>
      <c r="CR49" s="129" cm="1">
        <f t="array" ref="CR49">INDEX(AI68:AI83,Control!$B$2)</f>
        <v>4138</v>
      </c>
      <c r="CS49" s="129" cm="1">
        <f t="array" ref="CS49">INDEX(AJ68:AJ83,Control!$B$2)</f>
        <v>4156</v>
      </c>
      <c r="CT49" s="129" cm="1">
        <f t="array" ref="CT49">INDEX(AK68:AK83,Control!$B$2)</f>
        <v>4151</v>
      </c>
      <c r="CU49" s="129" cm="1">
        <f t="array" ref="CU49">INDEX(AL68:AL83,Control!$B$2)</f>
        <v>4164</v>
      </c>
      <c r="CV49" s="129" cm="1">
        <f t="array" ref="CV49">INDEX(AM68:AM83,Control!$B$2)</f>
        <v>4209</v>
      </c>
      <c r="CW49" s="129" cm="1">
        <f t="array" ref="CW49">INDEX(AN68:AN83,Control!$B$2)</f>
        <v>4231</v>
      </c>
      <c r="CX49" s="129" cm="1">
        <f t="array" ref="CX49">INDEX(AO68:AO83,Control!$B$2)</f>
        <v>4268</v>
      </c>
      <c r="CY49" s="129" cm="1">
        <f t="array" ref="CY49">INDEX(AP68:AP83,Control!$B$2)</f>
        <v>4279</v>
      </c>
      <c r="CZ49" s="129" cm="1">
        <f t="array" ref="CZ49">INDEX(AQ68:AQ83,Control!$B$2)</f>
        <v>4339</v>
      </c>
      <c r="DA49" s="129" cm="1">
        <f t="array" ref="DA49">INDEX(AR68:AR83,Control!$B$2)</f>
        <v>4336</v>
      </c>
      <c r="DB49" s="129" cm="1">
        <f t="array" ref="DB49">INDEX(AS68:AS83,Control!$B$2)</f>
        <v>4356</v>
      </c>
      <c r="DC49" s="129" cm="1">
        <f t="array" ref="DC49">INDEX(AT68:AT83,Control!$B$2)</f>
        <v>4397</v>
      </c>
      <c r="DD49" s="129" cm="1">
        <f t="array" ref="DD49">INDEX(AU68:AU83,Control!$B$2)</f>
        <v>4465</v>
      </c>
      <c r="DE49" s="129" cm="1">
        <f t="array" ref="DE49">INDEX(AV68:AV83,Control!$B$2)</f>
        <v>4513</v>
      </c>
      <c r="DF49" s="129" cm="1">
        <f t="array" ref="DF49">INDEX(AW68:AW83,Control!$B$2)</f>
        <v>4554</v>
      </c>
      <c r="DG49" s="129" cm="1">
        <f t="array" ref="DG49">INDEX(AX68:AX83,Control!$B$2)</f>
        <v>4595</v>
      </c>
      <c r="DH49" s="129" cm="1">
        <f t="array" ref="DH49">INDEX(AY68:AY83,Control!$B$2)</f>
        <v>4709</v>
      </c>
      <c r="DI49" s="129" cm="1">
        <f t="array" ref="DI49">INDEX(AZ68:AZ83,Control!$B$2)</f>
        <v>4759</v>
      </c>
      <c r="DJ49" s="129" cm="1">
        <f t="array" ref="DJ49">INDEX(BA68:BA83,Control!$B$2)</f>
        <v>4765</v>
      </c>
      <c r="DK49" s="129" cm="1">
        <f t="array" ref="DK49">INDEX(BB68:BB83,Control!$B$2)</f>
        <v>4743</v>
      </c>
      <c r="DL49" s="129" cm="1">
        <f t="array" ref="DL49">INDEX(BC68:BC83,Control!$B$2)</f>
        <v>4767</v>
      </c>
      <c r="DM49" s="129" cm="1">
        <f t="array" ref="DM49">INDEX(BD68:BD83,Control!$B$2)</f>
        <v>4862</v>
      </c>
      <c r="DN49" s="129" cm="1">
        <f t="array" ref="DN49">INDEX(BE68:BE83,Control!$B$2)</f>
        <v>4917</v>
      </c>
      <c r="DO49" s="129" cm="1">
        <f t="array" ref="DO49">INDEX(BF68:BF83,Control!$B$2)</f>
        <v>4972</v>
      </c>
      <c r="DP49" s="129" cm="1">
        <f t="array" ref="DP49">INDEX(BG68:BG83,Control!$B$2)</f>
        <v>5033</v>
      </c>
      <c r="DQ49" s="129" cm="1">
        <f t="array" ref="DQ49">INDEX(BH68:BH83,Control!$B$2)</f>
        <v>5058</v>
      </c>
      <c r="DR49" s="130"/>
    </row>
    <row r="50" spans="1:122" x14ac:dyDescent="0.25">
      <c r="A50" s="14" t="s">
        <v>2</v>
      </c>
      <c r="B50" s="6">
        <v>1869</v>
      </c>
      <c r="C50" s="6">
        <v>1966</v>
      </c>
      <c r="D50" s="6">
        <v>2014</v>
      </c>
      <c r="E50" s="6">
        <v>2734</v>
      </c>
      <c r="F50" s="6">
        <v>3037</v>
      </c>
      <c r="G50" s="6">
        <v>3078</v>
      </c>
      <c r="H50" s="6">
        <v>3140</v>
      </c>
      <c r="I50" s="6">
        <v>3193</v>
      </c>
      <c r="J50" s="6">
        <v>3233</v>
      </c>
      <c r="K50" s="6">
        <v>3322</v>
      </c>
      <c r="L50" s="6">
        <v>3419</v>
      </c>
      <c r="M50" s="6">
        <v>3589</v>
      </c>
      <c r="N50" s="6">
        <v>3681</v>
      </c>
      <c r="O50" s="6">
        <v>3745</v>
      </c>
      <c r="P50" s="6">
        <v>3770</v>
      </c>
      <c r="Q50" s="6">
        <v>3764</v>
      </c>
      <c r="R50" s="6">
        <v>3782</v>
      </c>
      <c r="S50" s="6">
        <v>3793</v>
      </c>
      <c r="T50" s="6">
        <v>3785</v>
      </c>
      <c r="U50" s="6">
        <v>3812</v>
      </c>
      <c r="V50" s="6">
        <v>3836</v>
      </c>
      <c r="W50" s="6">
        <v>3850</v>
      </c>
      <c r="X50" s="6">
        <v>3850</v>
      </c>
      <c r="Y50" s="6">
        <v>3868</v>
      </c>
      <c r="Z50" s="6">
        <v>3885</v>
      </c>
      <c r="AA50" s="6">
        <v>3912</v>
      </c>
      <c r="AB50" s="6">
        <v>3926</v>
      </c>
      <c r="AC50" s="6">
        <v>3960</v>
      </c>
      <c r="AD50" s="6">
        <v>3989</v>
      </c>
      <c r="AE50" s="6">
        <v>4019</v>
      </c>
      <c r="AF50" s="6">
        <v>4092</v>
      </c>
      <c r="AG50" s="6">
        <v>4136</v>
      </c>
      <c r="AH50" s="6">
        <v>4174</v>
      </c>
      <c r="AI50" s="6">
        <v>4231</v>
      </c>
      <c r="AJ50" s="6">
        <v>4224</v>
      </c>
      <c r="AK50" s="6">
        <v>4284</v>
      </c>
      <c r="AL50" s="6">
        <v>4322</v>
      </c>
      <c r="AM50" s="6">
        <v>4350</v>
      </c>
      <c r="AN50" s="6">
        <v>4380</v>
      </c>
      <c r="AO50" s="6">
        <v>4413</v>
      </c>
      <c r="AP50" s="6">
        <v>4433</v>
      </c>
      <c r="AQ50" s="6">
        <v>4445</v>
      </c>
      <c r="AR50" s="6">
        <v>4492</v>
      </c>
      <c r="AS50" s="6">
        <v>4531</v>
      </c>
      <c r="AT50" s="6">
        <v>4647</v>
      </c>
      <c r="AU50" s="6">
        <v>4753</v>
      </c>
      <c r="AV50" s="6">
        <v>4832</v>
      </c>
      <c r="AW50" s="6">
        <v>4869</v>
      </c>
      <c r="AX50" s="6">
        <v>4928</v>
      </c>
      <c r="AY50" s="6">
        <v>4951</v>
      </c>
      <c r="AZ50" s="6">
        <v>4994</v>
      </c>
      <c r="BA50" s="6">
        <v>5026</v>
      </c>
      <c r="BB50" s="6">
        <v>5045</v>
      </c>
      <c r="BC50" s="6">
        <v>5143</v>
      </c>
      <c r="BD50" s="6">
        <v>5221</v>
      </c>
      <c r="BE50" s="6">
        <v>5291</v>
      </c>
      <c r="BF50" s="6">
        <v>5389</v>
      </c>
      <c r="BG50" s="6">
        <v>5410</v>
      </c>
      <c r="BH50" s="6">
        <v>5473</v>
      </c>
    </row>
    <row r="51" spans="1:122" x14ac:dyDescent="0.25">
      <c r="A51" s="14" t="s">
        <v>3</v>
      </c>
      <c r="B51" s="6">
        <v>2654</v>
      </c>
      <c r="C51" s="6">
        <v>2770</v>
      </c>
      <c r="D51" s="6">
        <v>2832</v>
      </c>
      <c r="E51" s="6">
        <v>3360</v>
      </c>
      <c r="F51" s="6">
        <v>3533</v>
      </c>
      <c r="G51" s="6">
        <v>3568</v>
      </c>
      <c r="H51" s="6">
        <v>3594</v>
      </c>
      <c r="I51" s="6">
        <v>3631</v>
      </c>
      <c r="J51" s="6">
        <v>3652</v>
      </c>
      <c r="K51" s="6">
        <v>3701</v>
      </c>
      <c r="L51" s="6">
        <v>3782</v>
      </c>
      <c r="M51" s="6">
        <v>3933</v>
      </c>
      <c r="N51" s="6">
        <v>3979</v>
      </c>
      <c r="O51" s="6">
        <v>4020</v>
      </c>
      <c r="P51" s="6">
        <v>4032</v>
      </c>
      <c r="Q51" s="6">
        <v>4035</v>
      </c>
      <c r="R51" s="6">
        <v>4064</v>
      </c>
      <c r="S51" s="6">
        <v>4069</v>
      </c>
      <c r="T51" s="6">
        <v>4083</v>
      </c>
      <c r="U51" s="6">
        <v>4076</v>
      </c>
      <c r="V51" s="6">
        <v>4127</v>
      </c>
      <c r="W51" s="6">
        <v>4142</v>
      </c>
      <c r="X51" s="6">
        <v>4154</v>
      </c>
      <c r="Y51" s="6">
        <v>4176</v>
      </c>
      <c r="Z51" s="6">
        <v>4209</v>
      </c>
      <c r="AA51" s="6">
        <v>4257</v>
      </c>
      <c r="AB51" s="6">
        <v>4282</v>
      </c>
      <c r="AC51" s="6">
        <v>4346</v>
      </c>
      <c r="AD51" s="6">
        <v>4363</v>
      </c>
      <c r="AE51" s="6">
        <v>4416</v>
      </c>
      <c r="AF51" s="6">
        <v>4470</v>
      </c>
      <c r="AG51" s="6">
        <v>4500</v>
      </c>
      <c r="AH51" s="6">
        <v>4529</v>
      </c>
      <c r="AI51" s="6">
        <v>4582</v>
      </c>
      <c r="AJ51" s="6">
        <v>4623</v>
      </c>
      <c r="AK51" s="6">
        <v>4654</v>
      </c>
      <c r="AL51" s="6">
        <v>4662</v>
      </c>
      <c r="AM51" s="6">
        <v>4681</v>
      </c>
      <c r="AN51" s="6">
        <v>4690</v>
      </c>
      <c r="AO51" s="6">
        <v>4697</v>
      </c>
      <c r="AP51" s="6">
        <v>4713</v>
      </c>
      <c r="AQ51" s="6">
        <v>4749</v>
      </c>
      <c r="AR51" s="6">
        <v>4795</v>
      </c>
      <c r="AS51" s="6">
        <v>4842</v>
      </c>
      <c r="AT51" s="6">
        <v>4916</v>
      </c>
      <c r="AU51" s="6">
        <v>5052</v>
      </c>
      <c r="AV51" s="6">
        <v>5116</v>
      </c>
      <c r="AW51" s="6">
        <v>5169</v>
      </c>
      <c r="AX51" s="6">
        <v>5197</v>
      </c>
      <c r="AY51" s="6">
        <v>5300</v>
      </c>
      <c r="AZ51" s="6">
        <v>5374</v>
      </c>
      <c r="BA51" s="6">
        <v>5399</v>
      </c>
      <c r="BB51" s="6">
        <v>5413</v>
      </c>
      <c r="BC51" s="6">
        <v>5466</v>
      </c>
      <c r="BD51" s="6">
        <v>5541</v>
      </c>
      <c r="BE51" s="6">
        <v>5616</v>
      </c>
      <c r="BF51" s="6">
        <v>5679</v>
      </c>
      <c r="BG51" s="6">
        <v>5730</v>
      </c>
      <c r="BH51" s="6">
        <v>5753</v>
      </c>
    </row>
    <row r="52" spans="1:122" x14ac:dyDescent="0.25">
      <c r="A52" s="14" t="s">
        <v>7</v>
      </c>
      <c r="B52" s="6">
        <v>1753</v>
      </c>
      <c r="C52" s="6">
        <v>1850</v>
      </c>
      <c r="D52" s="6">
        <v>1916</v>
      </c>
      <c r="E52" s="6">
        <v>2453</v>
      </c>
      <c r="F52" s="6">
        <v>2634</v>
      </c>
      <c r="G52" s="6">
        <v>2698</v>
      </c>
      <c r="H52" s="6">
        <v>2758</v>
      </c>
      <c r="I52" s="6">
        <v>2800</v>
      </c>
      <c r="J52" s="6">
        <v>2839</v>
      </c>
      <c r="K52" s="6">
        <v>2905</v>
      </c>
      <c r="L52" s="6">
        <v>2988</v>
      </c>
      <c r="M52" s="6">
        <v>3162</v>
      </c>
      <c r="N52" s="6">
        <v>3211</v>
      </c>
      <c r="O52" s="6">
        <v>3219</v>
      </c>
      <c r="P52" s="6">
        <v>3255</v>
      </c>
      <c r="Q52" s="6">
        <v>3250</v>
      </c>
      <c r="R52" s="6">
        <v>3254</v>
      </c>
      <c r="S52" s="6">
        <v>3273</v>
      </c>
      <c r="T52" s="6">
        <v>3284</v>
      </c>
      <c r="U52" s="6">
        <v>3290</v>
      </c>
      <c r="V52" s="6">
        <v>3320</v>
      </c>
      <c r="W52" s="6">
        <v>3337</v>
      </c>
      <c r="X52" s="6">
        <v>3352</v>
      </c>
      <c r="Y52" s="6">
        <v>3395</v>
      </c>
      <c r="Z52" s="6">
        <v>3381</v>
      </c>
      <c r="AA52" s="6">
        <v>3422</v>
      </c>
      <c r="AB52" s="6">
        <v>3425</v>
      </c>
      <c r="AC52" s="6">
        <v>3439</v>
      </c>
      <c r="AD52" s="6">
        <v>3471</v>
      </c>
      <c r="AE52" s="6">
        <v>3522</v>
      </c>
      <c r="AF52" s="6">
        <v>3574</v>
      </c>
      <c r="AG52" s="6">
        <v>3602</v>
      </c>
      <c r="AH52" s="6">
        <v>3647</v>
      </c>
      <c r="AI52" s="6">
        <v>3688</v>
      </c>
      <c r="AJ52" s="6">
        <v>3724</v>
      </c>
      <c r="AK52" s="6">
        <v>3744</v>
      </c>
      <c r="AL52" s="6">
        <v>3757</v>
      </c>
      <c r="AM52" s="6">
        <v>3779</v>
      </c>
      <c r="AN52" s="6">
        <v>3784</v>
      </c>
      <c r="AO52" s="6">
        <v>3816</v>
      </c>
      <c r="AP52" s="6">
        <v>3842</v>
      </c>
      <c r="AQ52" s="6">
        <v>3873</v>
      </c>
      <c r="AR52" s="6">
        <v>3906</v>
      </c>
      <c r="AS52" s="6">
        <v>3968</v>
      </c>
      <c r="AT52" s="6">
        <v>4073</v>
      </c>
      <c r="AU52" s="6">
        <v>4203</v>
      </c>
      <c r="AV52" s="6">
        <v>4246</v>
      </c>
      <c r="AW52" s="6">
        <v>4281</v>
      </c>
      <c r="AX52" s="6">
        <v>4324</v>
      </c>
      <c r="AY52" s="6">
        <v>4379</v>
      </c>
      <c r="AZ52" s="6">
        <v>4425</v>
      </c>
      <c r="BA52" s="6">
        <v>4427</v>
      </c>
      <c r="BB52" s="6">
        <v>4470</v>
      </c>
      <c r="BC52" s="6">
        <v>4518</v>
      </c>
      <c r="BD52" s="6">
        <v>4570</v>
      </c>
      <c r="BE52" s="6">
        <v>4663</v>
      </c>
      <c r="BF52" s="6">
        <v>4732</v>
      </c>
      <c r="BG52" s="6">
        <v>4767</v>
      </c>
      <c r="BH52" s="6">
        <v>4814</v>
      </c>
    </row>
    <row r="53" spans="1:122" x14ac:dyDescent="0.25">
      <c r="A53" s="14" t="s">
        <v>4</v>
      </c>
      <c r="B53" s="6">
        <v>2008</v>
      </c>
      <c r="C53" s="6">
        <v>2109</v>
      </c>
      <c r="D53" s="6">
        <v>2219</v>
      </c>
      <c r="E53" s="6">
        <v>2886</v>
      </c>
      <c r="F53" s="6">
        <v>3202</v>
      </c>
      <c r="G53" s="6">
        <v>3264</v>
      </c>
      <c r="H53" s="6">
        <v>3298</v>
      </c>
      <c r="I53" s="6">
        <v>3349</v>
      </c>
      <c r="J53" s="6">
        <v>3411</v>
      </c>
      <c r="K53" s="6">
        <v>3501</v>
      </c>
      <c r="L53" s="6">
        <v>3596</v>
      </c>
      <c r="M53" s="6">
        <v>3769</v>
      </c>
      <c r="N53" s="6">
        <v>3786</v>
      </c>
      <c r="O53" s="6">
        <v>3819</v>
      </c>
      <c r="P53" s="6">
        <v>3849</v>
      </c>
      <c r="Q53" s="6">
        <v>3903</v>
      </c>
      <c r="R53" s="6">
        <v>3955</v>
      </c>
      <c r="S53" s="6">
        <v>3971</v>
      </c>
      <c r="T53" s="6">
        <v>3963</v>
      </c>
      <c r="U53" s="6">
        <v>4012</v>
      </c>
      <c r="V53" s="6">
        <v>4028</v>
      </c>
      <c r="W53" s="6">
        <v>4069</v>
      </c>
      <c r="X53" s="6">
        <v>4050</v>
      </c>
      <c r="Y53" s="6">
        <v>4091</v>
      </c>
      <c r="Z53" s="6">
        <v>4148</v>
      </c>
      <c r="AA53" s="6">
        <v>4168</v>
      </c>
      <c r="AB53" s="6">
        <v>4195</v>
      </c>
      <c r="AC53" s="6">
        <v>4239</v>
      </c>
      <c r="AD53" s="6">
        <v>4265</v>
      </c>
      <c r="AE53" s="6">
        <v>4350</v>
      </c>
      <c r="AF53" s="6">
        <v>4431</v>
      </c>
      <c r="AG53" s="6">
        <v>4440</v>
      </c>
      <c r="AH53" s="6">
        <v>4483</v>
      </c>
      <c r="AI53" s="6">
        <v>4526</v>
      </c>
      <c r="AJ53" s="6">
        <v>4532</v>
      </c>
      <c r="AK53" s="6">
        <v>4577</v>
      </c>
      <c r="AL53" s="6">
        <v>4630</v>
      </c>
      <c r="AM53" s="6">
        <v>4676</v>
      </c>
      <c r="AN53" s="6">
        <v>4716</v>
      </c>
      <c r="AO53" s="6">
        <v>4729</v>
      </c>
      <c r="AP53" s="6">
        <v>4776</v>
      </c>
      <c r="AQ53" s="6">
        <v>4818</v>
      </c>
      <c r="AR53" s="6">
        <v>4887</v>
      </c>
      <c r="AS53" s="6">
        <v>4928</v>
      </c>
      <c r="AT53" s="6">
        <v>5029</v>
      </c>
      <c r="AU53" s="6">
        <v>5129</v>
      </c>
      <c r="AV53" s="6">
        <v>5205</v>
      </c>
      <c r="AW53" s="6">
        <v>5284</v>
      </c>
      <c r="AX53" s="6">
        <v>5306</v>
      </c>
      <c r="AY53" s="6">
        <v>5399</v>
      </c>
      <c r="AZ53" s="6">
        <v>5469</v>
      </c>
      <c r="BA53" s="6">
        <v>5484</v>
      </c>
      <c r="BB53" s="6">
        <v>5526</v>
      </c>
      <c r="BC53" s="6">
        <v>5574</v>
      </c>
      <c r="BD53" s="6">
        <v>5676</v>
      </c>
      <c r="BE53" s="6">
        <v>5779</v>
      </c>
      <c r="BF53" s="6">
        <v>5850</v>
      </c>
      <c r="BG53" s="6">
        <v>5885</v>
      </c>
      <c r="BH53" s="6">
        <v>5917</v>
      </c>
    </row>
    <row r="54" spans="1:122" x14ac:dyDescent="0.25">
      <c r="A54" s="14" t="s">
        <v>5</v>
      </c>
      <c r="B54" s="6">
        <v>2114</v>
      </c>
      <c r="C54" s="6">
        <v>2286</v>
      </c>
      <c r="D54" s="6">
        <v>2407</v>
      </c>
      <c r="E54" s="6">
        <v>3324</v>
      </c>
      <c r="F54" s="6">
        <v>3652</v>
      </c>
      <c r="G54" s="6">
        <v>3719</v>
      </c>
      <c r="H54" s="6">
        <v>3769</v>
      </c>
      <c r="I54" s="6">
        <v>3804</v>
      </c>
      <c r="J54" s="6">
        <v>3878</v>
      </c>
      <c r="K54" s="6">
        <v>3956</v>
      </c>
      <c r="L54" s="6">
        <v>4079</v>
      </c>
      <c r="M54" s="6">
        <v>4308</v>
      </c>
      <c r="N54" s="6">
        <v>4393</v>
      </c>
      <c r="O54" s="6">
        <v>4440</v>
      </c>
      <c r="P54" s="6">
        <v>4486</v>
      </c>
      <c r="Q54" s="6">
        <v>4523</v>
      </c>
      <c r="R54" s="6">
        <v>4558</v>
      </c>
      <c r="S54" s="6">
        <v>4603</v>
      </c>
      <c r="T54" s="6">
        <v>4645</v>
      </c>
      <c r="U54" s="6">
        <v>4702</v>
      </c>
      <c r="V54" s="6">
        <v>4777</v>
      </c>
      <c r="W54" s="6">
        <v>4828</v>
      </c>
      <c r="X54" s="6">
        <v>4866</v>
      </c>
      <c r="Y54" s="6">
        <v>4923</v>
      </c>
      <c r="Z54" s="6">
        <v>4982</v>
      </c>
      <c r="AA54" s="6">
        <v>5036</v>
      </c>
      <c r="AB54" s="6">
        <v>5070</v>
      </c>
      <c r="AC54" s="6">
        <v>5143</v>
      </c>
      <c r="AD54" s="6">
        <v>5190</v>
      </c>
      <c r="AE54" s="6">
        <v>5268</v>
      </c>
      <c r="AF54" s="6">
        <v>5406</v>
      </c>
      <c r="AG54" s="6">
        <v>5460</v>
      </c>
      <c r="AH54" s="6">
        <v>5496</v>
      </c>
      <c r="AI54" s="6">
        <v>5577</v>
      </c>
      <c r="AJ54" s="6">
        <v>5605</v>
      </c>
      <c r="AK54" s="6">
        <v>5660</v>
      </c>
      <c r="AL54" s="6">
        <v>5668</v>
      </c>
      <c r="AM54" s="6">
        <v>5712</v>
      </c>
      <c r="AN54" s="6">
        <v>5722</v>
      </c>
      <c r="AO54" s="6">
        <v>5771</v>
      </c>
      <c r="AP54" s="6">
        <v>5807</v>
      </c>
      <c r="AQ54" s="6">
        <v>5852</v>
      </c>
      <c r="AR54" s="6">
        <v>5906</v>
      </c>
      <c r="AS54" s="6">
        <v>6020</v>
      </c>
      <c r="AT54" s="6">
        <v>6153</v>
      </c>
      <c r="AU54" s="6">
        <v>6382</v>
      </c>
      <c r="AV54" s="6">
        <v>6459</v>
      </c>
      <c r="AW54" s="6">
        <v>6491</v>
      </c>
      <c r="AX54" s="6">
        <v>6549</v>
      </c>
      <c r="AY54" s="6">
        <v>6668</v>
      </c>
      <c r="AZ54" s="6">
        <v>6757</v>
      </c>
      <c r="BA54" s="6">
        <v>6763</v>
      </c>
      <c r="BB54" s="6">
        <v>6833</v>
      </c>
      <c r="BC54" s="6">
        <v>6970</v>
      </c>
      <c r="BD54" s="6">
        <v>7078</v>
      </c>
      <c r="BE54" s="6">
        <v>7227</v>
      </c>
      <c r="BF54" s="6">
        <v>7305</v>
      </c>
      <c r="BG54" s="6">
        <v>7415</v>
      </c>
      <c r="BH54" s="6">
        <v>7492</v>
      </c>
    </row>
    <row r="55" spans="1:122" x14ac:dyDescent="0.25">
      <c r="A55" s="14" t="s">
        <v>6</v>
      </c>
      <c r="B55" s="6">
        <v>1103</v>
      </c>
      <c r="C55" s="6">
        <v>1174</v>
      </c>
      <c r="D55" s="6">
        <v>1227</v>
      </c>
      <c r="E55" s="6">
        <v>1720</v>
      </c>
      <c r="F55" s="6">
        <v>1902</v>
      </c>
      <c r="G55" s="6">
        <v>1925</v>
      </c>
      <c r="H55" s="6">
        <v>1932</v>
      </c>
      <c r="I55" s="6">
        <v>1951</v>
      </c>
      <c r="J55" s="6">
        <v>1981</v>
      </c>
      <c r="K55" s="6">
        <v>2029</v>
      </c>
      <c r="L55" s="6">
        <v>2066</v>
      </c>
      <c r="M55" s="6">
        <v>2182</v>
      </c>
      <c r="N55" s="6">
        <v>2205</v>
      </c>
      <c r="O55" s="6">
        <v>2239</v>
      </c>
      <c r="P55" s="6">
        <v>2270</v>
      </c>
      <c r="Q55" s="6">
        <v>2285</v>
      </c>
      <c r="R55" s="6">
        <v>2298</v>
      </c>
      <c r="S55" s="6">
        <v>2288</v>
      </c>
      <c r="T55" s="6">
        <v>2307</v>
      </c>
      <c r="U55" s="6">
        <v>2324</v>
      </c>
      <c r="V55" s="6">
        <v>2324</v>
      </c>
      <c r="W55" s="6">
        <v>2362</v>
      </c>
      <c r="X55" s="6">
        <v>2377</v>
      </c>
      <c r="Y55" s="6">
        <v>2376</v>
      </c>
      <c r="Z55" s="6">
        <v>2408</v>
      </c>
      <c r="AA55" s="6">
        <v>2412</v>
      </c>
      <c r="AB55" s="6">
        <v>2418</v>
      </c>
      <c r="AC55" s="6">
        <v>2447</v>
      </c>
      <c r="AD55" s="6">
        <v>2476</v>
      </c>
      <c r="AE55" s="6">
        <v>2552</v>
      </c>
      <c r="AF55" s="6">
        <v>2588</v>
      </c>
      <c r="AG55" s="6">
        <v>2612</v>
      </c>
      <c r="AH55" s="6">
        <v>2644</v>
      </c>
      <c r="AI55" s="6">
        <v>2690</v>
      </c>
      <c r="AJ55" s="6">
        <v>2725</v>
      </c>
      <c r="AK55" s="6">
        <v>2750</v>
      </c>
      <c r="AL55" s="6">
        <v>2768</v>
      </c>
      <c r="AM55" s="6">
        <v>2775</v>
      </c>
      <c r="AN55" s="6">
        <v>2774</v>
      </c>
      <c r="AO55" s="6">
        <v>2787</v>
      </c>
      <c r="AP55" s="6">
        <v>2806</v>
      </c>
      <c r="AQ55" s="6">
        <v>2819</v>
      </c>
      <c r="AR55" s="6">
        <v>2854</v>
      </c>
      <c r="AS55" s="6">
        <v>2905</v>
      </c>
      <c r="AT55" s="6">
        <v>3001</v>
      </c>
      <c r="AU55" s="6">
        <v>3089</v>
      </c>
      <c r="AV55" s="6">
        <v>3130</v>
      </c>
      <c r="AW55" s="6">
        <v>3136</v>
      </c>
      <c r="AX55" s="6">
        <v>3182</v>
      </c>
      <c r="AY55" s="6">
        <v>3209</v>
      </c>
      <c r="AZ55" s="6">
        <v>3255</v>
      </c>
      <c r="BA55" s="6">
        <v>3267</v>
      </c>
      <c r="BB55" s="6">
        <v>3272</v>
      </c>
      <c r="BC55" s="6">
        <v>3308</v>
      </c>
      <c r="BD55" s="6">
        <v>3364</v>
      </c>
      <c r="BE55" s="6">
        <v>3426</v>
      </c>
      <c r="BF55" s="6">
        <v>3516</v>
      </c>
      <c r="BG55" s="6">
        <v>3542</v>
      </c>
      <c r="BH55" s="6">
        <v>3600</v>
      </c>
    </row>
    <row r="56" spans="1:122" x14ac:dyDescent="0.25">
      <c r="A56" s="14" t="s">
        <v>8</v>
      </c>
      <c r="B56" s="6">
        <v>3187</v>
      </c>
      <c r="C56" s="6">
        <v>3342</v>
      </c>
      <c r="D56" s="6">
        <v>3468</v>
      </c>
      <c r="E56" s="6">
        <v>4241</v>
      </c>
      <c r="F56" s="6">
        <v>4544</v>
      </c>
      <c r="G56" s="6">
        <v>4591</v>
      </c>
      <c r="H56" s="6">
        <v>4617</v>
      </c>
      <c r="I56" s="6">
        <v>4675</v>
      </c>
      <c r="J56" s="6">
        <v>4719</v>
      </c>
      <c r="K56" s="6">
        <v>4800</v>
      </c>
      <c r="L56" s="6">
        <v>4883</v>
      </c>
      <c r="M56" s="6">
        <v>5185</v>
      </c>
      <c r="N56" s="6">
        <v>5241</v>
      </c>
      <c r="O56" s="6">
        <v>5315</v>
      </c>
      <c r="P56" s="6">
        <v>5348</v>
      </c>
      <c r="Q56" s="6">
        <v>5393</v>
      </c>
      <c r="R56" s="6">
        <v>5457</v>
      </c>
      <c r="S56" s="6">
        <v>5493</v>
      </c>
      <c r="T56" s="6">
        <v>5568</v>
      </c>
      <c r="U56" s="6">
        <v>5610</v>
      </c>
      <c r="V56" s="6">
        <v>5639</v>
      </c>
      <c r="W56" s="6">
        <v>5660</v>
      </c>
      <c r="X56" s="6">
        <v>5688</v>
      </c>
      <c r="Y56" s="6">
        <v>5728</v>
      </c>
      <c r="Z56" s="6">
        <v>5773</v>
      </c>
      <c r="AA56" s="6">
        <v>5813</v>
      </c>
      <c r="AB56" s="6">
        <v>5821</v>
      </c>
      <c r="AC56" s="6">
        <v>5881</v>
      </c>
      <c r="AD56" s="6">
        <v>5912</v>
      </c>
      <c r="AE56" s="6">
        <v>5974</v>
      </c>
      <c r="AF56" s="6">
        <v>6059</v>
      </c>
      <c r="AG56" s="6">
        <v>6121</v>
      </c>
      <c r="AH56" s="6">
        <v>6196</v>
      </c>
      <c r="AI56" s="6">
        <v>6275</v>
      </c>
      <c r="AJ56" s="6">
        <v>6300</v>
      </c>
      <c r="AK56" s="6">
        <v>6334</v>
      </c>
      <c r="AL56" s="6">
        <v>6324</v>
      </c>
      <c r="AM56" s="6">
        <v>6375</v>
      </c>
      <c r="AN56" s="6">
        <v>6422</v>
      </c>
      <c r="AO56" s="6">
        <v>6438</v>
      </c>
      <c r="AP56" s="6">
        <v>6468</v>
      </c>
      <c r="AQ56" s="6">
        <v>6494</v>
      </c>
      <c r="AR56" s="6">
        <v>6525</v>
      </c>
      <c r="AS56" s="6">
        <v>6628</v>
      </c>
      <c r="AT56" s="6">
        <v>6796</v>
      </c>
      <c r="AU56" s="6">
        <v>6996</v>
      </c>
      <c r="AV56" s="6">
        <v>7116</v>
      </c>
      <c r="AW56" s="6">
        <v>7217</v>
      </c>
      <c r="AX56" s="6">
        <v>7303</v>
      </c>
      <c r="AY56" s="6">
        <v>7395</v>
      </c>
      <c r="AZ56" s="6">
        <v>7502</v>
      </c>
      <c r="BA56" s="6">
        <v>7501</v>
      </c>
      <c r="BB56" s="6">
        <v>7593</v>
      </c>
      <c r="BC56" s="6">
        <v>7658</v>
      </c>
      <c r="BD56" s="6">
        <v>7746</v>
      </c>
      <c r="BE56" s="6">
        <v>7851</v>
      </c>
      <c r="BF56" s="6">
        <v>8019</v>
      </c>
      <c r="BG56" s="6">
        <v>8080</v>
      </c>
      <c r="BH56" s="6">
        <v>8160</v>
      </c>
    </row>
    <row r="57" spans="1:122" x14ac:dyDescent="0.25">
      <c r="A57" s="14" t="s">
        <v>9</v>
      </c>
      <c r="B57" s="6">
        <v>4157</v>
      </c>
      <c r="C57" s="6">
        <v>4316</v>
      </c>
      <c r="D57" s="6">
        <v>4422</v>
      </c>
      <c r="E57" s="6">
        <v>5170</v>
      </c>
      <c r="F57" s="6">
        <v>5465</v>
      </c>
      <c r="G57" s="6">
        <v>5519</v>
      </c>
      <c r="H57" s="6">
        <v>5585</v>
      </c>
      <c r="I57" s="6">
        <v>5656</v>
      </c>
      <c r="J57" s="6">
        <v>5706</v>
      </c>
      <c r="K57" s="6">
        <v>5779</v>
      </c>
      <c r="L57" s="6">
        <v>5904</v>
      </c>
      <c r="M57" s="6">
        <v>6227</v>
      </c>
      <c r="N57" s="6">
        <v>6270</v>
      </c>
      <c r="O57" s="6">
        <v>6317</v>
      </c>
      <c r="P57" s="6">
        <v>6355</v>
      </c>
      <c r="Q57" s="6">
        <v>6384</v>
      </c>
      <c r="R57" s="6">
        <v>6405</v>
      </c>
      <c r="S57" s="6">
        <v>6441</v>
      </c>
      <c r="T57" s="6">
        <v>6432</v>
      </c>
      <c r="U57" s="6">
        <v>6458</v>
      </c>
      <c r="V57" s="6">
        <v>6453</v>
      </c>
      <c r="W57" s="6">
        <v>6477</v>
      </c>
      <c r="X57" s="6">
        <v>6516</v>
      </c>
      <c r="Y57" s="6">
        <v>6540</v>
      </c>
      <c r="Z57" s="6">
        <v>6564</v>
      </c>
      <c r="AA57" s="6">
        <v>6633</v>
      </c>
      <c r="AB57" s="6">
        <v>6646</v>
      </c>
      <c r="AC57" s="6">
        <v>6682</v>
      </c>
      <c r="AD57" s="6">
        <v>6762</v>
      </c>
      <c r="AE57" s="6">
        <v>6816</v>
      </c>
      <c r="AF57" s="6">
        <v>6890</v>
      </c>
      <c r="AG57" s="6">
        <v>6921</v>
      </c>
      <c r="AH57" s="6">
        <v>6987</v>
      </c>
      <c r="AI57" s="6">
        <v>7043</v>
      </c>
      <c r="AJ57" s="6">
        <v>7075</v>
      </c>
      <c r="AK57" s="6">
        <v>7090</v>
      </c>
      <c r="AL57" s="6">
        <v>7106</v>
      </c>
      <c r="AM57" s="6">
        <v>7147</v>
      </c>
      <c r="AN57" s="6">
        <v>7140</v>
      </c>
      <c r="AO57" s="6">
        <v>7159</v>
      </c>
      <c r="AP57" s="6">
        <v>7197</v>
      </c>
      <c r="AQ57" s="6">
        <v>7234</v>
      </c>
      <c r="AR57" s="6">
        <v>7271</v>
      </c>
      <c r="AS57" s="6">
        <v>7336</v>
      </c>
      <c r="AT57" s="6">
        <v>7394</v>
      </c>
      <c r="AU57" s="6">
        <v>7576</v>
      </c>
      <c r="AV57" s="6">
        <v>7655</v>
      </c>
      <c r="AW57" s="6">
        <v>7719</v>
      </c>
      <c r="AX57" s="6">
        <v>7826</v>
      </c>
      <c r="AY57" s="6">
        <v>7928</v>
      </c>
      <c r="AZ57" s="6">
        <v>8054</v>
      </c>
      <c r="BA57" s="6">
        <v>8070</v>
      </c>
      <c r="BB57" s="6">
        <v>8140</v>
      </c>
      <c r="BC57" s="6">
        <v>8234</v>
      </c>
      <c r="BD57" s="6">
        <v>8360</v>
      </c>
      <c r="BE57" s="6">
        <v>8430</v>
      </c>
      <c r="BF57" s="6">
        <v>8533</v>
      </c>
      <c r="BG57" s="6">
        <v>8590</v>
      </c>
      <c r="BH57" s="6">
        <v>8652</v>
      </c>
    </row>
    <row r="58" spans="1:122" x14ac:dyDescent="0.25">
      <c r="A58" s="14" t="s">
        <v>46</v>
      </c>
      <c r="B58" s="6">
        <v>1299</v>
      </c>
      <c r="C58" s="6">
        <v>1385</v>
      </c>
      <c r="D58" s="6">
        <v>1476</v>
      </c>
      <c r="E58" s="6">
        <v>2107</v>
      </c>
      <c r="F58" s="6">
        <v>2362</v>
      </c>
      <c r="G58" s="6">
        <v>2386</v>
      </c>
      <c r="H58" s="6">
        <v>2411</v>
      </c>
      <c r="I58" s="6">
        <v>2432</v>
      </c>
      <c r="J58" s="6">
        <v>2450</v>
      </c>
      <c r="K58" s="6">
        <v>2501</v>
      </c>
      <c r="L58" s="6">
        <v>2561</v>
      </c>
      <c r="M58" s="6">
        <v>2679</v>
      </c>
      <c r="N58" s="6">
        <v>2745</v>
      </c>
      <c r="O58" s="6">
        <v>2792</v>
      </c>
      <c r="P58" s="6">
        <v>2810</v>
      </c>
      <c r="Q58" s="6">
        <v>2818</v>
      </c>
      <c r="R58" s="6">
        <v>2836</v>
      </c>
      <c r="S58" s="6">
        <v>2860</v>
      </c>
      <c r="T58" s="6">
        <v>2889</v>
      </c>
      <c r="U58" s="6">
        <v>2919</v>
      </c>
      <c r="V58" s="6">
        <v>2953</v>
      </c>
      <c r="W58" s="6">
        <v>2981</v>
      </c>
      <c r="X58" s="6">
        <v>2986</v>
      </c>
      <c r="Y58" s="6">
        <v>3011</v>
      </c>
      <c r="Z58" s="6">
        <v>3018</v>
      </c>
      <c r="AA58" s="6">
        <v>3046</v>
      </c>
      <c r="AB58" s="6">
        <v>3059</v>
      </c>
      <c r="AC58" s="6">
        <v>3092</v>
      </c>
      <c r="AD58" s="6">
        <v>3127</v>
      </c>
      <c r="AE58" s="6">
        <v>3172</v>
      </c>
      <c r="AF58" s="6">
        <v>3210</v>
      </c>
      <c r="AG58" s="6">
        <v>3262</v>
      </c>
      <c r="AH58" s="6">
        <v>3300</v>
      </c>
      <c r="AI58" s="6">
        <v>3345</v>
      </c>
      <c r="AJ58" s="6">
        <v>3375</v>
      </c>
      <c r="AK58" s="6">
        <v>3411</v>
      </c>
      <c r="AL58" s="6">
        <v>3421</v>
      </c>
      <c r="AM58" s="6">
        <v>3445</v>
      </c>
      <c r="AN58" s="6">
        <v>3475</v>
      </c>
      <c r="AO58" s="6">
        <v>3517</v>
      </c>
      <c r="AP58" s="6">
        <v>3534</v>
      </c>
      <c r="AQ58" s="6">
        <v>3561</v>
      </c>
      <c r="AR58" s="6">
        <v>3596</v>
      </c>
      <c r="AS58" s="6">
        <v>3650</v>
      </c>
      <c r="AT58" s="6">
        <v>3757</v>
      </c>
      <c r="AU58" s="6">
        <v>3866</v>
      </c>
      <c r="AV58" s="6">
        <v>3933</v>
      </c>
      <c r="AW58" s="6">
        <v>3984</v>
      </c>
      <c r="AX58" s="6">
        <v>4025</v>
      </c>
      <c r="AY58" s="6">
        <v>4099</v>
      </c>
      <c r="AZ58" s="6">
        <v>4162</v>
      </c>
      <c r="BA58" s="6">
        <v>4182</v>
      </c>
      <c r="BB58" s="6">
        <v>4217</v>
      </c>
      <c r="BC58" s="6">
        <v>4233</v>
      </c>
      <c r="BD58" s="6">
        <v>4305</v>
      </c>
      <c r="BE58" s="6">
        <v>4399</v>
      </c>
      <c r="BF58" s="6">
        <v>4458</v>
      </c>
      <c r="BG58" s="6">
        <v>4505</v>
      </c>
      <c r="BH58" s="6">
        <v>4554</v>
      </c>
    </row>
    <row r="59" spans="1:122" x14ac:dyDescent="0.25">
      <c r="A59" s="14" t="s">
        <v>11</v>
      </c>
      <c r="B59" s="6">
        <v>1005</v>
      </c>
      <c r="C59" s="6">
        <v>1079</v>
      </c>
      <c r="D59" s="6">
        <v>1166</v>
      </c>
      <c r="E59" s="6">
        <v>1749</v>
      </c>
      <c r="F59" s="6">
        <v>1948</v>
      </c>
      <c r="G59" s="6">
        <v>1989</v>
      </c>
      <c r="H59" s="6">
        <v>2032</v>
      </c>
      <c r="I59" s="6">
        <v>2065</v>
      </c>
      <c r="J59" s="6">
        <v>2071</v>
      </c>
      <c r="K59" s="6">
        <v>2116</v>
      </c>
      <c r="L59" s="6">
        <v>2159</v>
      </c>
      <c r="M59" s="6">
        <v>2260</v>
      </c>
      <c r="N59" s="6">
        <v>2310</v>
      </c>
      <c r="O59" s="6">
        <v>2341</v>
      </c>
      <c r="P59" s="6">
        <v>2373</v>
      </c>
      <c r="Q59" s="6">
        <v>2380</v>
      </c>
      <c r="R59" s="6">
        <v>2384</v>
      </c>
      <c r="S59" s="6">
        <v>2390</v>
      </c>
      <c r="T59" s="6">
        <v>2410</v>
      </c>
      <c r="U59" s="6">
        <v>2413</v>
      </c>
      <c r="V59" s="6">
        <v>2435</v>
      </c>
      <c r="W59" s="6">
        <v>2467</v>
      </c>
      <c r="X59" s="6">
        <v>2468</v>
      </c>
      <c r="Y59" s="6">
        <v>2489</v>
      </c>
      <c r="Z59" s="6">
        <v>2487</v>
      </c>
      <c r="AA59" s="6">
        <v>2496</v>
      </c>
      <c r="AB59" s="6">
        <v>2500</v>
      </c>
      <c r="AC59" s="6">
        <v>2500</v>
      </c>
      <c r="AD59" s="6">
        <v>2531</v>
      </c>
      <c r="AE59" s="6">
        <v>2625</v>
      </c>
      <c r="AF59" s="6">
        <v>2681</v>
      </c>
      <c r="AG59" s="6">
        <v>2676</v>
      </c>
      <c r="AH59" s="6">
        <v>2721</v>
      </c>
      <c r="AI59" s="6">
        <v>2744</v>
      </c>
      <c r="AJ59" s="6">
        <v>2750</v>
      </c>
      <c r="AK59" s="6">
        <v>2752</v>
      </c>
      <c r="AL59" s="6">
        <v>2766</v>
      </c>
      <c r="AM59" s="6">
        <v>2789</v>
      </c>
      <c r="AN59" s="6">
        <v>2818</v>
      </c>
      <c r="AO59" s="6">
        <v>2838</v>
      </c>
      <c r="AP59" s="6">
        <v>2866</v>
      </c>
      <c r="AQ59" s="6">
        <v>2904</v>
      </c>
      <c r="AR59" s="6">
        <v>2924</v>
      </c>
      <c r="AS59" s="6">
        <v>2957</v>
      </c>
      <c r="AT59" s="6">
        <v>3043</v>
      </c>
      <c r="AU59" s="6">
        <v>3146</v>
      </c>
      <c r="AV59" s="6">
        <v>3177</v>
      </c>
      <c r="AW59" s="6">
        <v>3220</v>
      </c>
      <c r="AX59" s="6">
        <v>3235</v>
      </c>
      <c r="AY59" s="6">
        <v>3260</v>
      </c>
      <c r="AZ59" s="6">
        <v>3293</v>
      </c>
      <c r="BA59" s="6">
        <v>3295</v>
      </c>
      <c r="BB59" s="6">
        <v>3328</v>
      </c>
      <c r="BC59" s="6">
        <v>3382</v>
      </c>
      <c r="BD59" s="6">
        <v>3453</v>
      </c>
      <c r="BE59" s="6">
        <v>3521</v>
      </c>
      <c r="BF59" s="6">
        <v>3592</v>
      </c>
      <c r="BG59" s="6">
        <v>3612</v>
      </c>
      <c r="BH59" s="6">
        <v>3625</v>
      </c>
    </row>
    <row r="60" spans="1:122" x14ac:dyDescent="0.25">
      <c r="A60" s="14" t="s">
        <v>41</v>
      </c>
      <c r="B60" s="6">
        <v>25229</v>
      </c>
      <c r="C60" s="6">
        <v>26625</v>
      </c>
      <c r="D60" s="6">
        <v>27717</v>
      </c>
      <c r="E60" s="6">
        <v>35741</v>
      </c>
      <c r="F60" s="6">
        <v>38810</v>
      </c>
      <c r="G60" s="6">
        <v>39317</v>
      </c>
      <c r="H60" s="6">
        <v>39805</v>
      </c>
      <c r="I60" s="6">
        <v>40334</v>
      </c>
      <c r="J60" s="6">
        <v>40815</v>
      </c>
      <c r="K60" s="6">
        <v>41597</v>
      </c>
      <c r="L60" s="6">
        <v>42614</v>
      </c>
      <c r="M60" s="6">
        <v>44771</v>
      </c>
      <c r="N60" s="6">
        <v>45426</v>
      </c>
      <c r="O60" s="6">
        <v>45970</v>
      </c>
      <c r="P60" s="6">
        <v>46264</v>
      </c>
      <c r="Q60" s="6">
        <v>46490</v>
      </c>
      <c r="R60" s="6">
        <v>46786</v>
      </c>
      <c r="S60" s="6">
        <v>46999</v>
      </c>
      <c r="T60" s="6">
        <v>47256</v>
      </c>
      <c r="U60" s="6">
        <v>47576</v>
      </c>
      <c r="V60" s="6">
        <v>47895</v>
      </c>
      <c r="W60" s="6">
        <v>48275</v>
      </c>
      <c r="X60" s="6">
        <v>48429</v>
      </c>
      <c r="Y60" s="6">
        <v>48816</v>
      </c>
      <c r="Z60" s="6">
        <v>49139</v>
      </c>
      <c r="AA60" s="6">
        <v>49572</v>
      </c>
      <c r="AB60" s="6">
        <v>49731</v>
      </c>
      <c r="AC60" s="6">
        <v>50178</v>
      </c>
      <c r="AD60" s="6">
        <v>50604</v>
      </c>
      <c r="AE60" s="6">
        <v>51380</v>
      </c>
      <c r="AF60" s="6">
        <v>52216</v>
      </c>
      <c r="AG60" s="6">
        <v>52608</v>
      </c>
      <c r="AH60" s="6">
        <v>53183</v>
      </c>
      <c r="AI60" s="6">
        <v>53831</v>
      </c>
      <c r="AJ60" s="6">
        <v>54141</v>
      </c>
      <c r="AK60" s="6">
        <v>54530</v>
      </c>
      <c r="AL60" s="6">
        <v>54779</v>
      </c>
      <c r="AM60" s="6">
        <v>55179</v>
      </c>
      <c r="AN60" s="6">
        <v>55394</v>
      </c>
      <c r="AO60" s="6">
        <v>55692</v>
      </c>
      <c r="AP60" s="6">
        <v>56015</v>
      </c>
      <c r="AQ60" s="6">
        <v>56391</v>
      </c>
      <c r="AR60" s="6">
        <v>56880</v>
      </c>
      <c r="AS60" s="6">
        <v>57580</v>
      </c>
      <c r="AT60" s="6">
        <v>58835</v>
      </c>
      <c r="AU60" s="6">
        <v>60508</v>
      </c>
      <c r="AV60" s="6">
        <v>61364</v>
      </c>
      <c r="AW60" s="6">
        <v>61996</v>
      </c>
      <c r="AX60" s="6">
        <v>62597</v>
      </c>
      <c r="AY60" s="6">
        <v>63524</v>
      </c>
      <c r="AZ60" s="6">
        <v>64427</v>
      </c>
      <c r="BA60" s="6">
        <v>64565</v>
      </c>
      <c r="BB60" s="6">
        <v>65036</v>
      </c>
      <c r="BC60" s="6">
        <v>65796</v>
      </c>
      <c r="BD60" s="6">
        <v>66814</v>
      </c>
      <c r="BE60" s="6">
        <v>67945</v>
      </c>
      <c r="BF60" s="6">
        <v>69005</v>
      </c>
      <c r="BG60" s="6">
        <v>69601</v>
      </c>
      <c r="BH60" s="6">
        <v>70250</v>
      </c>
    </row>
    <row r="61" spans="1:122" x14ac:dyDescent="0.25">
      <c r="A61" s="14" t="s">
        <v>24</v>
      </c>
      <c r="B61" s="6">
        <v>5259</v>
      </c>
      <c r="C61" s="6">
        <v>5571</v>
      </c>
      <c r="D61" s="6">
        <v>5836</v>
      </c>
      <c r="E61" s="6">
        <v>7525</v>
      </c>
      <c r="F61" s="6">
        <v>8194</v>
      </c>
      <c r="G61" s="6">
        <v>8333</v>
      </c>
      <c r="H61" s="6">
        <v>8407</v>
      </c>
      <c r="I61" s="6">
        <v>8510</v>
      </c>
      <c r="J61" s="6">
        <v>8593</v>
      </c>
      <c r="K61" s="6">
        <v>8725</v>
      </c>
      <c r="L61" s="6">
        <v>8982</v>
      </c>
      <c r="M61" s="6">
        <v>9404</v>
      </c>
      <c r="N61" s="6">
        <v>9547</v>
      </c>
      <c r="O61" s="6">
        <v>9669</v>
      </c>
      <c r="P61" s="6">
        <v>9730</v>
      </c>
      <c r="Q61" s="6">
        <v>9790</v>
      </c>
      <c r="R61" s="6">
        <v>9888</v>
      </c>
      <c r="S61" s="6">
        <v>9964</v>
      </c>
      <c r="T61" s="6">
        <v>10004</v>
      </c>
      <c r="U61" s="6">
        <v>10064</v>
      </c>
      <c r="V61" s="6">
        <v>10128</v>
      </c>
      <c r="W61" s="6">
        <v>10241</v>
      </c>
      <c r="X61" s="6">
        <v>10309</v>
      </c>
      <c r="Y61" s="6">
        <v>10378</v>
      </c>
      <c r="Z61" s="6">
        <v>10463</v>
      </c>
      <c r="AA61" s="6">
        <v>10516</v>
      </c>
      <c r="AB61" s="6">
        <v>10574</v>
      </c>
      <c r="AC61" s="6">
        <v>10697</v>
      </c>
      <c r="AD61" s="6">
        <v>10750</v>
      </c>
      <c r="AE61" s="6">
        <v>10918</v>
      </c>
      <c r="AF61" s="6">
        <v>11087</v>
      </c>
      <c r="AG61" s="6">
        <v>11270</v>
      </c>
      <c r="AH61" s="6">
        <v>11415</v>
      </c>
      <c r="AI61" s="6">
        <v>11594</v>
      </c>
      <c r="AJ61" s="6">
        <v>11749</v>
      </c>
      <c r="AK61" s="6">
        <v>11815</v>
      </c>
      <c r="AL61" s="6">
        <v>11879</v>
      </c>
      <c r="AM61" s="6">
        <v>12010</v>
      </c>
      <c r="AN61" s="6">
        <v>12170</v>
      </c>
      <c r="AO61" s="6">
        <v>12313</v>
      </c>
      <c r="AP61" s="6">
        <v>12457</v>
      </c>
      <c r="AQ61" s="6">
        <v>12514</v>
      </c>
      <c r="AR61" s="6">
        <v>12615</v>
      </c>
      <c r="AS61" s="6">
        <v>12704</v>
      </c>
      <c r="AT61" s="6">
        <v>12855</v>
      </c>
      <c r="AU61" s="6">
        <v>13102</v>
      </c>
      <c r="AV61" s="6">
        <v>13270</v>
      </c>
      <c r="AW61" s="6">
        <v>13349</v>
      </c>
      <c r="AX61" s="6">
        <v>13492</v>
      </c>
      <c r="AY61" s="6">
        <v>13638</v>
      </c>
      <c r="AZ61" s="6">
        <v>13859</v>
      </c>
      <c r="BA61" s="6">
        <v>13896</v>
      </c>
      <c r="BB61" s="6">
        <v>13962</v>
      </c>
      <c r="BC61" s="6">
        <v>14116</v>
      </c>
      <c r="BD61" s="6">
        <v>14279</v>
      </c>
      <c r="BE61" s="6">
        <v>14514</v>
      </c>
      <c r="BF61" s="6">
        <v>14683</v>
      </c>
      <c r="BG61" s="6">
        <v>14842</v>
      </c>
      <c r="BH61" s="6">
        <v>14978</v>
      </c>
    </row>
    <row r="62" spans="1:122" x14ac:dyDescent="0.25">
      <c r="A62" s="14" t="s">
        <v>65</v>
      </c>
      <c r="B62" s="6">
        <v>121467</v>
      </c>
      <c r="C62" s="6">
        <v>127880</v>
      </c>
      <c r="D62" s="6">
        <v>133601</v>
      </c>
      <c r="E62" s="6">
        <v>174731</v>
      </c>
      <c r="F62" s="6">
        <v>191412</v>
      </c>
      <c r="G62" s="6">
        <v>194933</v>
      </c>
      <c r="H62" s="6">
        <v>197733</v>
      </c>
      <c r="I62" s="6">
        <v>201088</v>
      </c>
      <c r="J62" s="6">
        <v>203884</v>
      </c>
      <c r="K62" s="6">
        <v>208091</v>
      </c>
      <c r="L62" s="6">
        <v>213911</v>
      </c>
      <c r="M62" s="6">
        <v>224882</v>
      </c>
      <c r="N62" s="6">
        <v>228511</v>
      </c>
      <c r="O62" s="6">
        <v>231250</v>
      </c>
      <c r="P62" s="6">
        <v>232783</v>
      </c>
      <c r="Q62" s="6">
        <v>233935</v>
      </c>
      <c r="R62" s="6">
        <v>235015</v>
      </c>
      <c r="S62" s="6">
        <v>236071</v>
      </c>
      <c r="T62" s="6">
        <v>237623</v>
      </c>
      <c r="U62" s="6">
        <v>238879</v>
      </c>
      <c r="V62" s="6">
        <v>240084</v>
      </c>
      <c r="W62" s="6">
        <v>241551</v>
      </c>
      <c r="X62" s="6">
        <v>242446</v>
      </c>
      <c r="Y62" s="6">
        <v>244165</v>
      </c>
      <c r="Z62" s="6">
        <v>245342</v>
      </c>
      <c r="AA62" s="6">
        <v>246894</v>
      </c>
      <c r="AB62" s="6">
        <v>247713</v>
      </c>
      <c r="AC62" s="6">
        <v>250034</v>
      </c>
      <c r="AD62" s="6">
        <v>252156</v>
      </c>
      <c r="AE62" s="6">
        <v>256408</v>
      </c>
      <c r="AF62" s="6">
        <v>260780</v>
      </c>
      <c r="AG62" s="6">
        <v>263111</v>
      </c>
      <c r="AH62" s="6">
        <v>266186</v>
      </c>
      <c r="AI62" s="6">
        <v>268993</v>
      </c>
      <c r="AJ62" s="6">
        <v>270900</v>
      </c>
      <c r="AK62" s="6">
        <v>272811</v>
      </c>
      <c r="AL62" s="6">
        <v>274041</v>
      </c>
      <c r="AM62" s="6">
        <v>276026</v>
      </c>
      <c r="AN62" s="6">
        <v>277397</v>
      </c>
      <c r="AO62" s="6">
        <v>279279</v>
      </c>
      <c r="AP62" s="6">
        <v>280889</v>
      </c>
      <c r="AQ62" s="6">
        <v>282683</v>
      </c>
      <c r="AR62" s="6">
        <v>284766</v>
      </c>
      <c r="AS62" s="6">
        <v>286677</v>
      </c>
      <c r="AT62" s="6">
        <v>289520</v>
      </c>
      <c r="AU62" s="6">
        <v>293808</v>
      </c>
      <c r="AV62" s="6">
        <v>296782</v>
      </c>
      <c r="AW62" s="6">
        <v>300191</v>
      </c>
      <c r="AX62" s="6">
        <v>303224</v>
      </c>
      <c r="AY62" s="6">
        <v>307582</v>
      </c>
      <c r="AZ62" s="6">
        <v>314825</v>
      </c>
      <c r="BA62" s="6">
        <v>317944</v>
      </c>
      <c r="BB62" s="6">
        <v>323341</v>
      </c>
      <c r="BC62" s="6">
        <v>328394</v>
      </c>
      <c r="BD62" s="6">
        <v>333796</v>
      </c>
      <c r="BE62" s="6">
        <v>339966</v>
      </c>
      <c r="BF62" s="6">
        <v>345325</v>
      </c>
      <c r="BG62" s="6">
        <v>348273</v>
      </c>
      <c r="BH62" s="6">
        <v>351545</v>
      </c>
    </row>
    <row r="63" spans="1:122" x14ac:dyDescent="0.25">
      <c r="A63" s="14" t="s">
        <v>42</v>
      </c>
      <c r="B63" s="6">
        <v>967271</v>
      </c>
      <c r="C63" s="6">
        <v>1014759</v>
      </c>
      <c r="D63" s="6">
        <v>1056889</v>
      </c>
      <c r="E63" s="6">
        <v>1308425</v>
      </c>
      <c r="F63" s="6">
        <v>1420346</v>
      </c>
      <c r="G63" s="6">
        <v>1451728</v>
      </c>
      <c r="H63" s="6">
        <v>1477456</v>
      </c>
      <c r="I63" s="6">
        <v>1506727</v>
      </c>
      <c r="J63" s="6">
        <v>1529059</v>
      </c>
      <c r="K63" s="6">
        <v>1561169</v>
      </c>
      <c r="L63" s="6">
        <v>1605503</v>
      </c>
      <c r="M63" s="6">
        <v>1686884</v>
      </c>
      <c r="N63" s="6">
        <v>1714502</v>
      </c>
      <c r="O63" s="6">
        <v>1736440</v>
      </c>
      <c r="P63" s="6">
        <v>1749846</v>
      </c>
      <c r="Q63" s="6">
        <v>1759732</v>
      </c>
      <c r="R63" s="6">
        <v>1768997</v>
      </c>
      <c r="S63" s="6">
        <v>1778252</v>
      </c>
      <c r="T63" s="6">
        <v>1791000</v>
      </c>
      <c r="U63" s="6">
        <v>1801708</v>
      </c>
      <c r="V63" s="6">
        <v>1811917</v>
      </c>
      <c r="W63" s="6">
        <v>1823797</v>
      </c>
      <c r="X63" s="6">
        <v>1831776</v>
      </c>
      <c r="Y63" s="6">
        <v>1845110</v>
      </c>
      <c r="Z63" s="6">
        <v>1853949</v>
      </c>
      <c r="AA63" s="6">
        <v>1867741</v>
      </c>
      <c r="AB63" s="6">
        <v>1876299</v>
      </c>
      <c r="AC63" s="6">
        <v>1893823</v>
      </c>
      <c r="AD63" s="6">
        <v>1908768</v>
      </c>
      <c r="AE63" s="6">
        <v>1934646</v>
      </c>
      <c r="AF63" s="6">
        <v>1962314</v>
      </c>
      <c r="AG63" s="6">
        <v>1978278</v>
      </c>
      <c r="AH63" s="6">
        <v>1999898</v>
      </c>
      <c r="AI63" s="6">
        <v>2019642</v>
      </c>
      <c r="AJ63" s="6">
        <v>2034840</v>
      </c>
      <c r="AK63" s="6">
        <v>2048510</v>
      </c>
      <c r="AL63" s="6">
        <v>2058416</v>
      </c>
      <c r="AM63" s="6">
        <v>2072398</v>
      </c>
      <c r="AN63" s="6">
        <v>2081058</v>
      </c>
      <c r="AO63" s="6">
        <v>2095592</v>
      </c>
      <c r="AP63" s="6">
        <v>2107820</v>
      </c>
      <c r="AQ63" s="6">
        <v>2121359</v>
      </c>
      <c r="AR63" s="6">
        <v>2139645</v>
      </c>
      <c r="AS63" s="6">
        <v>2157040</v>
      </c>
      <c r="AT63" s="6">
        <v>2186770</v>
      </c>
      <c r="AU63" s="6">
        <v>2218955</v>
      </c>
      <c r="AV63" s="6">
        <v>2245836</v>
      </c>
      <c r="AW63" s="6">
        <v>2272392</v>
      </c>
      <c r="AX63" s="6">
        <v>2296658</v>
      </c>
      <c r="AY63" s="6">
        <v>2337405</v>
      </c>
      <c r="AZ63" s="6">
        <v>2387939</v>
      </c>
      <c r="BA63" s="6">
        <v>2421666</v>
      </c>
      <c r="BB63" s="6">
        <v>2468923</v>
      </c>
      <c r="BC63" s="6">
        <v>2508019</v>
      </c>
      <c r="BD63" s="6">
        <v>2544111</v>
      </c>
      <c r="BE63" s="6">
        <v>2587601</v>
      </c>
      <c r="BF63" s="6">
        <v>2633940</v>
      </c>
      <c r="BG63" s="6">
        <v>2658097</v>
      </c>
      <c r="BH63" s="6">
        <v>2688613</v>
      </c>
    </row>
    <row r="66" spans="1:60" x14ac:dyDescent="0.25">
      <c r="A66" s="14" t="s">
        <v>213</v>
      </c>
    </row>
    <row r="67" spans="1:60" x14ac:dyDescent="0.25">
      <c r="B67" s="4">
        <v>43831</v>
      </c>
      <c r="C67" s="4">
        <v>43862</v>
      </c>
      <c r="D67" s="4">
        <v>43891</v>
      </c>
      <c r="E67" s="4">
        <v>43922</v>
      </c>
      <c r="F67" s="4">
        <v>43952</v>
      </c>
      <c r="G67" s="4">
        <v>43983</v>
      </c>
      <c r="H67" s="4">
        <v>44013</v>
      </c>
      <c r="I67" s="4">
        <v>44044</v>
      </c>
      <c r="J67" s="4">
        <v>44075</v>
      </c>
      <c r="K67" s="4">
        <v>44105</v>
      </c>
      <c r="L67" s="4">
        <v>44136</v>
      </c>
      <c r="M67" s="4">
        <v>44166</v>
      </c>
      <c r="N67" s="4">
        <v>44197</v>
      </c>
      <c r="O67" s="4">
        <v>44228</v>
      </c>
      <c r="P67" s="4">
        <v>44256</v>
      </c>
      <c r="Q67" s="4">
        <v>44287</v>
      </c>
      <c r="R67" s="4">
        <v>44317</v>
      </c>
      <c r="S67" s="4">
        <v>44348</v>
      </c>
      <c r="T67" s="4">
        <v>44378</v>
      </c>
      <c r="U67" s="4">
        <v>44409</v>
      </c>
      <c r="V67" s="4">
        <v>44440</v>
      </c>
      <c r="W67" s="4">
        <v>44470</v>
      </c>
      <c r="X67" s="4">
        <v>44501</v>
      </c>
      <c r="Y67" s="4">
        <v>44531</v>
      </c>
      <c r="Z67" s="4">
        <v>44562</v>
      </c>
      <c r="AA67" s="4">
        <v>44593</v>
      </c>
      <c r="AB67" s="4">
        <v>44621</v>
      </c>
      <c r="AC67" s="4">
        <v>44652</v>
      </c>
      <c r="AD67" s="4">
        <v>44682</v>
      </c>
      <c r="AE67" s="4">
        <v>44713</v>
      </c>
      <c r="AF67" s="4">
        <v>44743</v>
      </c>
      <c r="AG67" s="4">
        <v>44774</v>
      </c>
      <c r="AH67" s="4">
        <v>44805</v>
      </c>
      <c r="AI67" s="4">
        <v>44835</v>
      </c>
      <c r="AJ67" s="4">
        <v>44866</v>
      </c>
      <c r="AK67" s="4">
        <v>44896</v>
      </c>
      <c r="AL67" s="4">
        <v>44927</v>
      </c>
      <c r="AM67" s="4">
        <v>44958</v>
      </c>
      <c r="AN67" s="4">
        <v>44986</v>
      </c>
      <c r="AO67" s="4">
        <v>45017</v>
      </c>
      <c r="AP67" s="4">
        <v>45047</v>
      </c>
      <c r="AQ67" s="4">
        <v>45078</v>
      </c>
      <c r="AR67" s="4">
        <v>45108</v>
      </c>
      <c r="AS67" s="4">
        <v>45139</v>
      </c>
      <c r="AT67" s="4">
        <v>45170</v>
      </c>
      <c r="AU67" s="4">
        <v>45200</v>
      </c>
      <c r="AV67" s="4">
        <v>45231</v>
      </c>
      <c r="AW67" s="4">
        <v>45261</v>
      </c>
      <c r="AX67" s="4">
        <v>45292</v>
      </c>
      <c r="AY67" s="4">
        <v>45323</v>
      </c>
      <c r="AZ67" s="4">
        <v>45352</v>
      </c>
      <c r="BA67" s="4">
        <v>45383</v>
      </c>
      <c r="BB67" s="4">
        <v>45413</v>
      </c>
      <c r="BC67" s="4">
        <v>45444</v>
      </c>
      <c r="BD67" s="4">
        <v>45474</v>
      </c>
      <c r="BE67" s="4">
        <v>45505</v>
      </c>
      <c r="BF67" s="4">
        <v>45536</v>
      </c>
      <c r="BG67" s="4">
        <v>45566</v>
      </c>
      <c r="BH67" s="4">
        <v>45597</v>
      </c>
    </row>
    <row r="68" spans="1:60" x14ac:dyDescent="0.25">
      <c r="A68" s="14" t="s">
        <v>0</v>
      </c>
      <c r="B68" s="6">
        <v>2185</v>
      </c>
      <c r="C68" s="6">
        <v>2313</v>
      </c>
      <c r="D68" s="6">
        <v>2463</v>
      </c>
      <c r="E68" s="6">
        <v>3883</v>
      </c>
      <c r="F68" s="6">
        <v>4520</v>
      </c>
      <c r="G68" s="6">
        <v>4592</v>
      </c>
      <c r="H68" s="6">
        <v>4661</v>
      </c>
      <c r="I68" s="6">
        <v>4806</v>
      </c>
      <c r="J68" s="6">
        <v>4894</v>
      </c>
      <c r="K68" s="6">
        <v>4920</v>
      </c>
      <c r="L68" s="6">
        <v>5062</v>
      </c>
      <c r="M68" s="6">
        <v>4944</v>
      </c>
      <c r="N68" s="6">
        <v>5028</v>
      </c>
      <c r="O68" s="6">
        <v>5035</v>
      </c>
      <c r="P68" s="6">
        <v>4967</v>
      </c>
      <c r="Q68" s="6">
        <v>4927</v>
      </c>
      <c r="R68" s="6">
        <v>4856</v>
      </c>
      <c r="S68" s="6">
        <v>4777</v>
      </c>
      <c r="T68" s="6">
        <v>4617</v>
      </c>
      <c r="U68" s="6">
        <v>4447</v>
      </c>
      <c r="V68" s="6">
        <v>4407</v>
      </c>
      <c r="W68" s="6">
        <v>4369</v>
      </c>
      <c r="X68" s="6">
        <v>4256</v>
      </c>
      <c r="Y68" s="6">
        <v>4226</v>
      </c>
      <c r="Z68" s="6">
        <v>4187</v>
      </c>
      <c r="AA68" s="6">
        <v>4151</v>
      </c>
      <c r="AB68" s="6">
        <v>4087</v>
      </c>
      <c r="AC68" s="6">
        <v>4053</v>
      </c>
      <c r="AD68" s="6">
        <v>4017</v>
      </c>
      <c r="AE68" s="6">
        <v>4014</v>
      </c>
      <c r="AF68" s="6">
        <v>4046</v>
      </c>
      <c r="AG68" s="6">
        <v>4108</v>
      </c>
      <c r="AH68" s="6">
        <v>4138</v>
      </c>
      <c r="AI68" s="6">
        <v>4138</v>
      </c>
      <c r="AJ68" s="6">
        <v>4156</v>
      </c>
      <c r="AK68" s="6">
        <v>4151</v>
      </c>
      <c r="AL68" s="6">
        <v>4164</v>
      </c>
      <c r="AM68" s="6">
        <v>4209</v>
      </c>
      <c r="AN68" s="6">
        <v>4231</v>
      </c>
      <c r="AO68" s="6">
        <v>4268</v>
      </c>
      <c r="AP68" s="6">
        <v>4279</v>
      </c>
      <c r="AQ68" s="6">
        <v>4339</v>
      </c>
      <c r="AR68" s="6">
        <v>4336</v>
      </c>
      <c r="AS68" s="6">
        <v>4356</v>
      </c>
      <c r="AT68" s="6">
        <v>4397</v>
      </c>
      <c r="AU68" s="6">
        <v>4465</v>
      </c>
      <c r="AV68" s="6">
        <v>4513</v>
      </c>
      <c r="AW68" s="6">
        <v>4554</v>
      </c>
      <c r="AX68" s="6">
        <v>4595</v>
      </c>
      <c r="AY68" s="6">
        <v>4709</v>
      </c>
      <c r="AZ68" s="6">
        <v>4759</v>
      </c>
      <c r="BA68" s="6">
        <v>4765</v>
      </c>
      <c r="BB68" s="6">
        <v>4743</v>
      </c>
      <c r="BC68" s="6">
        <v>4767</v>
      </c>
      <c r="BD68" s="6">
        <v>4862</v>
      </c>
      <c r="BE68" s="6">
        <v>4917</v>
      </c>
      <c r="BF68" s="6">
        <v>4972</v>
      </c>
      <c r="BG68" s="6">
        <v>5033</v>
      </c>
      <c r="BH68" s="6">
        <v>5058</v>
      </c>
    </row>
    <row r="69" spans="1:60" x14ac:dyDescent="0.25">
      <c r="A69" s="14" t="s">
        <v>1</v>
      </c>
      <c r="B69" s="6">
        <v>2714</v>
      </c>
      <c r="C69" s="6">
        <v>2852</v>
      </c>
      <c r="D69" s="6">
        <v>3025</v>
      </c>
      <c r="E69" s="6">
        <v>4842</v>
      </c>
      <c r="F69" s="6">
        <v>5604</v>
      </c>
      <c r="G69" s="6">
        <v>5780</v>
      </c>
      <c r="H69" s="6">
        <v>5871</v>
      </c>
      <c r="I69" s="6">
        <v>5985</v>
      </c>
      <c r="J69" s="6">
        <v>6124</v>
      </c>
      <c r="K69" s="6">
        <v>6149</v>
      </c>
      <c r="L69" s="6">
        <v>6308</v>
      </c>
      <c r="M69" s="6">
        <v>6192</v>
      </c>
      <c r="N69" s="6">
        <v>6273</v>
      </c>
      <c r="O69" s="6">
        <v>6293</v>
      </c>
      <c r="P69" s="6">
        <v>6261</v>
      </c>
      <c r="Q69" s="6">
        <v>6121</v>
      </c>
      <c r="R69" s="6">
        <v>5967</v>
      </c>
      <c r="S69" s="6">
        <v>5901</v>
      </c>
      <c r="T69" s="6">
        <v>5785</v>
      </c>
      <c r="U69" s="6">
        <v>5638</v>
      </c>
      <c r="V69" s="6">
        <v>5496</v>
      </c>
      <c r="W69" s="6">
        <v>5468</v>
      </c>
      <c r="X69" s="6">
        <v>5461</v>
      </c>
      <c r="Y69" s="6">
        <v>5374</v>
      </c>
      <c r="Z69" s="6">
        <v>5334</v>
      </c>
      <c r="AA69" s="6">
        <v>5369</v>
      </c>
      <c r="AB69" s="6">
        <v>5325</v>
      </c>
      <c r="AC69" s="6">
        <v>5242</v>
      </c>
      <c r="AD69" s="6">
        <v>5251</v>
      </c>
      <c r="AE69" s="6">
        <v>5271</v>
      </c>
      <c r="AF69" s="6">
        <v>5281</v>
      </c>
      <c r="AG69" s="6">
        <v>5294</v>
      </c>
      <c r="AH69" s="6">
        <v>5329</v>
      </c>
      <c r="AI69" s="6">
        <v>5380</v>
      </c>
      <c r="AJ69" s="6">
        <v>5448</v>
      </c>
      <c r="AK69" s="6">
        <v>5476</v>
      </c>
      <c r="AL69" s="6">
        <v>5478</v>
      </c>
      <c r="AM69" s="6">
        <v>5522</v>
      </c>
      <c r="AN69" s="6">
        <v>5572</v>
      </c>
      <c r="AO69" s="6">
        <v>5607</v>
      </c>
      <c r="AP69" s="6">
        <v>5634</v>
      </c>
      <c r="AQ69" s="6">
        <v>5683</v>
      </c>
      <c r="AR69" s="6">
        <v>5743</v>
      </c>
      <c r="AS69" s="6">
        <v>5799</v>
      </c>
      <c r="AT69" s="6">
        <v>5874</v>
      </c>
      <c r="AU69" s="6">
        <v>5916</v>
      </c>
      <c r="AV69" s="6">
        <v>5971</v>
      </c>
      <c r="AW69" s="6">
        <v>6061</v>
      </c>
      <c r="AX69" s="6">
        <v>6098</v>
      </c>
      <c r="AY69" s="6">
        <v>6157</v>
      </c>
      <c r="AZ69" s="6">
        <v>6214</v>
      </c>
      <c r="BA69" s="6">
        <v>6208</v>
      </c>
      <c r="BB69" s="6">
        <v>6221</v>
      </c>
      <c r="BC69" s="6">
        <v>6240</v>
      </c>
      <c r="BD69" s="6">
        <v>6304</v>
      </c>
      <c r="BE69" s="6">
        <v>6324</v>
      </c>
      <c r="BF69" s="6">
        <v>6369</v>
      </c>
      <c r="BG69" s="6">
        <v>6473</v>
      </c>
      <c r="BH69" s="6">
        <v>6575</v>
      </c>
    </row>
    <row r="70" spans="1:60" x14ac:dyDescent="0.25">
      <c r="A70" s="14" t="s">
        <v>2</v>
      </c>
      <c r="B70" s="6">
        <v>1577</v>
      </c>
      <c r="C70" s="6">
        <v>1675</v>
      </c>
      <c r="D70" s="6">
        <v>1767</v>
      </c>
      <c r="E70" s="6">
        <v>3072</v>
      </c>
      <c r="F70" s="6">
        <v>3681</v>
      </c>
      <c r="G70" s="6">
        <v>3740</v>
      </c>
      <c r="H70" s="6">
        <v>3824</v>
      </c>
      <c r="I70" s="6">
        <v>3907</v>
      </c>
      <c r="J70" s="6">
        <v>3990</v>
      </c>
      <c r="K70" s="6">
        <v>4027</v>
      </c>
      <c r="L70" s="6">
        <v>4149</v>
      </c>
      <c r="M70" s="6">
        <v>4063</v>
      </c>
      <c r="N70" s="6">
        <v>4117</v>
      </c>
      <c r="O70" s="6">
        <v>4181</v>
      </c>
      <c r="P70" s="6">
        <v>4107</v>
      </c>
      <c r="Q70" s="6">
        <v>4046</v>
      </c>
      <c r="R70" s="6">
        <v>3968</v>
      </c>
      <c r="S70" s="6">
        <v>3912</v>
      </c>
      <c r="T70" s="6">
        <v>3829</v>
      </c>
      <c r="U70" s="6">
        <v>3767</v>
      </c>
      <c r="V70" s="6">
        <v>3717</v>
      </c>
      <c r="W70" s="6">
        <v>3620</v>
      </c>
      <c r="X70" s="6">
        <v>3529</v>
      </c>
      <c r="Y70" s="6">
        <v>3482</v>
      </c>
      <c r="Z70" s="6">
        <v>3405</v>
      </c>
      <c r="AA70" s="6">
        <v>3371</v>
      </c>
      <c r="AB70" s="6">
        <v>3287</v>
      </c>
      <c r="AC70" s="6">
        <v>3270</v>
      </c>
      <c r="AD70" s="6">
        <v>3277</v>
      </c>
      <c r="AE70" s="6">
        <v>3277</v>
      </c>
      <c r="AF70" s="6">
        <v>3284</v>
      </c>
      <c r="AG70" s="6">
        <v>3297</v>
      </c>
      <c r="AH70" s="6">
        <v>3290</v>
      </c>
      <c r="AI70" s="6">
        <v>3328</v>
      </c>
      <c r="AJ70" s="6">
        <v>3343</v>
      </c>
      <c r="AK70" s="6">
        <v>3376</v>
      </c>
      <c r="AL70" s="6">
        <v>3374</v>
      </c>
      <c r="AM70" s="6">
        <v>3401</v>
      </c>
      <c r="AN70" s="6">
        <v>3426</v>
      </c>
      <c r="AO70" s="6">
        <v>3463</v>
      </c>
      <c r="AP70" s="6">
        <v>3473</v>
      </c>
      <c r="AQ70" s="6">
        <v>3522</v>
      </c>
      <c r="AR70" s="6">
        <v>3558</v>
      </c>
      <c r="AS70" s="6">
        <v>3559</v>
      </c>
      <c r="AT70" s="6">
        <v>3603</v>
      </c>
      <c r="AU70" s="6">
        <v>3653</v>
      </c>
      <c r="AV70" s="6">
        <v>3674</v>
      </c>
      <c r="AW70" s="6">
        <v>3704</v>
      </c>
      <c r="AX70" s="6">
        <v>3697</v>
      </c>
      <c r="AY70" s="6">
        <v>3721</v>
      </c>
      <c r="AZ70" s="6">
        <v>3732</v>
      </c>
      <c r="BA70" s="6">
        <v>3752</v>
      </c>
      <c r="BB70" s="6">
        <v>3754</v>
      </c>
      <c r="BC70" s="6">
        <v>3774</v>
      </c>
      <c r="BD70" s="6">
        <v>3785</v>
      </c>
      <c r="BE70" s="6">
        <v>3855</v>
      </c>
      <c r="BF70" s="6">
        <v>3916</v>
      </c>
      <c r="BG70" s="6">
        <v>3926</v>
      </c>
      <c r="BH70" s="6">
        <v>3975</v>
      </c>
    </row>
    <row r="71" spans="1:60" x14ac:dyDescent="0.25">
      <c r="A71" s="14" t="s">
        <v>3</v>
      </c>
      <c r="B71" s="6">
        <v>3040</v>
      </c>
      <c r="C71" s="6">
        <v>3128</v>
      </c>
      <c r="D71" s="6">
        <v>3287</v>
      </c>
      <c r="E71" s="6">
        <v>4650</v>
      </c>
      <c r="F71" s="6">
        <v>5115</v>
      </c>
      <c r="G71" s="6">
        <v>5277</v>
      </c>
      <c r="H71" s="6">
        <v>5338</v>
      </c>
      <c r="I71" s="6">
        <v>5441</v>
      </c>
      <c r="J71" s="6">
        <v>5579</v>
      </c>
      <c r="K71" s="6">
        <v>5595</v>
      </c>
      <c r="L71" s="6">
        <v>5671</v>
      </c>
      <c r="M71" s="6">
        <v>5587</v>
      </c>
      <c r="N71" s="6">
        <v>5604</v>
      </c>
      <c r="O71" s="6">
        <v>5574</v>
      </c>
      <c r="P71" s="6">
        <v>5494</v>
      </c>
      <c r="Q71" s="6">
        <v>5436</v>
      </c>
      <c r="R71" s="6">
        <v>5324</v>
      </c>
      <c r="S71" s="6">
        <v>5258</v>
      </c>
      <c r="T71" s="6">
        <v>5157</v>
      </c>
      <c r="U71" s="6">
        <v>5034</v>
      </c>
      <c r="V71" s="6">
        <v>4997</v>
      </c>
      <c r="W71" s="6">
        <v>4935</v>
      </c>
      <c r="X71" s="6">
        <v>4886</v>
      </c>
      <c r="Y71" s="6">
        <v>4851</v>
      </c>
      <c r="Z71" s="6">
        <v>4771</v>
      </c>
      <c r="AA71" s="6">
        <v>4753</v>
      </c>
      <c r="AB71" s="6">
        <v>4707</v>
      </c>
      <c r="AC71" s="6">
        <v>4694</v>
      </c>
      <c r="AD71" s="6">
        <v>4662</v>
      </c>
      <c r="AE71" s="6">
        <v>4682</v>
      </c>
      <c r="AF71" s="6">
        <v>4718</v>
      </c>
      <c r="AG71" s="6">
        <v>4744</v>
      </c>
      <c r="AH71" s="6">
        <v>4806</v>
      </c>
      <c r="AI71" s="6">
        <v>4787</v>
      </c>
      <c r="AJ71" s="6">
        <v>4834</v>
      </c>
      <c r="AK71" s="6">
        <v>4871</v>
      </c>
      <c r="AL71" s="6">
        <v>4879</v>
      </c>
      <c r="AM71" s="6">
        <v>4892</v>
      </c>
      <c r="AN71" s="6">
        <v>4899</v>
      </c>
      <c r="AO71" s="6">
        <v>4925</v>
      </c>
      <c r="AP71" s="6">
        <v>4925</v>
      </c>
      <c r="AQ71" s="6">
        <v>4933</v>
      </c>
      <c r="AR71" s="6">
        <v>4996</v>
      </c>
      <c r="AS71" s="6">
        <v>5032</v>
      </c>
      <c r="AT71" s="6">
        <v>5084</v>
      </c>
      <c r="AU71" s="6">
        <v>5143</v>
      </c>
      <c r="AV71" s="6">
        <v>5169</v>
      </c>
      <c r="AW71" s="6">
        <v>5251</v>
      </c>
      <c r="AX71" s="6">
        <v>5262</v>
      </c>
      <c r="AY71" s="6">
        <v>5326</v>
      </c>
      <c r="AZ71" s="6">
        <v>5382</v>
      </c>
      <c r="BA71" s="6">
        <v>5358</v>
      </c>
      <c r="BB71" s="6">
        <v>5316</v>
      </c>
      <c r="BC71" s="6">
        <v>5329</v>
      </c>
      <c r="BD71" s="6">
        <v>5344</v>
      </c>
      <c r="BE71" s="6">
        <v>5433</v>
      </c>
      <c r="BF71" s="6">
        <v>5481</v>
      </c>
      <c r="BG71" s="6">
        <v>5505</v>
      </c>
      <c r="BH71" s="6">
        <v>5546</v>
      </c>
    </row>
    <row r="72" spans="1:60" x14ac:dyDescent="0.25">
      <c r="A72" s="14" t="s">
        <v>7</v>
      </c>
      <c r="B72" s="6">
        <v>2381</v>
      </c>
      <c r="C72" s="6">
        <v>2491</v>
      </c>
      <c r="D72" s="6">
        <v>2606</v>
      </c>
      <c r="E72" s="6">
        <v>4092</v>
      </c>
      <c r="F72" s="6">
        <v>4642</v>
      </c>
      <c r="G72" s="6">
        <v>4744</v>
      </c>
      <c r="H72" s="6">
        <v>4826</v>
      </c>
      <c r="I72" s="6">
        <v>4954</v>
      </c>
      <c r="J72" s="6">
        <v>5049</v>
      </c>
      <c r="K72" s="6">
        <v>5083</v>
      </c>
      <c r="L72" s="6">
        <v>5250</v>
      </c>
      <c r="M72" s="6">
        <v>5202</v>
      </c>
      <c r="N72" s="6">
        <v>5291</v>
      </c>
      <c r="O72" s="6">
        <v>5319</v>
      </c>
      <c r="P72" s="6">
        <v>5276</v>
      </c>
      <c r="Q72" s="6">
        <v>5219</v>
      </c>
      <c r="R72" s="6">
        <v>5151</v>
      </c>
      <c r="S72" s="6">
        <v>5084</v>
      </c>
      <c r="T72" s="6">
        <v>4934</v>
      </c>
      <c r="U72" s="6">
        <v>4841</v>
      </c>
      <c r="V72" s="6">
        <v>4856</v>
      </c>
      <c r="W72" s="6">
        <v>4764</v>
      </c>
      <c r="X72" s="6">
        <v>4691</v>
      </c>
      <c r="Y72" s="6">
        <v>4630</v>
      </c>
      <c r="Z72" s="6">
        <v>4553</v>
      </c>
      <c r="AA72" s="6">
        <v>4591</v>
      </c>
      <c r="AB72" s="6">
        <v>4525</v>
      </c>
      <c r="AC72" s="6">
        <v>4411</v>
      </c>
      <c r="AD72" s="6">
        <v>4375</v>
      </c>
      <c r="AE72" s="6">
        <v>4331</v>
      </c>
      <c r="AF72" s="6">
        <v>4353</v>
      </c>
      <c r="AG72" s="6">
        <v>4384</v>
      </c>
      <c r="AH72" s="6">
        <v>4392</v>
      </c>
      <c r="AI72" s="6">
        <v>4355</v>
      </c>
      <c r="AJ72" s="6">
        <v>4396</v>
      </c>
      <c r="AK72" s="6">
        <v>4437</v>
      </c>
      <c r="AL72" s="6">
        <v>4425</v>
      </c>
      <c r="AM72" s="6">
        <v>4483</v>
      </c>
      <c r="AN72" s="6">
        <v>4488</v>
      </c>
      <c r="AO72" s="6">
        <v>4529</v>
      </c>
      <c r="AP72" s="6">
        <v>4517</v>
      </c>
      <c r="AQ72" s="6">
        <v>4537</v>
      </c>
      <c r="AR72" s="6">
        <v>4570</v>
      </c>
      <c r="AS72" s="6">
        <v>4622</v>
      </c>
      <c r="AT72" s="6">
        <v>4656</v>
      </c>
      <c r="AU72" s="6">
        <v>4704</v>
      </c>
      <c r="AV72" s="6">
        <v>4736</v>
      </c>
      <c r="AW72" s="6">
        <v>4820</v>
      </c>
      <c r="AX72" s="6">
        <v>4833</v>
      </c>
      <c r="AY72" s="6">
        <v>4858</v>
      </c>
      <c r="AZ72" s="6">
        <v>4864</v>
      </c>
      <c r="BA72" s="6">
        <v>4876</v>
      </c>
      <c r="BB72" s="6">
        <v>4864</v>
      </c>
      <c r="BC72" s="6">
        <v>4881</v>
      </c>
      <c r="BD72" s="6">
        <v>4924</v>
      </c>
      <c r="BE72" s="6">
        <v>4966</v>
      </c>
      <c r="BF72" s="6">
        <v>5010</v>
      </c>
      <c r="BG72" s="6">
        <v>5068</v>
      </c>
      <c r="BH72" s="6">
        <v>5132</v>
      </c>
    </row>
    <row r="73" spans="1:60" x14ac:dyDescent="0.25">
      <c r="A73" s="14" t="s">
        <v>4</v>
      </c>
      <c r="B73" s="6">
        <v>2101</v>
      </c>
      <c r="C73" s="6">
        <v>2238</v>
      </c>
      <c r="D73" s="6">
        <v>2349</v>
      </c>
      <c r="E73" s="6">
        <v>3648</v>
      </c>
      <c r="F73" s="6">
        <v>4340</v>
      </c>
      <c r="G73" s="6">
        <v>4527</v>
      </c>
      <c r="H73" s="6">
        <v>4602</v>
      </c>
      <c r="I73" s="6">
        <v>4683</v>
      </c>
      <c r="J73" s="6">
        <v>4767</v>
      </c>
      <c r="K73" s="6">
        <v>4832</v>
      </c>
      <c r="L73" s="6">
        <v>4920</v>
      </c>
      <c r="M73" s="6">
        <v>4825</v>
      </c>
      <c r="N73" s="6">
        <v>4882</v>
      </c>
      <c r="O73" s="6">
        <v>4901</v>
      </c>
      <c r="P73" s="6">
        <v>4925</v>
      </c>
      <c r="Q73" s="6">
        <v>4887</v>
      </c>
      <c r="R73" s="6">
        <v>4800</v>
      </c>
      <c r="S73" s="6">
        <v>4734</v>
      </c>
      <c r="T73" s="6">
        <v>4658</v>
      </c>
      <c r="U73" s="6">
        <v>4587</v>
      </c>
      <c r="V73" s="6">
        <v>4528</v>
      </c>
      <c r="W73" s="6">
        <v>4397</v>
      </c>
      <c r="X73" s="6">
        <v>4298</v>
      </c>
      <c r="Y73" s="6">
        <v>4283</v>
      </c>
      <c r="Z73" s="6">
        <v>4245</v>
      </c>
      <c r="AA73" s="6">
        <v>4187</v>
      </c>
      <c r="AB73" s="6">
        <v>4156</v>
      </c>
      <c r="AC73" s="6">
        <v>4164</v>
      </c>
      <c r="AD73" s="6">
        <v>4141</v>
      </c>
      <c r="AE73" s="6">
        <v>4179</v>
      </c>
      <c r="AF73" s="6">
        <v>4190</v>
      </c>
      <c r="AG73" s="6">
        <v>4217</v>
      </c>
      <c r="AH73" s="6">
        <v>4214</v>
      </c>
      <c r="AI73" s="6">
        <v>4219</v>
      </c>
      <c r="AJ73" s="6">
        <v>4242</v>
      </c>
      <c r="AK73" s="6">
        <v>4244</v>
      </c>
      <c r="AL73" s="6">
        <v>4287</v>
      </c>
      <c r="AM73" s="6">
        <v>4323</v>
      </c>
      <c r="AN73" s="6">
        <v>4302</v>
      </c>
      <c r="AO73" s="6">
        <v>4297</v>
      </c>
      <c r="AP73" s="6">
        <v>4318</v>
      </c>
      <c r="AQ73" s="6">
        <v>4349</v>
      </c>
      <c r="AR73" s="6">
        <v>4370</v>
      </c>
      <c r="AS73" s="6">
        <v>4399</v>
      </c>
      <c r="AT73" s="6">
        <v>4452</v>
      </c>
      <c r="AU73" s="6">
        <v>4502</v>
      </c>
      <c r="AV73" s="6">
        <v>4575</v>
      </c>
      <c r="AW73" s="6">
        <v>4592</v>
      </c>
      <c r="AX73" s="6">
        <v>4611</v>
      </c>
      <c r="AY73" s="6">
        <v>4650</v>
      </c>
      <c r="AZ73" s="6">
        <v>4689</v>
      </c>
      <c r="BA73" s="6">
        <v>4731</v>
      </c>
      <c r="BB73" s="6">
        <v>4777</v>
      </c>
      <c r="BC73" s="6">
        <v>4814</v>
      </c>
      <c r="BD73" s="6">
        <v>4824</v>
      </c>
      <c r="BE73" s="6">
        <v>4901</v>
      </c>
      <c r="BF73" s="6">
        <v>4974</v>
      </c>
      <c r="BG73" s="6">
        <v>5012</v>
      </c>
      <c r="BH73" s="6">
        <v>5022</v>
      </c>
    </row>
    <row r="74" spans="1:60" x14ac:dyDescent="0.25">
      <c r="A74" s="14" t="s">
        <v>5</v>
      </c>
      <c r="B74" s="6">
        <v>2180</v>
      </c>
      <c r="C74" s="6">
        <v>2324</v>
      </c>
      <c r="D74" s="6">
        <v>2467</v>
      </c>
      <c r="E74" s="6">
        <v>4285</v>
      </c>
      <c r="F74" s="6">
        <v>5077</v>
      </c>
      <c r="G74" s="6">
        <v>5236</v>
      </c>
      <c r="H74" s="6">
        <v>5289</v>
      </c>
      <c r="I74" s="6">
        <v>5437</v>
      </c>
      <c r="J74" s="6">
        <v>5556</v>
      </c>
      <c r="K74" s="6">
        <v>5582</v>
      </c>
      <c r="L74" s="6">
        <v>5746</v>
      </c>
      <c r="M74" s="6">
        <v>5660</v>
      </c>
      <c r="N74" s="6">
        <v>5788</v>
      </c>
      <c r="O74" s="6">
        <v>5859</v>
      </c>
      <c r="P74" s="6">
        <v>5825</v>
      </c>
      <c r="Q74" s="6">
        <v>5758</v>
      </c>
      <c r="R74" s="6">
        <v>5642</v>
      </c>
      <c r="S74" s="6">
        <v>5515</v>
      </c>
      <c r="T74" s="6">
        <v>5414</v>
      </c>
      <c r="U74" s="6">
        <v>5380</v>
      </c>
      <c r="V74" s="6">
        <v>5302</v>
      </c>
      <c r="W74" s="6">
        <v>5171</v>
      </c>
      <c r="X74" s="6">
        <v>5118</v>
      </c>
      <c r="Y74" s="6">
        <v>5072</v>
      </c>
      <c r="Z74" s="6">
        <v>5030</v>
      </c>
      <c r="AA74" s="6">
        <v>5039</v>
      </c>
      <c r="AB74" s="6">
        <v>4954</v>
      </c>
      <c r="AC74" s="6">
        <v>4938</v>
      </c>
      <c r="AD74" s="6">
        <v>4911</v>
      </c>
      <c r="AE74" s="6">
        <v>4918</v>
      </c>
      <c r="AF74" s="6">
        <v>4972</v>
      </c>
      <c r="AG74" s="6">
        <v>5005</v>
      </c>
      <c r="AH74" s="6">
        <v>5058</v>
      </c>
      <c r="AI74" s="6">
        <v>5090</v>
      </c>
      <c r="AJ74" s="6">
        <v>5117</v>
      </c>
      <c r="AK74" s="6">
        <v>5100</v>
      </c>
      <c r="AL74" s="6">
        <v>5127</v>
      </c>
      <c r="AM74" s="6">
        <v>5191</v>
      </c>
      <c r="AN74" s="6">
        <v>5247</v>
      </c>
      <c r="AO74" s="6">
        <v>5296</v>
      </c>
      <c r="AP74" s="6">
        <v>5308</v>
      </c>
      <c r="AQ74" s="6">
        <v>5351</v>
      </c>
      <c r="AR74" s="6">
        <v>5325</v>
      </c>
      <c r="AS74" s="6">
        <v>5413</v>
      </c>
      <c r="AT74" s="6">
        <v>5462</v>
      </c>
      <c r="AU74" s="6">
        <v>5594</v>
      </c>
      <c r="AV74" s="6">
        <v>5665</v>
      </c>
      <c r="AW74" s="6">
        <v>5740</v>
      </c>
      <c r="AX74" s="6">
        <v>5722</v>
      </c>
      <c r="AY74" s="6">
        <v>5847</v>
      </c>
      <c r="AZ74" s="6">
        <v>5930</v>
      </c>
      <c r="BA74" s="6">
        <v>6000</v>
      </c>
      <c r="BB74" s="6">
        <v>6035</v>
      </c>
      <c r="BC74" s="6">
        <v>6074</v>
      </c>
      <c r="BD74" s="6">
        <v>6126</v>
      </c>
      <c r="BE74" s="6">
        <v>6121</v>
      </c>
      <c r="BF74" s="6">
        <v>6236</v>
      </c>
      <c r="BG74" s="6">
        <v>6249</v>
      </c>
      <c r="BH74" s="6">
        <v>6343</v>
      </c>
    </row>
    <row r="75" spans="1:60" x14ac:dyDescent="0.25">
      <c r="A75" s="14" t="s">
        <v>6</v>
      </c>
      <c r="B75" s="6">
        <v>1015</v>
      </c>
      <c r="C75" s="6">
        <v>1088</v>
      </c>
      <c r="D75" s="6">
        <v>1165</v>
      </c>
      <c r="E75" s="6">
        <v>2282</v>
      </c>
      <c r="F75" s="6">
        <v>2744</v>
      </c>
      <c r="G75" s="6">
        <v>2818</v>
      </c>
      <c r="H75" s="6">
        <v>2845</v>
      </c>
      <c r="I75" s="6">
        <v>2953</v>
      </c>
      <c r="J75" s="6">
        <v>3005</v>
      </c>
      <c r="K75" s="6">
        <v>3059</v>
      </c>
      <c r="L75" s="6">
        <v>3164</v>
      </c>
      <c r="M75" s="6">
        <v>3110</v>
      </c>
      <c r="N75" s="6">
        <v>3166</v>
      </c>
      <c r="O75" s="6">
        <v>3188</v>
      </c>
      <c r="P75" s="6">
        <v>3193</v>
      </c>
      <c r="Q75" s="6">
        <v>3159</v>
      </c>
      <c r="R75" s="6">
        <v>3054</v>
      </c>
      <c r="S75" s="6">
        <v>2931</v>
      </c>
      <c r="T75" s="6">
        <v>2890</v>
      </c>
      <c r="U75" s="6">
        <v>2817</v>
      </c>
      <c r="V75" s="6">
        <v>2717</v>
      </c>
      <c r="W75" s="6">
        <v>2625</v>
      </c>
      <c r="X75" s="6">
        <v>2535</v>
      </c>
      <c r="Y75" s="6">
        <v>2505</v>
      </c>
      <c r="Z75" s="6">
        <v>2415</v>
      </c>
      <c r="AA75" s="6">
        <v>2383</v>
      </c>
      <c r="AB75" s="6">
        <v>2346</v>
      </c>
      <c r="AC75" s="6">
        <v>2297</v>
      </c>
      <c r="AD75" s="6">
        <v>2263</v>
      </c>
      <c r="AE75" s="6">
        <v>2274</v>
      </c>
      <c r="AF75" s="6">
        <v>2311</v>
      </c>
      <c r="AG75" s="6">
        <v>2295</v>
      </c>
      <c r="AH75" s="6">
        <v>2322</v>
      </c>
      <c r="AI75" s="6">
        <v>2322</v>
      </c>
      <c r="AJ75" s="6">
        <v>2348</v>
      </c>
      <c r="AK75" s="6">
        <v>2355</v>
      </c>
      <c r="AL75" s="6">
        <v>2346</v>
      </c>
      <c r="AM75" s="6">
        <v>2370</v>
      </c>
      <c r="AN75" s="6">
        <v>2353</v>
      </c>
      <c r="AO75" s="6">
        <v>2344</v>
      </c>
      <c r="AP75" s="6">
        <v>2359</v>
      </c>
      <c r="AQ75" s="6">
        <v>2369</v>
      </c>
      <c r="AR75" s="6">
        <v>2423</v>
      </c>
      <c r="AS75" s="6">
        <v>2437</v>
      </c>
      <c r="AT75" s="6">
        <v>2471</v>
      </c>
      <c r="AU75" s="6">
        <v>2534</v>
      </c>
      <c r="AV75" s="6">
        <v>2540</v>
      </c>
      <c r="AW75" s="6">
        <v>2592</v>
      </c>
      <c r="AX75" s="6">
        <v>2603</v>
      </c>
      <c r="AY75" s="6">
        <v>2645</v>
      </c>
      <c r="AZ75" s="6">
        <v>2674</v>
      </c>
      <c r="BA75" s="6">
        <v>2651</v>
      </c>
      <c r="BB75" s="6">
        <v>2657</v>
      </c>
      <c r="BC75" s="6">
        <v>2673</v>
      </c>
      <c r="BD75" s="6">
        <v>2655</v>
      </c>
      <c r="BE75" s="6">
        <v>2682</v>
      </c>
      <c r="BF75" s="6">
        <v>2758</v>
      </c>
      <c r="BG75" s="6">
        <v>2776</v>
      </c>
      <c r="BH75" s="6">
        <v>2790</v>
      </c>
    </row>
    <row r="76" spans="1:60" x14ac:dyDescent="0.25">
      <c r="A76" s="14" t="s">
        <v>8</v>
      </c>
      <c r="B76" s="6">
        <v>3470</v>
      </c>
      <c r="C76" s="6">
        <v>3581</v>
      </c>
      <c r="D76" s="6">
        <v>3752</v>
      </c>
      <c r="E76" s="6">
        <v>5604</v>
      </c>
      <c r="F76" s="6">
        <v>6291</v>
      </c>
      <c r="G76" s="6">
        <v>6383</v>
      </c>
      <c r="H76" s="6">
        <v>6446</v>
      </c>
      <c r="I76" s="6">
        <v>6521</v>
      </c>
      <c r="J76" s="6">
        <v>6669</v>
      </c>
      <c r="K76" s="6">
        <v>6741</v>
      </c>
      <c r="L76" s="6">
        <v>6850</v>
      </c>
      <c r="M76" s="6">
        <v>6636</v>
      </c>
      <c r="N76" s="6">
        <v>6695</v>
      </c>
      <c r="O76" s="6">
        <v>6813</v>
      </c>
      <c r="P76" s="6">
        <v>6751</v>
      </c>
      <c r="Q76" s="6">
        <v>6711</v>
      </c>
      <c r="R76" s="6">
        <v>6620</v>
      </c>
      <c r="S76" s="6">
        <v>6535</v>
      </c>
      <c r="T76" s="6">
        <v>6425</v>
      </c>
      <c r="U76" s="6">
        <v>6356</v>
      </c>
      <c r="V76" s="6">
        <v>6342</v>
      </c>
      <c r="W76" s="6">
        <v>6288</v>
      </c>
      <c r="X76" s="6">
        <v>6216</v>
      </c>
      <c r="Y76" s="6">
        <v>6063</v>
      </c>
      <c r="Z76" s="6">
        <v>5954</v>
      </c>
      <c r="AA76" s="6">
        <v>5950</v>
      </c>
      <c r="AB76" s="6">
        <v>5886</v>
      </c>
      <c r="AC76" s="6">
        <v>5832</v>
      </c>
      <c r="AD76" s="6">
        <v>5781</v>
      </c>
      <c r="AE76" s="6">
        <v>5782</v>
      </c>
      <c r="AF76" s="6">
        <v>5794</v>
      </c>
      <c r="AG76" s="6">
        <v>5823</v>
      </c>
      <c r="AH76" s="6">
        <v>5882</v>
      </c>
      <c r="AI76" s="6">
        <v>5925</v>
      </c>
      <c r="AJ76" s="6">
        <v>5961</v>
      </c>
      <c r="AK76" s="6">
        <v>6014</v>
      </c>
      <c r="AL76" s="6">
        <v>6025</v>
      </c>
      <c r="AM76" s="6">
        <v>6143</v>
      </c>
      <c r="AN76" s="6">
        <v>6139</v>
      </c>
      <c r="AO76" s="6">
        <v>6159</v>
      </c>
      <c r="AP76" s="6">
        <v>6180</v>
      </c>
      <c r="AQ76" s="6">
        <v>6168</v>
      </c>
      <c r="AR76" s="6">
        <v>6230</v>
      </c>
      <c r="AS76" s="6">
        <v>6255</v>
      </c>
      <c r="AT76" s="6">
        <v>6364</v>
      </c>
      <c r="AU76" s="6">
        <v>6487</v>
      </c>
      <c r="AV76" s="6">
        <v>6596</v>
      </c>
      <c r="AW76" s="6">
        <v>6676</v>
      </c>
      <c r="AX76" s="6">
        <v>6707</v>
      </c>
      <c r="AY76" s="6">
        <v>6748</v>
      </c>
      <c r="AZ76" s="6">
        <v>6785</v>
      </c>
      <c r="BA76" s="6">
        <v>6847</v>
      </c>
      <c r="BB76" s="6">
        <v>6858</v>
      </c>
      <c r="BC76" s="6">
        <v>6897</v>
      </c>
      <c r="BD76" s="6">
        <v>6950</v>
      </c>
      <c r="BE76" s="6">
        <v>7009</v>
      </c>
      <c r="BF76" s="6">
        <v>7085</v>
      </c>
      <c r="BG76" s="6">
        <v>7161</v>
      </c>
      <c r="BH76" s="6">
        <v>7227</v>
      </c>
    </row>
    <row r="77" spans="1:60" x14ac:dyDescent="0.25">
      <c r="A77" s="14" t="s">
        <v>9</v>
      </c>
      <c r="B77" s="6">
        <v>5297</v>
      </c>
      <c r="C77" s="6">
        <v>5494</v>
      </c>
      <c r="D77" s="6">
        <v>5692</v>
      </c>
      <c r="E77" s="6">
        <v>8109</v>
      </c>
      <c r="F77" s="6">
        <v>8999</v>
      </c>
      <c r="G77" s="6">
        <v>9145</v>
      </c>
      <c r="H77" s="6">
        <v>9268</v>
      </c>
      <c r="I77" s="6">
        <v>9475</v>
      </c>
      <c r="J77" s="6">
        <v>9598</v>
      </c>
      <c r="K77" s="6">
        <v>9630</v>
      </c>
      <c r="L77" s="6">
        <v>9790</v>
      </c>
      <c r="M77" s="6">
        <v>9610</v>
      </c>
      <c r="N77" s="6">
        <v>9641</v>
      </c>
      <c r="O77" s="6">
        <v>9621</v>
      </c>
      <c r="P77" s="6">
        <v>9565</v>
      </c>
      <c r="Q77" s="6">
        <v>9506</v>
      </c>
      <c r="R77" s="6">
        <v>9321</v>
      </c>
      <c r="S77" s="6">
        <v>9157</v>
      </c>
      <c r="T77" s="6">
        <v>8985</v>
      </c>
      <c r="U77" s="6">
        <v>8896</v>
      </c>
      <c r="V77" s="6">
        <v>8825</v>
      </c>
      <c r="W77" s="6">
        <v>8665</v>
      </c>
      <c r="X77" s="6">
        <v>8550</v>
      </c>
      <c r="Y77" s="6">
        <v>8457</v>
      </c>
      <c r="Z77" s="6">
        <v>8391</v>
      </c>
      <c r="AA77" s="6">
        <v>8341</v>
      </c>
      <c r="AB77" s="6">
        <v>8188</v>
      </c>
      <c r="AC77" s="6">
        <v>8108</v>
      </c>
      <c r="AD77" s="6">
        <v>8061</v>
      </c>
      <c r="AE77" s="6">
        <v>8047</v>
      </c>
      <c r="AF77" s="6">
        <v>8118</v>
      </c>
      <c r="AG77" s="6">
        <v>8140</v>
      </c>
      <c r="AH77" s="6">
        <v>8206</v>
      </c>
      <c r="AI77" s="6">
        <v>8275</v>
      </c>
      <c r="AJ77" s="6">
        <v>8292</v>
      </c>
      <c r="AK77" s="6">
        <v>8321</v>
      </c>
      <c r="AL77" s="6">
        <v>8379</v>
      </c>
      <c r="AM77" s="6">
        <v>8452</v>
      </c>
      <c r="AN77" s="6">
        <v>8430</v>
      </c>
      <c r="AO77" s="6">
        <v>8427</v>
      </c>
      <c r="AP77" s="6">
        <v>8378</v>
      </c>
      <c r="AQ77" s="6">
        <v>8391</v>
      </c>
      <c r="AR77" s="6">
        <v>8399</v>
      </c>
      <c r="AS77" s="6">
        <v>8396</v>
      </c>
      <c r="AT77" s="6">
        <v>8416</v>
      </c>
      <c r="AU77" s="6">
        <v>8500</v>
      </c>
      <c r="AV77" s="6">
        <v>8539</v>
      </c>
      <c r="AW77" s="6">
        <v>8631</v>
      </c>
      <c r="AX77" s="6">
        <v>8694</v>
      </c>
      <c r="AY77" s="6">
        <v>8774</v>
      </c>
      <c r="AZ77" s="6">
        <v>8778</v>
      </c>
      <c r="BA77" s="6">
        <v>8790</v>
      </c>
      <c r="BB77" s="6">
        <v>8780</v>
      </c>
      <c r="BC77" s="6">
        <v>8825</v>
      </c>
      <c r="BD77" s="6">
        <v>8886</v>
      </c>
      <c r="BE77" s="6">
        <v>8912</v>
      </c>
      <c r="BF77" s="6">
        <v>9072</v>
      </c>
      <c r="BG77" s="6">
        <v>9189</v>
      </c>
      <c r="BH77" s="6">
        <v>9301</v>
      </c>
    </row>
    <row r="78" spans="1:60" x14ac:dyDescent="0.25">
      <c r="A78" s="14" t="s">
        <v>46</v>
      </c>
      <c r="B78" s="6">
        <v>1227</v>
      </c>
      <c r="C78" s="6">
        <v>1302</v>
      </c>
      <c r="D78" s="6">
        <v>1398</v>
      </c>
      <c r="E78" s="6">
        <v>2551</v>
      </c>
      <c r="F78" s="6">
        <v>3085</v>
      </c>
      <c r="G78" s="6">
        <v>3136</v>
      </c>
      <c r="H78" s="6">
        <v>3178</v>
      </c>
      <c r="I78" s="6">
        <v>3296</v>
      </c>
      <c r="J78" s="6">
        <v>3398</v>
      </c>
      <c r="K78" s="6">
        <v>3457</v>
      </c>
      <c r="L78" s="6">
        <v>3522</v>
      </c>
      <c r="M78" s="6">
        <v>3450</v>
      </c>
      <c r="N78" s="6">
        <v>3495</v>
      </c>
      <c r="O78" s="6">
        <v>3503</v>
      </c>
      <c r="P78" s="6">
        <v>3477</v>
      </c>
      <c r="Q78" s="6">
        <v>3445</v>
      </c>
      <c r="R78" s="6">
        <v>3329</v>
      </c>
      <c r="S78" s="6">
        <v>3230</v>
      </c>
      <c r="T78" s="6">
        <v>3167</v>
      </c>
      <c r="U78" s="6">
        <v>3073</v>
      </c>
      <c r="V78" s="6">
        <v>3011</v>
      </c>
      <c r="W78" s="6">
        <v>2950</v>
      </c>
      <c r="X78" s="6">
        <v>2853</v>
      </c>
      <c r="Y78" s="6">
        <v>2801</v>
      </c>
      <c r="Z78" s="6">
        <v>2761</v>
      </c>
      <c r="AA78" s="6">
        <v>2732</v>
      </c>
      <c r="AB78" s="6">
        <v>2700</v>
      </c>
      <c r="AC78" s="6">
        <v>2695</v>
      </c>
      <c r="AD78" s="6">
        <v>2687</v>
      </c>
      <c r="AE78" s="6">
        <v>2705</v>
      </c>
      <c r="AF78" s="6">
        <v>2712</v>
      </c>
      <c r="AG78" s="6">
        <v>2714</v>
      </c>
      <c r="AH78" s="6">
        <v>2723</v>
      </c>
      <c r="AI78" s="6">
        <v>2788</v>
      </c>
      <c r="AJ78" s="6">
        <v>2796</v>
      </c>
      <c r="AK78" s="6">
        <v>2809</v>
      </c>
      <c r="AL78" s="6">
        <v>2812</v>
      </c>
      <c r="AM78" s="6">
        <v>2851</v>
      </c>
      <c r="AN78" s="6">
        <v>2859</v>
      </c>
      <c r="AO78" s="6">
        <v>2903</v>
      </c>
      <c r="AP78" s="6">
        <v>2925</v>
      </c>
      <c r="AQ78" s="6">
        <v>2943</v>
      </c>
      <c r="AR78" s="6">
        <v>3005</v>
      </c>
      <c r="AS78" s="6">
        <v>3045</v>
      </c>
      <c r="AT78" s="6">
        <v>3084</v>
      </c>
      <c r="AU78" s="6">
        <v>3100</v>
      </c>
      <c r="AV78" s="6">
        <v>3125</v>
      </c>
      <c r="AW78" s="6">
        <v>3154</v>
      </c>
      <c r="AX78" s="6">
        <v>3150</v>
      </c>
      <c r="AY78" s="6">
        <v>3197</v>
      </c>
      <c r="AZ78" s="6">
        <v>3261</v>
      </c>
      <c r="BA78" s="6">
        <v>3278</v>
      </c>
      <c r="BB78" s="6">
        <v>3303</v>
      </c>
      <c r="BC78" s="6">
        <v>3279</v>
      </c>
      <c r="BD78" s="6">
        <v>3305</v>
      </c>
      <c r="BE78" s="6">
        <v>3348</v>
      </c>
      <c r="BF78" s="6">
        <v>3431</v>
      </c>
      <c r="BG78" s="6">
        <v>3468</v>
      </c>
      <c r="BH78" s="6">
        <v>3510</v>
      </c>
    </row>
    <row r="79" spans="1:60" x14ac:dyDescent="0.25">
      <c r="A79" s="14" t="s">
        <v>11</v>
      </c>
      <c r="B79" s="6">
        <v>1153</v>
      </c>
      <c r="C79" s="6">
        <v>1237</v>
      </c>
      <c r="D79" s="6">
        <v>1322</v>
      </c>
      <c r="E79" s="6">
        <v>2474</v>
      </c>
      <c r="F79" s="6">
        <v>2990</v>
      </c>
      <c r="G79" s="6">
        <v>3090</v>
      </c>
      <c r="H79" s="6">
        <v>3172</v>
      </c>
      <c r="I79" s="6">
        <v>3266</v>
      </c>
      <c r="J79" s="6">
        <v>3361</v>
      </c>
      <c r="K79" s="6">
        <v>3371</v>
      </c>
      <c r="L79" s="6">
        <v>3454</v>
      </c>
      <c r="M79" s="6">
        <v>3386</v>
      </c>
      <c r="N79" s="6">
        <v>3489</v>
      </c>
      <c r="O79" s="6">
        <v>3514</v>
      </c>
      <c r="P79" s="6">
        <v>3502</v>
      </c>
      <c r="Q79" s="6">
        <v>3443</v>
      </c>
      <c r="R79" s="6">
        <v>3349</v>
      </c>
      <c r="S79" s="6">
        <v>3226</v>
      </c>
      <c r="T79" s="6">
        <v>3133</v>
      </c>
      <c r="U79" s="6">
        <v>3064</v>
      </c>
      <c r="V79" s="6">
        <v>2986</v>
      </c>
      <c r="W79" s="6">
        <v>2931</v>
      </c>
      <c r="X79" s="6">
        <v>2892</v>
      </c>
      <c r="Y79" s="6">
        <v>2863</v>
      </c>
      <c r="Z79" s="6">
        <v>2821</v>
      </c>
      <c r="AA79" s="6">
        <v>2809</v>
      </c>
      <c r="AB79" s="6">
        <v>2784</v>
      </c>
      <c r="AC79" s="6">
        <v>2737</v>
      </c>
      <c r="AD79" s="6">
        <v>2720</v>
      </c>
      <c r="AE79" s="6">
        <v>2727</v>
      </c>
      <c r="AF79" s="6">
        <v>2727</v>
      </c>
      <c r="AG79" s="6">
        <v>2728</v>
      </c>
      <c r="AH79" s="6">
        <v>2742</v>
      </c>
      <c r="AI79" s="6">
        <v>2757</v>
      </c>
      <c r="AJ79" s="6">
        <v>2748</v>
      </c>
      <c r="AK79" s="6">
        <v>2759</v>
      </c>
      <c r="AL79" s="6">
        <v>2739</v>
      </c>
      <c r="AM79" s="6">
        <v>2770</v>
      </c>
      <c r="AN79" s="6">
        <v>2778</v>
      </c>
      <c r="AO79" s="6">
        <v>2801</v>
      </c>
      <c r="AP79" s="6">
        <v>2821</v>
      </c>
      <c r="AQ79" s="6">
        <v>2831</v>
      </c>
      <c r="AR79" s="6">
        <v>2839</v>
      </c>
      <c r="AS79" s="6">
        <v>2897</v>
      </c>
      <c r="AT79" s="6">
        <v>2943</v>
      </c>
      <c r="AU79" s="6">
        <v>2981</v>
      </c>
      <c r="AV79" s="6">
        <v>2994</v>
      </c>
      <c r="AW79" s="6">
        <v>3039</v>
      </c>
      <c r="AX79" s="6">
        <v>3055</v>
      </c>
      <c r="AY79" s="6">
        <v>3093</v>
      </c>
      <c r="AZ79" s="6">
        <v>3125</v>
      </c>
      <c r="BA79" s="6">
        <v>3115</v>
      </c>
      <c r="BB79" s="6">
        <v>3106</v>
      </c>
      <c r="BC79" s="6">
        <v>3085</v>
      </c>
      <c r="BD79" s="6">
        <v>3098</v>
      </c>
      <c r="BE79" s="6">
        <v>3136</v>
      </c>
      <c r="BF79" s="6">
        <v>3202</v>
      </c>
      <c r="BG79" s="6">
        <v>3195</v>
      </c>
      <c r="BH79" s="6">
        <v>3284</v>
      </c>
    </row>
    <row r="80" spans="1:60" x14ac:dyDescent="0.25">
      <c r="A80" s="14" t="s">
        <v>41</v>
      </c>
      <c r="B80" s="6">
        <v>28342</v>
      </c>
      <c r="C80" s="6">
        <v>29721</v>
      </c>
      <c r="D80" s="6">
        <v>31300</v>
      </c>
      <c r="E80" s="6">
        <v>49489</v>
      </c>
      <c r="F80" s="6">
        <v>57092</v>
      </c>
      <c r="G80" s="6">
        <v>58468</v>
      </c>
      <c r="H80" s="6">
        <v>59308</v>
      </c>
      <c r="I80" s="6">
        <v>60726</v>
      </c>
      <c r="J80" s="6">
        <v>62002</v>
      </c>
      <c r="K80" s="6">
        <v>62446</v>
      </c>
      <c r="L80" s="6">
        <v>63885</v>
      </c>
      <c r="M80" s="6">
        <v>62666</v>
      </c>
      <c r="N80" s="6">
        <v>63469</v>
      </c>
      <c r="O80" s="6">
        <v>63803</v>
      </c>
      <c r="P80" s="6">
        <v>63351</v>
      </c>
      <c r="Q80" s="6">
        <v>62662</v>
      </c>
      <c r="R80" s="6">
        <v>61379</v>
      </c>
      <c r="S80" s="6">
        <v>60260</v>
      </c>
      <c r="T80" s="6">
        <v>58989</v>
      </c>
      <c r="U80" s="6">
        <v>57893</v>
      </c>
      <c r="V80" s="6">
        <v>57180</v>
      </c>
      <c r="W80" s="6">
        <v>56189</v>
      </c>
      <c r="X80" s="6">
        <v>55286</v>
      </c>
      <c r="Y80" s="6">
        <v>54610</v>
      </c>
      <c r="Z80" s="6">
        <v>53870</v>
      </c>
      <c r="AA80" s="6">
        <v>53666</v>
      </c>
      <c r="AB80" s="6">
        <v>52941</v>
      </c>
      <c r="AC80" s="6">
        <v>52444</v>
      </c>
      <c r="AD80" s="6">
        <v>52138</v>
      </c>
      <c r="AE80" s="6">
        <v>52211</v>
      </c>
      <c r="AF80" s="6">
        <v>52508</v>
      </c>
      <c r="AG80" s="6">
        <v>52745</v>
      </c>
      <c r="AH80" s="6">
        <v>53103</v>
      </c>
      <c r="AI80" s="6">
        <v>53365</v>
      </c>
      <c r="AJ80" s="6">
        <v>53670</v>
      </c>
      <c r="AK80" s="6">
        <v>53912</v>
      </c>
      <c r="AL80" s="6">
        <v>54038</v>
      </c>
      <c r="AM80" s="6">
        <v>54609</v>
      </c>
      <c r="AN80" s="6">
        <v>54724</v>
      </c>
      <c r="AO80" s="6">
        <v>55029</v>
      </c>
      <c r="AP80" s="6">
        <v>55109</v>
      </c>
      <c r="AQ80" s="6">
        <v>55414</v>
      </c>
      <c r="AR80" s="6">
        <v>55784</v>
      </c>
      <c r="AS80" s="6">
        <v>56208</v>
      </c>
      <c r="AT80" s="6">
        <v>56803</v>
      </c>
      <c r="AU80" s="6">
        <v>57592</v>
      </c>
      <c r="AV80" s="6">
        <v>58101</v>
      </c>
      <c r="AW80" s="6">
        <v>58809</v>
      </c>
      <c r="AX80" s="6">
        <v>59036</v>
      </c>
      <c r="AY80" s="6">
        <v>59720</v>
      </c>
      <c r="AZ80" s="6">
        <v>60191</v>
      </c>
      <c r="BA80" s="6">
        <v>60385</v>
      </c>
      <c r="BB80" s="6">
        <v>60403</v>
      </c>
      <c r="BC80" s="6">
        <v>60652</v>
      </c>
      <c r="BD80" s="6">
        <v>61067</v>
      </c>
      <c r="BE80" s="6">
        <v>61603</v>
      </c>
      <c r="BF80" s="6">
        <v>62512</v>
      </c>
      <c r="BG80" s="6">
        <v>63063</v>
      </c>
      <c r="BH80" s="6">
        <v>63771</v>
      </c>
    </row>
    <row r="81" spans="1:60" x14ac:dyDescent="0.25">
      <c r="A81" s="14" t="s">
        <v>24</v>
      </c>
      <c r="B81" s="6">
        <v>5707</v>
      </c>
      <c r="C81" s="6">
        <v>5944</v>
      </c>
      <c r="D81" s="6">
        <v>6257</v>
      </c>
      <c r="E81" s="6">
        <v>9627</v>
      </c>
      <c r="F81" s="6">
        <v>11251</v>
      </c>
      <c r="G81" s="6">
        <v>11521</v>
      </c>
      <c r="H81" s="6">
        <v>11719</v>
      </c>
      <c r="I81" s="6">
        <v>11990</v>
      </c>
      <c r="J81" s="6">
        <v>12238</v>
      </c>
      <c r="K81" s="6">
        <v>12360</v>
      </c>
      <c r="L81" s="6">
        <v>12698</v>
      </c>
      <c r="M81" s="6">
        <v>12536</v>
      </c>
      <c r="N81" s="6">
        <v>12686</v>
      </c>
      <c r="O81" s="6">
        <v>12817</v>
      </c>
      <c r="P81" s="6">
        <v>12808</v>
      </c>
      <c r="Q81" s="6">
        <v>12695</v>
      </c>
      <c r="R81" s="6">
        <v>12589</v>
      </c>
      <c r="S81" s="6">
        <v>12413</v>
      </c>
      <c r="T81" s="6">
        <v>12187</v>
      </c>
      <c r="U81" s="6">
        <v>11890</v>
      </c>
      <c r="V81" s="6">
        <v>11749</v>
      </c>
      <c r="W81" s="6">
        <v>11625</v>
      </c>
      <c r="X81" s="6">
        <v>11467</v>
      </c>
      <c r="Y81" s="6">
        <v>11428</v>
      </c>
      <c r="Z81" s="6">
        <v>11261</v>
      </c>
      <c r="AA81" s="6">
        <v>11098</v>
      </c>
      <c r="AB81" s="6">
        <v>10956</v>
      </c>
      <c r="AC81" s="6">
        <v>10844</v>
      </c>
      <c r="AD81" s="6">
        <v>10640</v>
      </c>
      <c r="AE81" s="6">
        <v>10737</v>
      </c>
      <c r="AF81" s="6">
        <v>10802</v>
      </c>
      <c r="AG81" s="6">
        <v>10918</v>
      </c>
      <c r="AH81" s="6">
        <v>11060</v>
      </c>
      <c r="AI81" s="6">
        <v>11203</v>
      </c>
      <c r="AJ81" s="6">
        <v>11342</v>
      </c>
      <c r="AK81" s="6">
        <v>11460</v>
      </c>
      <c r="AL81" s="6">
        <v>11477</v>
      </c>
      <c r="AM81" s="6">
        <v>11592</v>
      </c>
      <c r="AN81" s="6">
        <v>11639</v>
      </c>
      <c r="AO81" s="6">
        <v>11778</v>
      </c>
      <c r="AP81" s="6">
        <v>11819</v>
      </c>
      <c r="AQ81" s="6">
        <v>11867</v>
      </c>
      <c r="AR81" s="6">
        <v>11986</v>
      </c>
      <c r="AS81" s="6">
        <v>12098</v>
      </c>
      <c r="AT81" s="6">
        <v>12228</v>
      </c>
      <c r="AU81" s="6">
        <v>12289</v>
      </c>
      <c r="AV81" s="6">
        <v>12427</v>
      </c>
      <c r="AW81" s="6">
        <v>12594</v>
      </c>
      <c r="AX81" s="6">
        <v>12653</v>
      </c>
      <c r="AY81" s="6">
        <v>12768</v>
      </c>
      <c r="AZ81" s="6">
        <v>12851</v>
      </c>
      <c r="BA81" s="6">
        <v>12873</v>
      </c>
      <c r="BB81" s="6">
        <v>12873</v>
      </c>
      <c r="BC81" s="6">
        <v>12812</v>
      </c>
      <c r="BD81" s="6">
        <v>12866</v>
      </c>
      <c r="BE81" s="6">
        <v>12940</v>
      </c>
      <c r="BF81" s="6">
        <v>13113</v>
      </c>
      <c r="BG81" s="6">
        <v>13233</v>
      </c>
      <c r="BH81" s="6">
        <v>13383</v>
      </c>
    </row>
    <row r="82" spans="1:60" x14ac:dyDescent="0.25">
      <c r="A82" s="14" t="s">
        <v>65</v>
      </c>
      <c r="B82" s="6">
        <v>130071</v>
      </c>
      <c r="C82" s="6">
        <v>136949</v>
      </c>
      <c r="D82" s="6">
        <v>145329</v>
      </c>
      <c r="E82" s="6">
        <v>242551</v>
      </c>
      <c r="F82" s="6">
        <v>287080</v>
      </c>
      <c r="G82" s="6">
        <v>296822</v>
      </c>
      <c r="H82" s="6">
        <v>303826</v>
      </c>
      <c r="I82" s="6">
        <v>313865</v>
      </c>
      <c r="J82" s="6">
        <v>321391</v>
      </c>
      <c r="K82" s="6">
        <v>325342</v>
      </c>
      <c r="L82" s="6">
        <v>334860</v>
      </c>
      <c r="M82" s="6">
        <v>328939</v>
      </c>
      <c r="N82" s="6">
        <v>333754</v>
      </c>
      <c r="O82" s="6">
        <v>335357</v>
      </c>
      <c r="P82" s="6">
        <v>332958</v>
      </c>
      <c r="Q82" s="6">
        <v>329060</v>
      </c>
      <c r="R82" s="6">
        <v>321850</v>
      </c>
      <c r="S82" s="6">
        <v>315969</v>
      </c>
      <c r="T82" s="6">
        <v>310953</v>
      </c>
      <c r="U82" s="6">
        <v>304527</v>
      </c>
      <c r="V82" s="6">
        <v>299432</v>
      </c>
      <c r="W82" s="6">
        <v>292256</v>
      </c>
      <c r="X82" s="6">
        <v>286108</v>
      </c>
      <c r="Y82" s="6">
        <v>282252</v>
      </c>
      <c r="Z82" s="6">
        <v>277240</v>
      </c>
      <c r="AA82" s="6">
        <v>273368</v>
      </c>
      <c r="AB82" s="6">
        <v>268549</v>
      </c>
      <c r="AC82" s="6">
        <v>265311</v>
      </c>
      <c r="AD82" s="6">
        <v>262986</v>
      </c>
      <c r="AE82" s="6">
        <v>263951</v>
      </c>
      <c r="AF82" s="6">
        <v>266272</v>
      </c>
      <c r="AG82" s="6">
        <v>267648</v>
      </c>
      <c r="AH82" s="6">
        <v>269593</v>
      </c>
      <c r="AI82" s="6">
        <v>270398</v>
      </c>
      <c r="AJ82" s="6">
        <v>271853</v>
      </c>
      <c r="AK82" s="6">
        <v>273101</v>
      </c>
      <c r="AL82" s="6">
        <v>273402</v>
      </c>
      <c r="AM82" s="6">
        <v>275985</v>
      </c>
      <c r="AN82" s="6">
        <v>276522</v>
      </c>
      <c r="AO82" s="6">
        <v>278610</v>
      </c>
      <c r="AP82" s="6">
        <v>279486</v>
      </c>
      <c r="AQ82" s="6">
        <v>280674</v>
      </c>
      <c r="AR82" s="6">
        <v>282589</v>
      </c>
      <c r="AS82" s="6">
        <v>284873</v>
      </c>
      <c r="AT82" s="6">
        <v>287410</v>
      </c>
      <c r="AU82" s="6">
        <v>290047</v>
      </c>
      <c r="AV82" s="6">
        <v>292930</v>
      </c>
      <c r="AW82" s="6">
        <v>296454</v>
      </c>
      <c r="AX82" s="6">
        <v>297693</v>
      </c>
      <c r="AY82" s="6">
        <v>301124</v>
      </c>
      <c r="AZ82" s="6">
        <v>303517</v>
      </c>
      <c r="BA82" s="6">
        <v>304431</v>
      </c>
      <c r="BB82" s="6">
        <v>305015</v>
      </c>
      <c r="BC82" s="6">
        <v>306015</v>
      </c>
      <c r="BD82" s="6">
        <v>307938</v>
      </c>
      <c r="BE82" s="6">
        <v>310681</v>
      </c>
      <c r="BF82" s="6">
        <v>314835</v>
      </c>
      <c r="BG82" s="6">
        <v>317553</v>
      </c>
      <c r="BH82" s="6">
        <v>321502</v>
      </c>
    </row>
    <row r="83" spans="1:60" x14ac:dyDescent="0.25">
      <c r="A83" s="14" t="s">
        <v>42</v>
      </c>
      <c r="B83" s="6">
        <v>1138892</v>
      </c>
      <c r="C83" s="6">
        <v>1195494</v>
      </c>
      <c r="D83" s="6">
        <v>1261201</v>
      </c>
      <c r="E83" s="6">
        <v>1932385</v>
      </c>
      <c r="F83" s="6">
        <v>2249529</v>
      </c>
      <c r="G83" s="6">
        <v>2335634</v>
      </c>
      <c r="H83" s="6">
        <v>2396541</v>
      </c>
      <c r="I83" s="6">
        <v>2475271</v>
      </c>
      <c r="J83" s="6">
        <v>2537658</v>
      </c>
      <c r="K83" s="6">
        <v>2567601</v>
      </c>
      <c r="L83" s="6">
        <v>2636889</v>
      </c>
      <c r="M83" s="6">
        <v>2594324</v>
      </c>
      <c r="N83" s="6">
        <v>2628647</v>
      </c>
      <c r="O83" s="6">
        <v>2643602</v>
      </c>
      <c r="P83" s="6">
        <v>2627036</v>
      </c>
      <c r="Q83" s="6">
        <v>2603697</v>
      </c>
      <c r="R83" s="6">
        <v>2556660</v>
      </c>
      <c r="S83" s="6">
        <v>2517526</v>
      </c>
      <c r="T83" s="6">
        <v>2488211</v>
      </c>
      <c r="U83" s="6">
        <v>2447415</v>
      </c>
      <c r="V83" s="6">
        <v>2413747</v>
      </c>
      <c r="W83" s="6">
        <v>2364380</v>
      </c>
      <c r="X83" s="6">
        <v>2320530</v>
      </c>
      <c r="Y83" s="6">
        <v>2288810</v>
      </c>
      <c r="Z83" s="6">
        <v>2253232</v>
      </c>
      <c r="AA83" s="6">
        <v>2235765</v>
      </c>
      <c r="AB83" s="6">
        <v>2206643</v>
      </c>
      <c r="AC83" s="6">
        <v>2185260</v>
      </c>
      <c r="AD83" s="6">
        <v>2167093</v>
      </c>
      <c r="AE83" s="6">
        <v>2171427</v>
      </c>
      <c r="AF83" s="6">
        <v>2188299</v>
      </c>
      <c r="AG83" s="6">
        <v>2198939</v>
      </c>
      <c r="AH83" s="6">
        <v>2212093</v>
      </c>
      <c r="AI83" s="6">
        <v>2215312</v>
      </c>
      <c r="AJ83" s="6">
        <v>2223382</v>
      </c>
      <c r="AK83" s="6">
        <v>2235144</v>
      </c>
      <c r="AL83" s="6">
        <v>2240811</v>
      </c>
      <c r="AM83" s="6">
        <v>2263013</v>
      </c>
      <c r="AN83" s="6">
        <v>2272088</v>
      </c>
      <c r="AO83" s="6">
        <v>2289918</v>
      </c>
      <c r="AP83" s="6">
        <v>2297400</v>
      </c>
      <c r="AQ83" s="6">
        <v>2308041</v>
      </c>
      <c r="AR83" s="6">
        <v>2326021</v>
      </c>
      <c r="AS83" s="6">
        <v>2344520</v>
      </c>
      <c r="AT83" s="6">
        <v>2365971</v>
      </c>
      <c r="AU83" s="6">
        <v>2387690</v>
      </c>
      <c r="AV83" s="6">
        <v>2411633</v>
      </c>
      <c r="AW83" s="6">
        <v>2438172</v>
      </c>
      <c r="AX83" s="6">
        <v>2447102</v>
      </c>
      <c r="AY83" s="6">
        <v>2474361</v>
      </c>
      <c r="AZ83" s="6">
        <v>2490619</v>
      </c>
      <c r="BA83" s="6">
        <v>2498466</v>
      </c>
      <c r="BB83" s="6">
        <v>2505378</v>
      </c>
      <c r="BC83" s="6">
        <v>2513891</v>
      </c>
      <c r="BD83" s="6">
        <v>2529461</v>
      </c>
      <c r="BE83" s="6">
        <v>2552297</v>
      </c>
      <c r="BF83" s="6">
        <v>2587631</v>
      </c>
      <c r="BG83" s="6">
        <v>2611065</v>
      </c>
      <c r="BH83" s="6">
        <v>2642242</v>
      </c>
    </row>
    <row r="86" spans="1:60" x14ac:dyDescent="0.25">
      <c r="A86" s="14" t="s">
        <v>100</v>
      </c>
    </row>
    <row r="87" spans="1:60" x14ac:dyDescent="0.25">
      <c r="A87" s="14" t="s">
        <v>101</v>
      </c>
    </row>
    <row r="88" spans="1:60" x14ac:dyDescent="0.25">
      <c r="B88" s="14" t="s">
        <v>54</v>
      </c>
      <c r="C88" s="14" t="s">
        <v>98</v>
      </c>
      <c r="D88" s="14" t="s">
        <v>99</v>
      </c>
      <c r="E88" s="205" t="s">
        <v>1042</v>
      </c>
      <c r="F88" s="205" t="s">
        <v>1043</v>
      </c>
      <c r="G88" s="231" t="s">
        <v>1075</v>
      </c>
    </row>
    <row r="89" spans="1:60" x14ac:dyDescent="0.25">
      <c r="A89" s="14" t="s">
        <v>0</v>
      </c>
      <c r="B89" s="14">
        <v>53853</v>
      </c>
      <c r="C89" s="14">
        <v>54620</v>
      </c>
      <c r="D89" s="14">
        <v>55338</v>
      </c>
      <c r="E89" s="14">
        <v>56117</v>
      </c>
      <c r="F89" s="14">
        <v>56839</v>
      </c>
      <c r="G89" s="175">
        <v>57543.603605437602</v>
      </c>
    </row>
    <row r="90" spans="1:60" x14ac:dyDescent="0.25">
      <c r="A90" s="14" t="s">
        <v>1</v>
      </c>
      <c r="B90" s="14">
        <v>66533</v>
      </c>
      <c r="C90" s="14">
        <v>66995</v>
      </c>
      <c r="D90" s="14">
        <v>67403</v>
      </c>
      <c r="E90" s="14">
        <v>67854</v>
      </c>
      <c r="F90" s="14">
        <v>68299</v>
      </c>
      <c r="G90" s="175">
        <v>68801.299101196593</v>
      </c>
    </row>
    <row r="91" spans="1:60" x14ac:dyDescent="0.25">
      <c r="A91" s="14" t="s">
        <v>2</v>
      </c>
      <c r="B91" s="14">
        <v>45279</v>
      </c>
      <c r="C91" s="14">
        <v>46028</v>
      </c>
      <c r="D91" s="14">
        <v>46746</v>
      </c>
      <c r="E91" s="14">
        <v>47464</v>
      </c>
      <c r="F91" s="14">
        <v>48165</v>
      </c>
      <c r="G91" s="175">
        <v>48850.830334430597</v>
      </c>
    </row>
    <row r="92" spans="1:60" x14ac:dyDescent="0.25">
      <c r="A92" s="14" t="s">
        <v>3</v>
      </c>
      <c r="B92" s="14">
        <v>51798</v>
      </c>
      <c r="C92" s="14">
        <v>52426</v>
      </c>
      <c r="D92" s="14">
        <v>53047</v>
      </c>
      <c r="E92" s="14">
        <v>53770</v>
      </c>
      <c r="F92" s="14">
        <v>54499</v>
      </c>
      <c r="G92" s="175">
        <v>55200.603873676198</v>
      </c>
    </row>
    <row r="93" spans="1:60" x14ac:dyDescent="0.25">
      <c r="A93" s="14" t="s">
        <v>7</v>
      </c>
      <c r="B93" s="14">
        <v>51416</v>
      </c>
      <c r="C93" s="14">
        <v>51987</v>
      </c>
      <c r="D93" s="14">
        <v>52567</v>
      </c>
      <c r="E93" s="14">
        <v>53201</v>
      </c>
      <c r="F93" s="14">
        <v>53787</v>
      </c>
      <c r="G93" s="175">
        <v>54368.2039666774</v>
      </c>
    </row>
    <row r="94" spans="1:60" x14ac:dyDescent="0.25">
      <c r="A94" s="14" t="s">
        <v>4</v>
      </c>
      <c r="B94" s="14">
        <v>42389</v>
      </c>
      <c r="C94" s="14">
        <v>42478</v>
      </c>
      <c r="D94" s="14">
        <v>42561</v>
      </c>
      <c r="E94" s="14">
        <v>42701</v>
      </c>
      <c r="F94" s="14">
        <v>42842</v>
      </c>
      <c r="G94" s="175">
        <v>42971.666699372901</v>
      </c>
    </row>
    <row r="95" spans="1:60" x14ac:dyDescent="0.25">
      <c r="A95" s="14" t="s">
        <v>5</v>
      </c>
      <c r="B95" s="14">
        <v>70320</v>
      </c>
      <c r="C95" s="14">
        <v>71158</v>
      </c>
      <c r="D95" s="14">
        <v>71947</v>
      </c>
      <c r="E95" s="14">
        <v>72783</v>
      </c>
      <c r="F95" s="14">
        <v>73579</v>
      </c>
      <c r="G95" s="175">
        <v>74351.950527343302</v>
      </c>
    </row>
    <row r="96" spans="1:60" x14ac:dyDescent="0.25">
      <c r="A96" s="14" t="s">
        <v>6</v>
      </c>
      <c r="B96" s="14">
        <v>49440</v>
      </c>
      <c r="C96" s="14">
        <v>49709</v>
      </c>
      <c r="D96" s="14">
        <v>49991</v>
      </c>
      <c r="E96" s="14">
        <v>50333</v>
      </c>
      <c r="F96" s="14">
        <v>50689</v>
      </c>
      <c r="G96" s="175">
        <v>51025.860916388301</v>
      </c>
    </row>
    <row r="97" spans="1:7" x14ac:dyDescent="0.25">
      <c r="A97" s="14" t="s">
        <v>8</v>
      </c>
      <c r="B97" s="14">
        <v>61789</v>
      </c>
      <c r="C97" s="14">
        <v>62601</v>
      </c>
      <c r="D97" s="14">
        <v>63356</v>
      </c>
      <c r="E97" s="14">
        <v>64136</v>
      </c>
      <c r="F97" s="14">
        <v>64884</v>
      </c>
      <c r="G97" s="175">
        <v>65616.942886274701</v>
      </c>
    </row>
    <row r="98" spans="1:7" x14ac:dyDescent="0.25">
      <c r="A98" s="14" t="s">
        <v>9</v>
      </c>
      <c r="B98" s="14">
        <v>63967</v>
      </c>
      <c r="C98" s="14">
        <v>64460</v>
      </c>
      <c r="D98" s="14">
        <v>64967</v>
      </c>
      <c r="E98" s="14">
        <v>65537</v>
      </c>
      <c r="F98" s="14">
        <v>66112</v>
      </c>
      <c r="G98" s="175">
        <v>66670.190200108103</v>
      </c>
    </row>
    <row r="99" spans="1:7" x14ac:dyDescent="0.25">
      <c r="A99" s="14" t="s">
        <v>46</v>
      </c>
      <c r="B99" s="14">
        <v>52921</v>
      </c>
      <c r="C99" s="14">
        <v>53538</v>
      </c>
      <c r="D99" s="14">
        <v>54137</v>
      </c>
      <c r="E99" s="14">
        <v>54805</v>
      </c>
      <c r="F99" s="14">
        <v>55445</v>
      </c>
      <c r="G99" s="175">
        <v>56076.167176226401</v>
      </c>
    </row>
    <row r="100" spans="1:7" x14ac:dyDescent="0.25">
      <c r="A100" s="14" t="s">
        <v>11</v>
      </c>
      <c r="B100" s="14">
        <v>49522</v>
      </c>
      <c r="C100" s="14">
        <v>49872</v>
      </c>
      <c r="D100" s="14">
        <v>50170</v>
      </c>
      <c r="E100" s="14">
        <v>50549</v>
      </c>
      <c r="F100" s="14">
        <v>50927</v>
      </c>
      <c r="G100" s="175">
        <v>51305.861185415197</v>
      </c>
    </row>
    <row r="101" spans="1:7" x14ac:dyDescent="0.25">
      <c r="A101" s="14" t="s">
        <v>94</v>
      </c>
      <c r="B101" s="14">
        <v>659228</v>
      </c>
      <c r="C101" s="14">
        <v>665872</v>
      </c>
      <c r="D101" s="14">
        <v>672232</v>
      </c>
      <c r="E101" s="14">
        <v>679250</v>
      </c>
      <c r="F101" s="14">
        <v>686067</v>
      </c>
      <c r="G101" s="175">
        <v>692783.1804725473</v>
      </c>
    </row>
    <row r="102" spans="1:7" x14ac:dyDescent="0.25">
      <c r="A102" s="14" t="s">
        <v>24</v>
      </c>
      <c r="B102" s="14">
        <v>112130</v>
      </c>
      <c r="C102" s="14">
        <v>112443</v>
      </c>
      <c r="D102" s="14">
        <v>112740</v>
      </c>
      <c r="E102" s="14">
        <v>113259</v>
      </c>
      <c r="F102" s="14">
        <v>113685</v>
      </c>
      <c r="G102" s="175">
        <v>114121.443787282</v>
      </c>
    </row>
    <row r="103" spans="1:7" x14ac:dyDescent="0.25">
      <c r="A103" s="14" t="s">
        <v>65</v>
      </c>
      <c r="B103" s="14">
        <v>3782350</v>
      </c>
      <c r="C103" s="14">
        <v>3807079</v>
      </c>
      <c r="D103" s="14">
        <v>3830091</v>
      </c>
      <c r="E103" s="14">
        <v>3858153</v>
      </c>
      <c r="F103" s="14">
        <v>3885294</v>
      </c>
      <c r="G103" s="175">
        <v>3911743.34712573</v>
      </c>
    </row>
    <row r="104" spans="1:7" x14ac:dyDescent="0.25">
      <c r="A104" s="14" t="s">
        <v>42</v>
      </c>
      <c r="B104" s="14">
        <v>23385139</v>
      </c>
      <c r="C104" s="14">
        <v>23542797</v>
      </c>
      <c r="D104" s="14">
        <v>23688898</v>
      </c>
      <c r="E104" s="14">
        <v>23868499</v>
      </c>
      <c r="F104" s="14">
        <v>24040824</v>
      </c>
      <c r="G104" s="175">
        <v>24209028.395700999</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99295-D2F1-4E8D-9551-1523BCC8BD13}">
  <sheetPr codeName="Sheet36">
    <tabColor theme="4" tint="0.59999389629810485"/>
  </sheetPr>
  <dimension ref="A1:AC85"/>
  <sheetViews>
    <sheetView workbookViewId="0">
      <selection activeCell="BE21" sqref="BE21"/>
    </sheetView>
  </sheetViews>
  <sheetFormatPr defaultRowHeight="15" x14ac:dyDescent="0.25"/>
  <cols>
    <col min="1" max="1" width="16.875" bestFit="1" customWidth="1"/>
    <col min="2" max="2" width="15" customWidth="1"/>
    <col min="3" max="4" width="12.625" bestFit="1" customWidth="1"/>
    <col min="5" max="5" width="8.875" bestFit="1" customWidth="1"/>
    <col min="6" max="6" width="16.5" customWidth="1"/>
    <col min="7" max="7" width="8" bestFit="1" customWidth="1"/>
    <col min="8" max="8" width="16.625" customWidth="1"/>
    <col min="9" max="9" width="8.875" customWidth="1"/>
    <col min="10" max="10" width="11.25" customWidth="1"/>
    <col min="11" max="11" width="11.75" customWidth="1"/>
    <col min="12" max="12" width="13.125" customWidth="1"/>
    <col min="13" max="13" width="10.75" customWidth="1"/>
    <col min="14" max="15" width="16.875" customWidth="1"/>
    <col min="16" max="16" width="9" style="5"/>
    <col min="17" max="18" width="9" style="14"/>
  </cols>
  <sheetData>
    <row r="1" spans="1:23" ht="23.25" x14ac:dyDescent="0.35">
      <c r="A1" s="46" t="s">
        <v>996</v>
      </c>
      <c r="B1" s="14"/>
      <c r="C1" s="14"/>
      <c r="D1" s="14"/>
      <c r="Q1" s="196" t="s">
        <v>39</v>
      </c>
      <c r="R1"/>
    </row>
    <row r="2" spans="1:23" x14ac:dyDescent="0.25">
      <c r="A2" s="79" t="s">
        <v>321</v>
      </c>
      <c r="B2" s="14"/>
      <c r="C2" s="14"/>
      <c r="D2" s="14"/>
      <c r="Q2"/>
      <c r="R2"/>
    </row>
    <row r="3" spans="1:23" ht="14.25" x14ac:dyDescent="0.2">
      <c r="Q3"/>
      <c r="R3"/>
    </row>
    <row r="4" spans="1:23" ht="14.25" x14ac:dyDescent="0.2">
      <c r="Q4"/>
      <c r="R4"/>
    </row>
    <row r="5" spans="1:23" ht="15.75" x14ac:dyDescent="0.25">
      <c r="A5" s="191">
        <v>2021</v>
      </c>
      <c r="Q5"/>
      <c r="R5"/>
    </row>
    <row r="6" spans="1:23" ht="14.25" x14ac:dyDescent="0.2">
      <c r="Q6"/>
      <c r="R6"/>
    </row>
    <row r="7" spans="1:23" ht="51" x14ac:dyDescent="0.2">
      <c r="A7" s="192" t="s">
        <v>997</v>
      </c>
      <c r="B7" s="193" t="s">
        <v>1017</v>
      </c>
      <c r="C7" s="193" t="s">
        <v>998</v>
      </c>
      <c r="D7" s="193" t="s">
        <v>1020</v>
      </c>
      <c r="E7" s="193" t="s">
        <v>999</v>
      </c>
      <c r="F7" s="193" t="s">
        <v>1000</v>
      </c>
      <c r="G7" s="193" t="s">
        <v>1001</v>
      </c>
      <c r="H7" s="193" t="s">
        <v>1002</v>
      </c>
      <c r="I7" s="193" t="s">
        <v>1003</v>
      </c>
      <c r="J7" s="193" t="s">
        <v>1004</v>
      </c>
      <c r="K7" s="193" t="s">
        <v>1005</v>
      </c>
      <c r="L7" s="193" t="s">
        <v>1006</v>
      </c>
      <c r="M7" s="193" t="s">
        <v>1007</v>
      </c>
      <c r="N7" s="193" t="s">
        <v>1008</v>
      </c>
      <c r="O7" s="193" t="s">
        <v>1009</v>
      </c>
      <c r="Q7" s="193" t="s">
        <v>1021</v>
      </c>
      <c r="R7" s="193" t="s">
        <v>1025</v>
      </c>
      <c r="S7" s="197">
        <v>2001</v>
      </c>
      <c r="T7" s="197" t="s">
        <v>1026</v>
      </c>
      <c r="U7" s="197">
        <v>2011</v>
      </c>
      <c r="V7" s="197" t="s">
        <v>1027</v>
      </c>
      <c r="W7" s="197">
        <v>2021</v>
      </c>
    </row>
    <row r="8" spans="1:23" ht="14.25" x14ac:dyDescent="0.2">
      <c r="A8" s="194" t="s">
        <v>0</v>
      </c>
      <c r="B8" s="195">
        <v>53583</v>
      </c>
      <c r="C8" s="195">
        <v>624</v>
      </c>
      <c r="D8" s="195">
        <f>B8-C8</f>
        <v>52959</v>
      </c>
      <c r="E8" s="195">
        <v>35805</v>
      </c>
      <c r="F8" s="195">
        <v>1363</v>
      </c>
      <c r="G8" s="195">
        <v>3916</v>
      </c>
      <c r="H8" s="195">
        <v>4975</v>
      </c>
      <c r="I8" s="195">
        <v>121</v>
      </c>
      <c r="J8" s="195">
        <v>112</v>
      </c>
      <c r="K8" s="195">
        <v>330</v>
      </c>
      <c r="L8" s="195">
        <v>168</v>
      </c>
      <c r="M8" s="195">
        <v>391</v>
      </c>
      <c r="N8" s="195">
        <v>5318</v>
      </c>
      <c r="O8" s="195">
        <v>460</v>
      </c>
      <c r="Q8" s="194" t="s">
        <v>0</v>
      </c>
      <c r="R8" s="195">
        <f>D70</f>
        <v>1839</v>
      </c>
      <c r="S8" s="198">
        <f>D70/B70</f>
        <v>4.436991820879678E-2</v>
      </c>
      <c r="T8" s="195">
        <f>C49</f>
        <v>874</v>
      </c>
      <c r="U8" s="198">
        <f>C49/B49</f>
        <v>1.828949295833595E-2</v>
      </c>
      <c r="V8" s="195">
        <f>C8</f>
        <v>624</v>
      </c>
      <c r="W8" s="198">
        <f>C8/B8</f>
        <v>1.1645484575331728E-2</v>
      </c>
    </row>
    <row r="9" spans="1:23" ht="14.25" x14ac:dyDescent="0.2">
      <c r="A9" s="194" t="s">
        <v>1</v>
      </c>
      <c r="B9" s="195">
        <v>63792</v>
      </c>
      <c r="C9" s="195">
        <v>789</v>
      </c>
      <c r="D9" s="195">
        <f t="shared" ref="D9:D22" si="0">B9-C9</f>
        <v>63003</v>
      </c>
      <c r="E9" s="195">
        <v>48793</v>
      </c>
      <c r="F9" s="195">
        <v>826</v>
      </c>
      <c r="G9" s="195">
        <v>5339</v>
      </c>
      <c r="H9" s="195">
        <v>1187</v>
      </c>
      <c r="I9" s="195">
        <v>86</v>
      </c>
      <c r="J9" s="195">
        <v>57</v>
      </c>
      <c r="K9" s="195">
        <v>173</v>
      </c>
      <c r="L9" s="195">
        <v>240</v>
      </c>
      <c r="M9" s="195">
        <v>371</v>
      </c>
      <c r="N9" s="195">
        <v>5521</v>
      </c>
      <c r="O9" s="195">
        <v>410</v>
      </c>
      <c r="Q9" s="194" t="s">
        <v>1</v>
      </c>
      <c r="R9" s="195">
        <f t="shared" ref="R9:R23" si="1">D71</f>
        <v>3289</v>
      </c>
      <c r="S9" s="198">
        <f t="shared" ref="S9:S23" si="2">D71/B71</f>
        <v>5.9166381838133442E-2</v>
      </c>
      <c r="T9" s="195">
        <f t="shared" ref="T9:T23" si="3">C50</f>
        <v>1329</v>
      </c>
      <c r="U9" s="198">
        <f t="shared" ref="U9:U23" si="4">C50/B50</f>
        <v>2.1868983561238089E-2</v>
      </c>
      <c r="V9" s="195">
        <f t="shared" ref="V9:V23" si="5">C9</f>
        <v>789</v>
      </c>
      <c r="W9" s="198">
        <f t="shared" ref="W9:W23" si="6">C9/B9</f>
        <v>1.2368322046651618E-2</v>
      </c>
    </row>
    <row r="10" spans="1:23" ht="14.25" x14ac:dyDescent="0.2">
      <c r="A10" s="194" t="s">
        <v>2</v>
      </c>
      <c r="B10" s="195">
        <v>45696</v>
      </c>
      <c r="C10" s="195">
        <v>623</v>
      </c>
      <c r="D10" s="195">
        <f t="shared" si="0"/>
        <v>45073</v>
      </c>
      <c r="E10" s="195">
        <v>36405</v>
      </c>
      <c r="F10" s="195">
        <v>305</v>
      </c>
      <c r="G10" s="195">
        <v>3830</v>
      </c>
      <c r="H10" s="195">
        <v>159</v>
      </c>
      <c r="I10" s="195">
        <v>9</v>
      </c>
      <c r="J10" s="195">
        <v>8</v>
      </c>
      <c r="K10" s="195">
        <v>73</v>
      </c>
      <c r="L10" s="195">
        <v>176</v>
      </c>
      <c r="M10" s="195">
        <v>398</v>
      </c>
      <c r="N10" s="195">
        <v>3503</v>
      </c>
      <c r="O10" s="195">
        <v>207</v>
      </c>
      <c r="Q10" s="194" t="s">
        <v>2</v>
      </c>
      <c r="R10" s="195">
        <f t="shared" si="1"/>
        <v>2169</v>
      </c>
      <c r="S10" s="198">
        <f t="shared" si="2"/>
        <v>6.1540644062987655E-2</v>
      </c>
      <c r="T10" s="195">
        <f t="shared" si="3"/>
        <v>1010</v>
      </c>
      <c r="U10" s="198">
        <f t="shared" si="4"/>
        <v>2.5198972081534893E-2</v>
      </c>
      <c r="V10" s="195">
        <f t="shared" si="5"/>
        <v>623</v>
      </c>
      <c r="W10" s="198">
        <f t="shared" si="6"/>
        <v>1.3633578431372549E-2</v>
      </c>
    </row>
    <row r="11" spans="1:23" ht="14.25" x14ac:dyDescent="0.2">
      <c r="A11" s="194" t="s">
        <v>3</v>
      </c>
      <c r="B11" s="195">
        <v>50548</v>
      </c>
      <c r="C11" s="195">
        <v>676</v>
      </c>
      <c r="D11" s="195">
        <f t="shared" si="0"/>
        <v>49872</v>
      </c>
      <c r="E11" s="195">
        <v>38832</v>
      </c>
      <c r="F11" s="195">
        <v>708</v>
      </c>
      <c r="G11" s="195">
        <v>3182</v>
      </c>
      <c r="H11" s="195">
        <v>1442</v>
      </c>
      <c r="I11" s="195">
        <v>83</v>
      </c>
      <c r="J11" s="195">
        <v>92</v>
      </c>
      <c r="K11" s="195">
        <v>135</v>
      </c>
      <c r="L11" s="195">
        <v>309</v>
      </c>
      <c r="M11" s="195">
        <v>302</v>
      </c>
      <c r="N11" s="195">
        <v>4545</v>
      </c>
      <c r="O11" s="195">
        <v>242</v>
      </c>
      <c r="Q11" s="194" t="s">
        <v>3</v>
      </c>
      <c r="R11" s="195">
        <f t="shared" si="1"/>
        <v>3488</v>
      </c>
      <c r="S11" s="198">
        <f t="shared" si="2"/>
        <v>7.8721675543919831E-2</v>
      </c>
      <c r="T11" s="195">
        <f t="shared" si="3"/>
        <v>1171</v>
      </c>
      <c r="U11" s="198">
        <f t="shared" si="4"/>
        <v>2.4239287932105155E-2</v>
      </c>
      <c r="V11" s="195">
        <f t="shared" si="5"/>
        <v>676</v>
      </c>
      <c r="W11" s="198">
        <f t="shared" si="6"/>
        <v>1.337342723747725E-2</v>
      </c>
    </row>
    <row r="12" spans="1:23" ht="14.25" x14ac:dyDescent="0.2">
      <c r="A12" s="194" t="s">
        <v>62</v>
      </c>
      <c r="B12" s="195">
        <v>48337</v>
      </c>
      <c r="C12" s="195">
        <v>738</v>
      </c>
      <c r="D12" s="195">
        <f t="shared" si="0"/>
        <v>47599</v>
      </c>
      <c r="E12" s="195">
        <v>35238</v>
      </c>
      <c r="F12" s="195">
        <v>707</v>
      </c>
      <c r="G12" s="195">
        <v>4027</v>
      </c>
      <c r="H12" s="195">
        <v>2303</v>
      </c>
      <c r="I12" s="195">
        <v>75</v>
      </c>
      <c r="J12" s="195">
        <v>71</v>
      </c>
      <c r="K12" s="195">
        <v>147</v>
      </c>
      <c r="L12" s="195">
        <v>189</v>
      </c>
      <c r="M12" s="195">
        <v>302</v>
      </c>
      <c r="N12" s="195">
        <v>4238</v>
      </c>
      <c r="O12" s="195">
        <v>302</v>
      </c>
      <c r="Q12" s="194" t="s">
        <v>7</v>
      </c>
      <c r="R12" s="195">
        <f t="shared" si="1"/>
        <v>3053</v>
      </c>
      <c r="S12" s="198">
        <f t="shared" si="2"/>
        <v>7.4190177638453494E-2</v>
      </c>
      <c r="T12" s="195">
        <f t="shared" si="3"/>
        <v>1574</v>
      </c>
      <c r="U12" s="198">
        <f t="shared" si="4"/>
        <v>3.3221469427383438E-2</v>
      </c>
      <c r="V12" s="195">
        <f t="shared" si="5"/>
        <v>738</v>
      </c>
      <c r="W12" s="198">
        <f t="shared" si="6"/>
        <v>1.5267807269793326E-2</v>
      </c>
    </row>
    <row r="13" spans="1:23" ht="14.25" x14ac:dyDescent="0.2">
      <c r="A13" s="194" t="s">
        <v>4</v>
      </c>
      <c r="B13" s="195">
        <v>41724</v>
      </c>
      <c r="C13" s="195">
        <v>627</v>
      </c>
      <c r="D13" s="195">
        <f t="shared" si="0"/>
        <v>41097</v>
      </c>
      <c r="E13" s="195">
        <v>32858</v>
      </c>
      <c r="F13" s="195">
        <v>389</v>
      </c>
      <c r="G13" s="195">
        <v>2960</v>
      </c>
      <c r="H13" s="195">
        <v>676</v>
      </c>
      <c r="I13" s="195">
        <v>18</v>
      </c>
      <c r="J13" s="195">
        <v>31</v>
      </c>
      <c r="K13" s="195">
        <v>60</v>
      </c>
      <c r="L13" s="195">
        <v>109</v>
      </c>
      <c r="M13" s="195">
        <v>408</v>
      </c>
      <c r="N13" s="195">
        <v>3372</v>
      </c>
      <c r="O13" s="195">
        <v>216</v>
      </c>
      <c r="Q13" s="194" t="s">
        <v>4</v>
      </c>
      <c r="R13" s="195">
        <f t="shared" si="1"/>
        <v>2585</v>
      </c>
      <c r="S13" s="198">
        <f t="shared" si="2"/>
        <v>6.7558738206622587E-2</v>
      </c>
      <c r="T13" s="195">
        <f t="shared" si="3"/>
        <v>1003</v>
      </c>
      <c r="U13" s="198">
        <f t="shared" si="4"/>
        <v>2.4807697064133955E-2</v>
      </c>
      <c r="V13" s="195">
        <f t="shared" si="5"/>
        <v>627</v>
      </c>
      <c r="W13" s="198">
        <f t="shared" si="6"/>
        <v>1.5027322404371584E-2</v>
      </c>
    </row>
    <row r="14" spans="1:23" ht="14.25" x14ac:dyDescent="0.2">
      <c r="A14" s="194" t="s">
        <v>5</v>
      </c>
      <c r="B14" s="195">
        <v>71208</v>
      </c>
      <c r="C14" s="195">
        <v>848</v>
      </c>
      <c r="D14" s="195">
        <f t="shared" si="0"/>
        <v>70360</v>
      </c>
      <c r="E14" s="195">
        <v>52985</v>
      </c>
      <c r="F14" s="195">
        <v>1139</v>
      </c>
      <c r="G14" s="195">
        <v>5854</v>
      </c>
      <c r="H14" s="195">
        <v>2780</v>
      </c>
      <c r="I14" s="195">
        <v>89</v>
      </c>
      <c r="J14" s="195">
        <v>64</v>
      </c>
      <c r="K14" s="195">
        <v>286</v>
      </c>
      <c r="L14" s="195">
        <v>120</v>
      </c>
      <c r="M14" s="195">
        <v>449</v>
      </c>
      <c r="N14" s="195">
        <v>6068</v>
      </c>
      <c r="O14" s="195">
        <v>526</v>
      </c>
      <c r="Q14" s="194" t="s">
        <v>5</v>
      </c>
      <c r="R14" s="195">
        <f t="shared" si="1"/>
        <v>3213</v>
      </c>
      <c r="S14" s="198">
        <f t="shared" si="2"/>
        <v>5.6914601526933908E-2</v>
      </c>
      <c r="T14" s="195">
        <f t="shared" si="3"/>
        <v>1403</v>
      </c>
      <c r="U14" s="198">
        <f t="shared" si="4"/>
        <v>2.2112944662474193E-2</v>
      </c>
      <c r="V14" s="195">
        <f t="shared" si="5"/>
        <v>848</v>
      </c>
      <c r="W14" s="198">
        <f t="shared" si="6"/>
        <v>1.1908774295023031E-2</v>
      </c>
    </row>
    <row r="15" spans="1:23" ht="14.25" x14ac:dyDescent="0.2">
      <c r="A15" s="194" t="s">
        <v>6</v>
      </c>
      <c r="B15" s="195">
        <v>49011</v>
      </c>
      <c r="C15" s="195">
        <v>485</v>
      </c>
      <c r="D15" s="195">
        <f t="shared" si="0"/>
        <v>48526</v>
      </c>
      <c r="E15" s="195">
        <v>35439</v>
      </c>
      <c r="F15" s="195">
        <v>984</v>
      </c>
      <c r="G15" s="195">
        <v>3421</v>
      </c>
      <c r="H15" s="195">
        <v>3268</v>
      </c>
      <c r="I15" s="195">
        <v>77</v>
      </c>
      <c r="J15" s="195">
        <v>60</v>
      </c>
      <c r="K15" s="195">
        <v>274</v>
      </c>
      <c r="L15" s="195">
        <v>187</v>
      </c>
      <c r="M15" s="195">
        <v>216</v>
      </c>
      <c r="N15" s="195">
        <v>4240</v>
      </c>
      <c r="O15" s="195">
        <v>360</v>
      </c>
      <c r="Q15" s="194" t="s">
        <v>6</v>
      </c>
      <c r="R15" s="195">
        <f t="shared" si="1"/>
        <v>1825</v>
      </c>
      <c r="S15" s="198">
        <f t="shared" si="2"/>
        <v>4.113510345760267E-2</v>
      </c>
      <c r="T15" s="195">
        <f t="shared" si="3"/>
        <v>852</v>
      </c>
      <c r="U15" s="198">
        <f t="shared" si="4"/>
        <v>1.811994895789026E-2</v>
      </c>
      <c r="V15" s="195">
        <f t="shared" si="5"/>
        <v>485</v>
      </c>
      <c r="W15" s="198">
        <f t="shared" si="6"/>
        <v>9.8957376915386336E-3</v>
      </c>
    </row>
    <row r="16" spans="1:23" ht="14.25" x14ac:dyDescent="0.2">
      <c r="A16" s="194" t="s">
        <v>8</v>
      </c>
      <c r="B16" s="195">
        <v>60494</v>
      </c>
      <c r="C16" s="195">
        <v>941</v>
      </c>
      <c r="D16" s="195">
        <f t="shared" si="0"/>
        <v>59553</v>
      </c>
      <c r="E16" s="195">
        <v>47471</v>
      </c>
      <c r="F16" s="195">
        <v>863</v>
      </c>
      <c r="G16" s="195">
        <v>3617</v>
      </c>
      <c r="H16" s="195">
        <v>1263</v>
      </c>
      <c r="I16" s="195">
        <v>102</v>
      </c>
      <c r="J16" s="195">
        <v>57</v>
      </c>
      <c r="K16" s="195">
        <v>163</v>
      </c>
      <c r="L16" s="195">
        <v>121</v>
      </c>
      <c r="M16" s="195">
        <v>406</v>
      </c>
      <c r="N16" s="195">
        <v>5162</v>
      </c>
      <c r="O16" s="195">
        <v>328</v>
      </c>
      <c r="Q16" s="194" t="s">
        <v>8</v>
      </c>
      <c r="R16" s="195">
        <f t="shared" si="1"/>
        <v>3786</v>
      </c>
      <c r="S16" s="198">
        <f t="shared" si="2"/>
        <v>7.6855930655082116E-2</v>
      </c>
      <c r="T16" s="195">
        <f t="shared" si="3"/>
        <v>1598</v>
      </c>
      <c r="U16" s="198">
        <f t="shared" si="4"/>
        <v>2.874876315552757E-2</v>
      </c>
      <c r="V16" s="195">
        <f t="shared" si="5"/>
        <v>941</v>
      </c>
      <c r="W16" s="198">
        <f t="shared" si="6"/>
        <v>1.5555261678844183E-2</v>
      </c>
    </row>
    <row r="17" spans="1:29" ht="14.25" x14ac:dyDescent="0.2">
      <c r="A17" s="194" t="s">
        <v>9</v>
      </c>
      <c r="B17" s="195">
        <v>62203</v>
      </c>
      <c r="C17" s="195">
        <v>960</v>
      </c>
      <c r="D17" s="195">
        <f t="shared" si="0"/>
        <v>61243</v>
      </c>
      <c r="E17" s="195">
        <v>49133</v>
      </c>
      <c r="F17" s="195">
        <v>432</v>
      </c>
      <c r="G17" s="195">
        <v>5951</v>
      </c>
      <c r="H17" s="195">
        <v>172</v>
      </c>
      <c r="I17" s="195">
        <v>22</v>
      </c>
      <c r="J17" s="195">
        <v>22</v>
      </c>
      <c r="K17" s="195">
        <v>48</v>
      </c>
      <c r="L17" s="195">
        <v>195</v>
      </c>
      <c r="M17" s="195">
        <v>430</v>
      </c>
      <c r="N17" s="195">
        <v>4621</v>
      </c>
      <c r="O17" s="195">
        <v>217</v>
      </c>
      <c r="Q17" s="194" t="s">
        <v>9</v>
      </c>
      <c r="R17" s="195">
        <f t="shared" si="1"/>
        <v>5159</v>
      </c>
      <c r="S17" s="198">
        <f t="shared" si="2"/>
        <v>9.3426294820717126E-2</v>
      </c>
      <c r="T17" s="195">
        <f t="shared" si="3"/>
        <v>1762</v>
      </c>
      <c r="U17" s="198">
        <f t="shared" si="4"/>
        <v>2.9606976626955456E-2</v>
      </c>
      <c r="V17" s="195">
        <f t="shared" si="5"/>
        <v>960</v>
      </c>
      <c r="W17" s="198">
        <f t="shared" si="6"/>
        <v>1.5433339228011511E-2</v>
      </c>
    </row>
    <row r="18" spans="1:29" ht="14.25" x14ac:dyDescent="0.2">
      <c r="A18" s="194" t="s">
        <v>10</v>
      </c>
      <c r="B18" s="195">
        <v>53575</v>
      </c>
      <c r="C18" s="195">
        <v>549</v>
      </c>
      <c r="D18" s="195">
        <f t="shared" si="0"/>
        <v>53026</v>
      </c>
      <c r="E18" s="195">
        <v>42140</v>
      </c>
      <c r="F18" s="195">
        <v>556</v>
      </c>
      <c r="G18" s="195">
        <v>3409</v>
      </c>
      <c r="H18" s="195">
        <v>1550</v>
      </c>
      <c r="I18" s="195">
        <v>52</v>
      </c>
      <c r="J18" s="195">
        <v>42</v>
      </c>
      <c r="K18" s="195">
        <v>203</v>
      </c>
      <c r="L18" s="195">
        <v>221</v>
      </c>
      <c r="M18" s="195">
        <v>221</v>
      </c>
      <c r="N18" s="195">
        <v>4358</v>
      </c>
      <c r="O18" s="195">
        <v>274</v>
      </c>
      <c r="Q18" s="194" t="s">
        <v>46</v>
      </c>
      <c r="R18" s="195">
        <f t="shared" si="1"/>
        <v>2411</v>
      </c>
      <c r="S18" s="198">
        <f t="shared" si="2"/>
        <v>5.6405577390978852E-2</v>
      </c>
      <c r="T18" s="195">
        <f t="shared" si="3"/>
        <v>982</v>
      </c>
      <c r="U18" s="198">
        <f t="shared" si="4"/>
        <v>2.0398836726215206E-2</v>
      </c>
      <c r="V18" s="195">
        <f t="shared" si="5"/>
        <v>549</v>
      </c>
      <c r="W18" s="198">
        <f t="shared" si="6"/>
        <v>1.0247316845543631E-2</v>
      </c>
    </row>
    <row r="19" spans="1:29" ht="14.25" x14ac:dyDescent="0.2">
      <c r="A19" s="194" t="s">
        <v>11</v>
      </c>
      <c r="B19" s="195">
        <v>48225</v>
      </c>
      <c r="C19" s="195">
        <v>628</v>
      </c>
      <c r="D19" s="195">
        <f t="shared" si="0"/>
        <v>47597</v>
      </c>
      <c r="E19" s="195">
        <v>32875</v>
      </c>
      <c r="F19" s="195">
        <v>655</v>
      </c>
      <c r="G19" s="195">
        <v>5077</v>
      </c>
      <c r="H19" s="195">
        <v>3612</v>
      </c>
      <c r="I19" s="195">
        <v>99</v>
      </c>
      <c r="J19" s="195">
        <v>34</v>
      </c>
      <c r="K19" s="195">
        <v>255</v>
      </c>
      <c r="L19" s="195">
        <v>135</v>
      </c>
      <c r="M19" s="195">
        <v>210</v>
      </c>
      <c r="N19" s="195">
        <v>4320</v>
      </c>
      <c r="O19" s="195">
        <v>325</v>
      </c>
      <c r="Q19" s="194" t="s">
        <v>11</v>
      </c>
      <c r="R19" s="195">
        <f t="shared" si="1"/>
        <v>2837</v>
      </c>
      <c r="S19" s="198">
        <f t="shared" si="2"/>
        <v>6.6471415182755386E-2</v>
      </c>
      <c r="T19" s="195">
        <f t="shared" si="3"/>
        <v>1201</v>
      </c>
      <c r="U19" s="198">
        <f t="shared" si="4"/>
        <v>2.5458939246194939E-2</v>
      </c>
      <c r="V19" s="195">
        <f t="shared" si="5"/>
        <v>628</v>
      </c>
      <c r="W19" s="198">
        <f t="shared" si="6"/>
        <v>1.3022291342664593E-2</v>
      </c>
    </row>
    <row r="20" spans="1:29" ht="14.25" x14ac:dyDescent="0.2">
      <c r="A20" s="194" t="s">
        <v>41</v>
      </c>
      <c r="B20" s="195">
        <v>648393</v>
      </c>
      <c r="C20" s="195">
        <v>8486</v>
      </c>
      <c r="D20" s="195">
        <f t="shared" si="0"/>
        <v>639907</v>
      </c>
      <c r="E20" s="195">
        <v>487974</v>
      </c>
      <c r="F20" s="195">
        <v>8928</v>
      </c>
      <c r="G20" s="195">
        <v>50583</v>
      </c>
      <c r="H20" s="195">
        <v>23387</v>
      </c>
      <c r="I20" s="195">
        <v>834</v>
      </c>
      <c r="J20" s="195">
        <v>651</v>
      </c>
      <c r="K20" s="195">
        <v>2146</v>
      </c>
      <c r="L20" s="195">
        <v>2170</v>
      </c>
      <c r="M20" s="195">
        <v>4099</v>
      </c>
      <c r="N20" s="195">
        <v>55266</v>
      </c>
      <c r="O20" s="195">
        <v>3869</v>
      </c>
      <c r="Q20" s="194" t="s">
        <v>94</v>
      </c>
      <c r="R20" s="195">
        <f t="shared" si="1"/>
        <v>35677</v>
      </c>
      <c r="S20" s="198">
        <f t="shared" si="2"/>
        <v>6.525345453547815E-2</v>
      </c>
      <c r="T20" s="195">
        <f t="shared" si="3"/>
        <v>14759</v>
      </c>
      <c r="U20" s="198">
        <f t="shared" si="4"/>
        <v>2.4369342742694481E-2</v>
      </c>
      <c r="V20" s="195">
        <f t="shared" si="5"/>
        <v>8486</v>
      </c>
      <c r="W20" s="198">
        <f t="shared" si="6"/>
        <v>1.3087741539467576E-2</v>
      </c>
    </row>
    <row r="21" spans="1:29" ht="14.25" x14ac:dyDescent="0.2">
      <c r="A21" s="194" t="s">
        <v>24</v>
      </c>
      <c r="B21" s="195">
        <v>111453</v>
      </c>
      <c r="C21" s="195">
        <v>1887</v>
      </c>
      <c r="D21" s="195">
        <f t="shared" si="0"/>
        <v>109566</v>
      </c>
      <c r="E21" s="195">
        <v>89685</v>
      </c>
      <c r="F21" s="195">
        <v>854</v>
      </c>
      <c r="G21" s="195">
        <v>7435</v>
      </c>
      <c r="H21" s="195">
        <v>513</v>
      </c>
      <c r="I21" s="195">
        <v>46</v>
      </c>
      <c r="J21" s="195">
        <v>58</v>
      </c>
      <c r="K21" s="195">
        <v>105</v>
      </c>
      <c r="L21" s="195">
        <v>533</v>
      </c>
      <c r="M21" s="195">
        <v>985</v>
      </c>
      <c r="N21" s="195">
        <v>8959</v>
      </c>
      <c r="O21" s="195">
        <v>393</v>
      </c>
      <c r="Q21" s="194" t="s">
        <v>24</v>
      </c>
      <c r="R21" s="195">
        <f t="shared" si="1"/>
        <v>9265</v>
      </c>
      <c r="S21" s="198">
        <f t="shared" si="2"/>
        <v>9.3057592254072841E-2</v>
      </c>
      <c r="T21" s="195">
        <f t="shared" si="3"/>
        <v>3376</v>
      </c>
      <c r="U21" s="198">
        <f t="shared" si="4"/>
        <v>3.1786383451496578E-2</v>
      </c>
      <c r="V21" s="195">
        <f t="shared" si="5"/>
        <v>1887</v>
      </c>
      <c r="W21" s="198">
        <f t="shared" si="6"/>
        <v>1.6930903609593283E-2</v>
      </c>
    </row>
    <row r="22" spans="1:29" ht="14.25" x14ac:dyDescent="0.2">
      <c r="A22" s="194" t="s">
        <v>65</v>
      </c>
      <c r="B22" s="195">
        <v>3807965</v>
      </c>
      <c r="C22" s="195">
        <v>49876</v>
      </c>
      <c r="D22" s="195">
        <f t="shared" si="0"/>
        <v>3758089</v>
      </c>
      <c r="E22" s="195">
        <v>2839073</v>
      </c>
      <c r="F22" s="195">
        <v>42050</v>
      </c>
      <c r="G22" s="195">
        <v>351681</v>
      </c>
      <c r="H22" s="195">
        <v>123437</v>
      </c>
      <c r="I22" s="195">
        <v>4029</v>
      </c>
      <c r="J22" s="195">
        <v>2795</v>
      </c>
      <c r="K22" s="195">
        <v>15750</v>
      </c>
      <c r="L22" s="195">
        <v>19240</v>
      </c>
      <c r="M22" s="195">
        <v>24473</v>
      </c>
      <c r="N22" s="195">
        <v>310317</v>
      </c>
      <c r="O22" s="195">
        <v>25244</v>
      </c>
      <c r="Q22" s="194" t="s">
        <v>65</v>
      </c>
      <c r="R22" s="195">
        <f t="shared" si="1"/>
        <v>200551</v>
      </c>
      <c r="S22" s="198">
        <f t="shared" si="2"/>
        <v>6.1004310584765457E-2</v>
      </c>
      <c r="T22" s="195">
        <f t="shared" si="3"/>
        <v>84627</v>
      </c>
      <c r="U22" s="198">
        <f t="shared" si="4"/>
        <v>2.3801963344858321E-2</v>
      </c>
      <c r="V22" s="195">
        <f t="shared" si="5"/>
        <v>49876</v>
      </c>
      <c r="W22" s="198">
        <f t="shared" si="6"/>
        <v>1.3097809459908375E-2</v>
      </c>
    </row>
    <row r="23" spans="1:29" ht="14.25" x14ac:dyDescent="0.2">
      <c r="A23" s="194" t="s">
        <v>42</v>
      </c>
      <c r="B23" s="195">
        <v>23436085</v>
      </c>
      <c r="C23" s="195">
        <v>351635</v>
      </c>
      <c r="D23" s="195">
        <f>B23-C23</f>
        <v>23084450</v>
      </c>
      <c r="E23" s="195">
        <v>17334040</v>
      </c>
      <c r="F23" s="195">
        <v>232512</v>
      </c>
      <c r="G23" s="195">
        <v>2041989</v>
      </c>
      <c r="H23" s="195">
        <v>760472</v>
      </c>
      <c r="I23" s="195">
        <v>31030</v>
      </c>
      <c r="J23" s="195">
        <v>41968</v>
      </c>
      <c r="K23" s="195">
        <v>92396</v>
      </c>
      <c r="L23" s="195">
        <v>216548</v>
      </c>
      <c r="M23" s="195">
        <v>217543</v>
      </c>
      <c r="N23" s="195">
        <v>1989260</v>
      </c>
      <c r="O23" s="195">
        <v>126692</v>
      </c>
      <c r="Q23" s="194" t="s">
        <v>42</v>
      </c>
      <c r="R23" s="195">
        <f t="shared" si="1"/>
        <v>1744144</v>
      </c>
      <c r="S23" s="198">
        <f t="shared" si="2"/>
        <v>8.5282264166700941E-2</v>
      </c>
      <c r="T23" s="195">
        <f t="shared" si="3"/>
        <v>594561</v>
      </c>
      <c r="U23" s="198">
        <f t="shared" si="4"/>
        <v>2.6947880305490984E-2</v>
      </c>
      <c r="V23" s="195">
        <f t="shared" si="5"/>
        <v>351635</v>
      </c>
      <c r="W23" s="198">
        <f t="shared" si="6"/>
        <v>1.5003999174776845E-2</v>
      </c>
    </row>
    <row r="25" spans="1:29" ht="57.75" x14ac:dyDescent="0.25">
      <c r="A25" t="s">
        <v>997</v>
      </c>
      <c r="E25" s="37" t="s">
        <v>999</v>
      </c>
      <c r="F25" s="37" t="s">
        <v>1000</v>
      </c>
      <c r="G25" s="37" t="s">
        <v>1001</v>
      </c>
      <c r="H25" s="37" t="s">
        <v>1002</v>
      </c>
      <c r="I25" s="37" t="s">
        <v>1003</v>
      </c>
      <c r="J25" s="37" t="s">
        <v>1004</v>
      </c>
      <c r="K25" s="37" t="s">
        <v>1005</v>
      </c>
      <c r="L25" s="37" t="s">
        <v>1006</v>
      </c>
      <c r="M25" s="37" t="s">
        <v>1007</v>
      </c>
      <c r="N25" s="37" t="s">
        <v>1008</v>
      </c>
      <c r="O25" s="37" t="s">
        <v>1009</v>
      </c>
      <c r="R25" s="4"/>
    </row>
    <row r="26" spans="1:29" x14ac:dyDescent="0.25">
      <c r="A26" t="s">
        <v>0</v>
      </c>
      <c r="B26" s="33"/>
      <c r="C26" s="33"/>
      <c r="D26" s="33"/>
      <c r="E26" s="33">
        <f>E8/$D8</f>
        <v>0.67608905001982667</v>
      </c>
      <c r="F26" s="33">
        <f t="shared" ref="F26:O26" si="7">F8/$D8</f>
        <v>2.5736890802318776E-2</v>
      </c>
      <c r="G26" s="33">
        <f t="shared" si="7"/>
        <v>7.3943994410770597E-2</v>
      </c>
      <c r="H26" s="33">
        <f t="shared" si="7"/>
        <v>9.394059555505202E-2</v>
      </c>
      <c r="I26" s="33">
        <f t="shared" si="7"/>
        <v>2.2847863441530242E-3</v>
      </c>
      <c r="J26" s="33">
        <f t="shared" si="7"/>
        <v>2.1148435582242866E-3</v>
      </c>
      <c r="K26" s="33">
        <f t="shared" si="7"/>
        <v>6.2312354840537015E-3</v>
      </c>
      <c r="L26" s="33">
        <f t="shared" si="7"/>
        <v>3.1722653373364301E-3</v>
      </c>
      <c r="M26" s="33">
        <f t="shared" si="7"/>
        <v>7.3830699220151438E-3</v>
      </c>
      <c r="N26" s="33">
        <f t="shared" si="7"/>
        <v>0.1004173039521139</v>
      </c>
      <c r="O26" s="33">
        <f t="shared" si="7"/>
        <v>8.6859646141354638E-3</v>
      </c>
    </row>
    <row r="27" spans="1:29" x14ac:dyDescent="0.25">
      <c r="A27" t="s">
        <v>1</v>
      </c>
      <c r="B27" s="33"/>
      <c r="C27" s="33"/>
      <c r="D27" s="33"/>
      <c r="E27" s="33">
        <f t="shared" ref="E27:O41" si="8">E9/$D9</f>
        <v>0.77445518467374574</v>
      </c>
      <c r="F27" s="33">
        <f t="shared" si="8"/>
        <v>1.3110486802215767E-2</v>
      </c>
      <c r="G27" s="33">
        <f t="shared" si="8"/>
        <v>8.4741996412869225E-2</v>
      </c>
      <c r="H27" s="33">
        <f t="shared" si="8"/>
        <v>1.8840372680666E-2</v>
      </c>
      <c r="I27" s="33">
        <f t="shared" si="8"/>
        <v>1.3650143643953463E-3</v>
      </c>
      <c r="J27" s="33">
        <f t="shared" si="8"/>
        <v>9.0471882291319461E-4</v>
      </c>
      <c r="K27" s="33">
        <f t="shared" si="8"/>
        <v>2.7459009888418013E-3</v>
      </c>
      <c r="L27" s="33">
        <f t="shared" si="8"/>
        <v>3.8093424122660827E-3</v>
      </c>
      <c r="M27" s="33">
        <f t="shared" si="8"/>
        <v>5.8886084789613194E-3</v>
      </c>
      <c r="N27" s="33">
        <f t="shared" si="8"/>
        <v>8.7630747742171014E-2</v>
      </c>
      <c r="O27" s="33">
        <f t="shared" si="8"/>
        <v>6.5076266209545576E-3</v>
      </c>
    </row>
    <row r="28" spans="1:29" x14ac:dyDescent="0.25">
      <c r="A28" t="s">
        <v>2</v>
      </c>
      <c r="B28" s="33"/>
      <c r="C28" s="33"/>
      <c r="D28" s="33"/>
      <c r="E28" s="33">
        <f t="shared" si="8"/>
        <v>0.80768974774255098</v>
      </c>
      <c r="F28" s="33">
        <f t="shared" si="8"/>
        <v>6.766800523595057E-3</v>
      </c>
      <c r="G28" s="33">
        <f t="shared" si="8"/>
        <v>8.4973265591373998E-2</v>
      </c>
      <c r="H28" s="33">
        <f t="shared" si="8"/>
        <v>3.5276107647593904E-3</v>
      </c>
      <c r="I28" s="33">
        <f t="shared" si="8"/>
        <v>1.9967608102411643E-4</v>
      </c>
      <c r="J28" s="33">
        <f t="shared" si="8"/>
        <v>1.7748984979921461E-4</v>
      </c>
      <c r="K28" s="33">
        <f t="shared" si="8"/>
        <v>1.6195948794178333E-3</v>
      </c>
      <c r="L28" s="33">
        <f t="shared" si="8"/>
        <v>3.9047766955827212E-3</v>
      </c>
      <c r="M28" s="33">
        <f t="shared" si="8"/>
        <v>8.8301200275109262E-3</v>
      </c>
      <c r="N28" s="33">
        <f t="shared" si="8"/>
        <v>7.7718367980831093E-2</v>
      </c>
      <c r="O28" s="33">
        <f t="shared" si="8"/>
        <v>4.5925498635546779E-3</v>
      </c>
    </row>
    <row r="29" spans="1:29" x14ac:dyDescent="0.25">
      <c r="A29" t="s">
        <v>3</v>
      </c>
      <c r="B29" s="33"/>
      <c r="C29" s="33"/>
      <c r="D29" s="33"/>
      <c r="E29" s="33">
        <f t="shared" si="8"/>
        <v>0.77863330125120311</v>
      </c>
      <c r="F29" s="33">
        <f t="shared" si="8"/>
        <v>1.4196342637151107E-2</v>
      </c>
      <c r="G29" s="33">
        <f t="shared" si="8"/>
        <v>6.3803336541546365E-2</v>
      </c>
      <c r="H29" s="33">
        <f t="shared" si="8"/>
        <v>2.8914019890920756E-2</v>
      </c>
      <c r="I29" s="33">
        <f t="shared" si="8"/>
        <v>1.6642605068976581E-3</v>
      </c>
      <c r="J29" s="33">
        <f t="shared" si="8"/>
        <v>1.8447224895733077E-3</v>
      </c>
      <c r="K29" s="33">
        <f t="shared" si="8"/>
        <v>2.706929740134745E-3</v>
      </c>
      <c r="L29" s="33">
        <f t="shared" si="8"/>
        <v>6.195861405197305E-3</v>
      </c>
      <c r="M29" s="33">
        <f t="shared" si="8"/>
        <v>6.0555020853384663E-3</v>
      </c>
      <c r="N29" s="33">
        <f t="shared" si="8"/>
        <v>9.1133301251203086E-2</v>
      </c>
      <c r="O29" s="33">
        <f t="shared" si="8"/>
        <v>4.8524222008341352E-3</v>
      </c>
    </row>
    <row r="30" spans="1:29" x14ac:dyDescent="0.25">
      <c r="A30" t="s">
        <v>62</v>
      </c>
      <c r="B30" s="33"/>
      <c r="C30" s="33"/>
      <c r="D30" s="33"/>
      <c r="E30" s="33">
        <f t="shared" si="8"/>
        <v>0.7403096703712263</v>
      </c>
      <c r="F30" s="33">
        <f t="shared" si="8"/>
        <v>1.4853253219605454E-2</v>
      </c>
      <c r="G30" s="33">
        <f t="shared" si="8"/>
        <v>8.460261770205256E-2</v>
      </c>
      <c r="H30" s="33">
        <f t="shared" si="8"/>
        <v>4.8383369398516778E-2</v>
      </c>
      <c r="I30" s="33">
        <f t="shared" si="8"/>
        <v>1.5756633542721487E-3</v>
      </c>
      <c r="J30" s="33">
        <f t="shared" si="8"/>
        <v>1.4916279753776341E-3</v>
      </c>
      <c r="K30" s="33">
        <f t="shared" si="8"/>
        <v>3.0883001743734111E-3</v>
      </c>
      <c r="L30" s="33">
        <f t="shared" si="8"/>
        <v>3.9706716527658148E-3</v>
      </c>
      <c r="M30" s="33">
        <f t="shared" si="8"/>
        <v>6.3446711065358518E-3</v>
      </c>
      <c r="N30" s="33">
        <f t="shared" si="8"/>
        <v>8.9035483938738211E-2</v>
      </c>
      <c r="O30" s="33">
        <f t="shared" si="8"/>
        <v>6.3446711065358518E-3</v>
      </c>
      <c r="R30" t="s">
        <v>999</v>
      </c>
      <c r="S30" t="s">
        <v>1000</v>
      </c>
      <c r="T30" t="s">
        <v>1001</v>
      </c>
      <c r="U30" t="s">
        <v>1002</v>
      </c>
      <c r="V30" t="s">
        <v>1003</v>
      </c>
      <c r="W30" t="s">
        <v>1004</v>
      </c>
      <c r="X30" t="s">
        <v>1005</v>
      </c>
      <c r="Y30" t="s">
        <v>1006</v>
      </c>
      <c r="Z30" t="s">
        <v>1007</v>
      </c>
      <c r="AA30" t="s">
        <v>1008</v>
      </c>
      <c r="AB30" t="s">
        <v>1009</v>
      </c>
    </row>
    <row r="31" spans="1:29" x14ac:dyDescent="0.25">
      <c r="A31" t="s">
        <v>4</v>
      </c>
      <c r="B31" s="33"/>
      <c r="C31" s="33"/>
      <c r="D31" s="33"/>
      <c r="E31" s="33">
        <f t="shared" si="8"/>
        <v>0.79952307954351898</v>
      </c>
      <c r="F31" s="33">
        <f t="shared" si="8"/>
        <v>9.4654111005669506E-3</v>
      </c>
      <c r="G31" s="33">
        <f t="shared" si="8"/>
        <v>7.2024721999172689E-2</v>
      </c>
      <c r="H31" s="33">
        <f t="shared" si="8"/>
        <v>1.6448889213324575E-2</v>
      </c>
      <c r="I31" s="33">
        <f t="shared" si="8"/>
        <v>4.3798817431929337E-4</v>
      </c>
      <c r="J31" s="33">
        <f t="shared" si="8"/>
        <v>7.5431296688322749E-4</v>
      </c>
      <c r="K31" s="33">
        <f t="shared" si="8"/>
        <v>1.4599605810643112E-3</v>
      </c>
      <c r="L31" s="33">
        <f t="shared" si="8"/>
        <v>2.6522617222668322E-3</v>
      </c>
      <c r="M31" s="33">
        <f t="shared" si="8"/>
        <v>9.9277319512373167E-3</v>
      </c>
      <c r="N31" s="33">
        <f t="shared" si="8"/>
        <v>8.2049784655814292E-2</v>
      </c>
      <c r="O31" s="33">
        <f t="shared" si="8"/>
        <v>5.2558580918315202E-3</v>
      </c>
      <c r="Q31" s="14" t="str" cm="1">
        <f t="array" ref="Q31">INDEX(A26:A41,Control!$B$2)</f>
        <v>Ashford</v>
      </c>
      <c r="R31" s="142" cm="1">
        <f t="array" ref="R31">INDEX(E26:E41,Control!$B$2)</f>
        <v>0.67608905001982667</v>
      </c>
      <c r="S31" s="142" cm="1">
        <f t="array" ref="S31">INDEX(F26:F41,Control!$B$2)</f>
        <v>2.5736890802318776E-2</v>
      </c>
      <c r="T31" s="142" cm="1">
        <f t="array" ref="T31">INDEX(G26:G41,Control!$B$2)</f>
        <v>7.3943994410770597E-2</v>
      </c>
      <c r="U31" s="142" cm="1">
        <f t="array" ref="U31">INDEX(H26:H41,Control!$B$2)</f>
        <v>9.394059555505202E-2</v>
      </c>
      <c r="V31" s="142" cm="1">
        <f t="array" ref="V31">INDEX(I26:I41,Control!$B$2)</f>
        <v>2.2847863441530242E-3</v>
      </c>
      <c r="W31" s="142" cm="1">
        <f t="array" ref="W31">INDEX(J26:J41,Control!$B$2)</f>
        <v>2.1148435582242866E-3</v>
      </c>
      <c r="X31" s="142" cm="1">
        <f t="array" ref="X31">INDEX(K26:K41,Control!$B$2)</f>
        <v>6.2312354840537015E-3</v>
      </c>
      <c r="Y31" s="142" cm="1">
        <f t="array" ref="Y31">INDEX(L26:L41,Control!$B$2)</f>
        <v>3.1722653373364301E-3</v>
      </c>
      <c r="Z31" s="142" cm="1">
        <f t="array" ref="Z31">INDEX(M26:M41,Control!$B$2)</f>
        <v>7.3830699220151438E-3</v>
      </c>
      <c r="AA31" s="142" cm="1">
        <f t="array" ref="AA31">INDEX(N26:N41,Control!$B$2)</f>
        <v>0.1004173039521139</v>
      </c>
      <c r="AB31" s="142" cm="1">
        <f t="array" ref="AB31">INDEX(O26:O41,Control!$B$2)</f>
        <v>8.6859646141354638E-3</v>
      </c>
      <c r="AC31" s="14"/>
    </row>
    <row r="32" spans="1:29" x14ac:dyDescent="0.25">
      <c r="A32" t="s">
        <v>5</v>
      </c>
      <c r="B32" s="33"/>
      <c r="C32" s="33"/>
      <c r="D32" s="33"/>
      <c r="E32" s="33">
        <f t="shared" si="8"/>
        <v>0.75305571347356448</v>
      </c>
      <c r="F32" s="33">
        <f t="shared" si="8"/>
        <v>1.6188175099488347E-2</v>
      </c>
      <c r="G32" s="33">
        <f t="shared" si="8"/>
        <v>8.3200682205798751E-2</v>
      </c>
      <c r="H32" s="33">
        <f t="shared" si="8"/>
        <v>3.9511085844229674E-2</v>
      </c>
      <c r="I32" s="33">
        <f t="shared" si="8"/>
        <v>1.2649232518476407E-3</v>
      </c>
      <c r="J32" s="33">
        <f t="shared" si="8"/>
        <v>9.0960773166571911E-4</v>
      </c>
      <c r="K32" s="33">
        <f t="shared" si="8"/>
        <v>4.0648095508811826E-3</v>
      </c>
      <c r="L32" s="33">
        <f t="shared" si="8"/>
        <v>1.7055144968732233E-3</v>
      </c>
      <c r="M32" s="33">
        <f t="shared" si="8"/>
        <v>6.3814667424673113E-3</v>
      </c>
      <c r="N32" s="33">
        <f t="shared" si="8"/>
        <v>8.6242183058555993E-2</v>
      </c>
      <c r="O32" s="33">
        <f t="shared" si="8"/>
        <v>7.4758385446276297E-3</v>
      </c>
      <c r="Q32" s="14" t="str">
        <f>A38</f>
        <v>Kent</v>
      </c>
      <c r="R32" s="142">
        <f t="shared" ref="R32:AB32" si="9">E38</f>
        <v>0.76257018598015025</v>
      </c>
      <c r="S32" s="142">
        <f t="shared" si="9"/>
        <v>1.3952027403982142E-2</v>
      </c>
      <c r="T32" s="142">
        <f t="shared" si="9"/>
        <v>7.9047424078811449E-2</v>
      </c>
      <c r="U32" s="142">
        <f t="shared" si="9"/>
        <v>3.6547498308347935E-2</v>
      </c>
      <c r="V32" s="142">
        <f t="shared" si="9"/>
        <v>1.3033143878719876E-3</v>
      </c>
      <c r="W32" s="142">
        <f t="shared" si="9"/>
        <v>1.0173353315403645E-3</v>
      </c>
      <c r="X32" s="142">
        <f t="shared" si="9"/>
        <v>3.3536123217905102E-3</v>
      </c>
      <c r="Y32" s="142">
        <f t="shared" si="9"/>
        <v>3.3911177718012149E-3</v>
      </c>
      <c r="Z32" s="142">
        <f t="shared" si="9"/>
        <v>6.4056183164116036E-3</v>
      </c>
      <c r="AA32" s="142">
        <f t="shared" si="9"/>
        <v>8.63656750121502E-2</v>
      </c>
      <c r="AB32" s="142">
        <f t="shared" si="9"/>
        <v>6.04619108714235E-3</v>
      </c>
    </row>
    <row r="33" spans="1:15" x14ac:dyDescent="0.25">
      <c r="A33" t="s">
        <v>6</v>
      </c>
      <c r="B33" s="33"/>
      <c r="C33" s="33"/>
      <c r="D33" s="33"/>
      <c r="E33" s="33">
        <f t="shared" si="8"/>
        <v>0.73030952479083378</v>
      </c>
      <c r="F33" s="33">
        <f t="shared" si="8"/>
        <v>2.0277789226394099E-2</v>
      </c>
      <c r="G33" s="33">
        <f t="shared" si="8"/>
        <v>7.0498289576721759E-2</v>
      </c>
      <c r="H33" s="33">
        <f t="shared" si="8"/>
        <v>6.7345340642129992E-2</v>
      </c>
      <c r="I33" s="33">
        <f t="shared" si="8"/>
        <v>1.5867782219840911E-3</v>
      </c>
      <c r="J33" s="33">
        <f t="shared" si="8"/>
        <v>1.236450562585006E-3</v>
      </c>
      <c r="K33" s="33">
        <f t="shared" si="8"/>
        <v>5.6464575691381937E-3</v>
      </c>
      <c r="L33" s="33">
        <f t="shared" si="8"/>
        <v>3.8536042533899354E-3</v>
      </c>
      <c r="M33" s="33">
        <f t="shared" si="8"/>
        <v>4.4512220253060215E-3</v>
      </c>
      <c r="N33" s="33">
        <f t="shared" si="8"/>
        <v>8.7375839756007087E-2</v>
      </c>
      <c r="O33" s="33">
        <f t="shared" si="8"/>
        <v>7.4187033755100358E-3</v>
      </c>
    </row>
    <row r="34" spans="1:15" x14ac:dyDescent="0.25">
      <c r="A34" t="s">
        <v>8</v>
      </c>
      <c r="B34" s="33"/>
      <c r="C34" s="33"/>
      <c r="D34" s="33"/>
      <c r="E34" s="33">
        <f t="shared" si="8"/>
        <v>0.79712189142444545</v>
      </c>
      <c r="F34" s="33">
        <f t="shared" si="8"/>
        <v>1.4491293469682467E-2</v>
      </c>
      <c r="G34" s="33">
        <f t="shared" si="8"/>
        <v>6.0735815156247375E-2</v>
      </c>
      <c r="H34" s="33">
        <f t="shared" si="8"/>
        <v>2.1207999596997634E-2</v>
      </c>
      <c r="I34" s="33">
        <f t="shared" si="8"/>
        <v>1.7127600624653669E-3</v>
      </c>
      <c r="J34" s="33">
        <f t="shared" si="8"/>
        <v>9.5713062314241098E-4</v>
      </c>
      <c r="K34" s="33">
        <f t="shared" si="8"/>
        <v>2.7370577468809297E-3</v>
      </c>
      <c r="L34" s="33">
        <f t="shared" si="8"/>
        <v>2.0318036035128374E-3</v>
      </c>
      <c r="M34" s="33">
        <f t="shared" si="8"/>
        <v>6.8174567192248918E-3</v>
      </c>
      <c r="N34" s="33">
        <f t="shared" si="8"/>
        <v>8.66790925730022E-2</v>
      </c>
      <c r="O34" s="33">
        <f t="shared" si="8"/>
        <v>5.5076990243984351E-3</v>
      </c>
    </row>
    <row r="35" spans="1:15" x14ac:dyDescent="0.25">
      <c r="A35" t="s">
        <v>9</v>
      </c>
      <c r="B35" s="33"/>
      <c r="C35" s="33"/>
      <c r="D35" s="33"/>
      <c r="E35" s="33">
        <f t="shared" si="8"/>
        <v>0.80226311578466114</v>
      </c>
      <c r="F35" s="33">
        <f t="shared" si="8"/>
        <v>7.0538673807618831E-3</v>
      </c>
      <c r="G35" s="33">
        <f t="shared" si="8"/>
        <v>9.7170288849337885E-2</v>
      </c>
      <c r="H35" s="33">
        <f t="shared" si="8"/>
        <v>2.8084842349329719E-3</v>
      </c>
      <c r="I35" s="33">
        <f t="shared" si="8"/>
        <v>3.5922472772398481E-4</v>
      </c>
      <c r="J35" s="33">
        <f t="shared" si="8"/>
        <v>3.5922472772398481E-4</v>
      </c>
      <c r="K35" s="33">
        <f t="shared" si="8"/>
        <v>7.8376304230687592E-4</v>
      </c>
      <c r="L35" s="33">
        <f t="shared" si="8"/>
        <v>3.1840373593716833E-3</v>
      </c>
      <c r="M35" s="33">
        <f t="shared" si="8"/>
        <v>7.02121058733243E-3</v>
      </c>
      <c r="N35" s="33">
        <f t="shared" si="8"/>
        <v>7.5453521218751526E-2</v>
      </c>
      <c r="O35" s="33">
        <f t="shared" si="8"/>
        <v>3.5432620870956681E-3</v>
      </c>
    </row>
    <row r="36" spans="1:15" x14ac:dyDescent="0.25">
      <c r="A36" t="s">
        <v>10</v>
      </c>
      <c r="B36" s="33"/>
      <c r="C36" s="33"/>
      <c r="D36" s="33"/>
      <c r="E36" s="33">
        <f t="shared" si="8"/>
        <v>0.79470448459246412</v>
      </c>
      <c r="F36" s="33">
        <f t="shared" si="8"/>
        <v>1.0485422245690794E-2</v>
      </c>
      <c r="G36" s="33">
        <f t="shared" si="8"/>
        <v>6.4289216610719263E-2</v>
      </c>
      <c r="H36" s="33">
        <f t="shared" si="8"/>
        <v>2.923094331082865E-2</v>
      </c>
      <c r="I36" s="33">
        <f t="shared" si="8"/>
        <v>9.806510013955418E-4</v>
      </c>
      <c r="J36" s="33">
        <f t="shared" si="8"/>
        <v>7.9206427035793763E-4</v>
      </c>
      <c r="K36" s="33">
        <f t="shared" si="8"/>
        <v>3.8283106400633653E-3</v>
      </c>
      <c r="L36" s="33">
        <f t="shared" si="8"/>
        <v>4.1677667559310528E-3</v>
      </c>
      <c r="M36" s="33">
        <f t="shared" si="8"/>
        <v>4.1677667559310528E-3</v>
      </c>
      <c r="N36" s="33">
        <f t="shared" si="8"/>
        <v>8.2186097386187915E-2</v>
      </c>
      <c r="O36" s="33">
        <f t="shared" si="8"/>
        <v>5.1672764304303547E-3</v>
      </c>
    </row>
    <row r="37" spans="1:15" x14ac:dyDescent="0.25">
      <c r="A37" t="s">
        <v>11</v>
      </c>
      <c r="B37" s="33"/>
      <c r="C37" s="33"/>
      <c r="D37" s="33"/>
      <c r="E37" s="33">
        <f t="shared" si="8"/>
        <v>0.69069479168855175</v>
      </c>
      <c r="F37" s="33">
        <f t="shared" si="8"/>
        <v>1.376137151501145E-2</v>
      </c>
      <c r="G37" s="33">
        <f t="shared" si="8"/>
        <v>0.10666638653696661</v>
      </c>
      <c r="H37" s="33">
        <f t="shared" si="8"/>
        <v>7.5887135743849407E-2</v>
      </c>
      <c r="I37" s="33">
        <f t="shared" si="8"/>
        <v>2.0799630228795934E-3</v>
      </c>
      <c r="J37" s="33">
        <f t="shared" si="8"/>
        <v>7.1433073513036533E-4</v>
      </c>
      <c r="K37" s="33">
        <f t="shared" si="8"/>
        <v>5.3574805134777399E-3</v>
      </c>
      <c r="L37" s="33">
        <f t="shared" si="8"/>
        <v>2.836313213017627E-3</v>
      </c>
      <c r="M37" s="33">
        <f t="shared" si="8"/>
        <v>4.4120427758051976E-3</v>
      </c>
      <c r="N37" s="33">
        <f t="shared" si="8"/>
        <v>9.0762022816564064E-2</v>
      </c>
      <c r="O37" s="33">
        <f t="shared" si="8"/>
        <v>6.8281614387461394E-3</v>
      </c>
    </row>
    <row r="38" spans="1:15" x14ac:dyDescent="0.25">
      <c r="A38" t="s">
        <v>41</v>
      </c>
      <c r="B38" s="33"/>
      <c r="C38" s="33"/>
      <c r="D38" s="33"/>
      <c r="E38" s="33">
        <f t="shared" si="8"/>
        <v>0.76257018598015025</v>
      </c>
      <c r="F38" s="33">
        <f t="shared" si="8"/>
        <v>1.3952027403982142E-2</v>
      </c>
      <c r="G38" s="33">
        <f t="shared" si="8"/>
        <v>7.9047424078811449E-2</v>
      </c>
      <c r="H38" s="33">
        <f t="shared" si="8"/>
        <v>3.6547498308347935E-2</v>
      </c>
      <c r="I38" s="33">
        <f t="shared" si="8"/>
        <v>1.3033143878719876E-3</v>
      </c>
      <c r="J38" s="33">
        <f t="shared" si="8"/>
        <v>1.0173353315403645E-3</v>
      </c>
      <c r="K38" s="33">
        <f t="shared" si="8"/>
        <v>3.3536123217905102E-3</v>
      </c>
      <c r="L38" s="33">
        <f t="shared" si="8"/>
        <v>3.3911177718012149E-3</v>
      </c>
      <c r="M38" s="33">
        <f t="shared" si="8"/>
        <v>6.4056183164116036E-3</v>
      </c>
      <c r="N38" s="33">
        <f t="shared" si="8"/>
        <v>8.63656750121502E-2</v>
      </c>
      <c r="O38" s="33">
        <f t="shared" si="8"/>
        <v>6.04619108714235E-3</v>
      </c>
    </row>
    <row r="39" spans="1:15" x14ac:dyDescent="0.25">
      <c r="A39" t="s">
        <v>24</v>
      </c>
      <c r="B39" s="33"/>
      <c r="C39" s="33"/>
      <c r="D39" s="33"/>
      <c r="E39" s="33">
        <f t="shared" si="8"/>
        <v>0.81854772465910963</v>
      </c>
      <c r="F39" s="33">
        <f t="shared" si="8"/>
        <v>7.7943887702389431E-3</v>
      </c>
      <c r="G39" s="33">
        <f t="shared" si="8"/>
        <v>6.7858642279539277E-2</v>
      </c>
      <c r="H39" s="33">
        <f t="shared" si="8"/>
        <v>4.6821094135041895E-3</v>
      </c>
      <c r="I39" s="33">
        <f t="shared" si="8"/>
        <v>4.1983827099647701E-4</v>
      </c>
      <c r="J39" s="33">
        <f t="shared" si="8"/>
        <v>5.2936129821294924E-4</v>
      </c>
      <c r="K39" s="33">
        <f t="shared" si="8"/>
        <v>9.5832648814413233E-4</v>
      </c>
      <c r="L39" s="33">
        <f t="shared" si="8"/>
        <v>4.8646477921983093E-3</v>
      </c>
      <c r="M39" s="33">
        <f t="shared" si="8"/>
        <v>8.9900151506854317E-3</v>
      </c>
      <c r="N39" s="33">
        <f t="shared" si="8"/>
        <v>8.176806673603125E-2</v>
      </c>
      <c r="O39" s="33">
        <f t="shared" si="8"/>
        <v>3.5868791413394665E-3</v>
      </c>
    </row>
    <row r="40" spans="1:15" x14ac:dyDescent="0.25">
      <c r="A40" t="s">
        <v>65</v>
      </c>
      <c r="B40" s="33"/>
      <c r="C40" s="33"/>
      <c r="D40" s="33"/>
      <c r="E40" s="33">
        <f t="shared" si="8"/>
        <v>0.75545656316282028</v>
      </c>
      <c r="F40" s="33">
        <f t="shared" si="8"/>
        <v>1.1189197488404346E-2</v>
      </c>
      <c r="G40" s="33">
        <f t="shared" si="8"/>
        <v>9.3579742257301521E-2</v>
      </c>
      <c r="H40" s="33">
        <f t="shared" si="8"/>
        <v>3.2845683005378531E-2</v>
      </c>
      <c r="I40" s="33">
        <f t="shared" si="8"/>
        <v>1.0720874359282072E-3</v>
      </c>
      <c r="J40" s="33">
        <f t="shared" si="8"/>
        <v>7.4372906016861233E-4</v>
      </c>
      <c r="K40" s="33">
        <f t="shared" si="8"/>
        <v>4.1909598202703553E-3</v>
      </c>
      <c r="L40" s="33">
        <f t="shared" si="8"/>
        <v>5.1196232979048659E-3</v>
      </c>
      <c r="M40" s="33">
        <f t="shared" si="8"/>
        <v>6.5120863289826296E-3</v>
      </c>
      <c r="N40" s="33">
        <f t="shared" si="8"/>
        <v>8.2573084352180054E-2</v>
      </c>
      <c r="O40" s="33">
        <f t="shared" si="8"/>
        <v>6.7172437906606259E-3</v>
      </c>
    </row>
    <row r="41" spans="1:15" x14ac:dyDescent="0.25">
      <c r="A41" t="s">
        <v>42</v>
      </c>
      <c r="B41" s="33"/>
      <c r="C41" s="33"/>
      <c r="D41" s="33"/>
      <c r="E41" s="33">
        <f t="shared" si="8"/>
        <v>0.75089681582190604</v>
      </c>
      <c r="F41" s="33">
        <f t="shared" si="8"/>
        <v>1.0072234772758286E-2</v>
      </c>
      <c r="G41" s="33">
        <f t="shared" si="8"/>
        <v>8.845733816486856E-2</v>
      </c>
      <c r="H41" s="33">
        <f t="shared" si="8"/>
        <v>3.2943041744550983E-2</v>
      </c>
      <c r="I41" s="33">
        <f t="shared" si="8"/>
        <v>1.344194901762875E-3</v>
      </c>
      <c r="J41" s="33">
        <f t="shared" si="8"/>
        <v>1.8180203556939845E-3</v>
      </c>
      <c r="K41" s="33">
        <f t="shared" si="8"/>
        <v>4.0025211776758812E-3</v>
      </c>
      <c r="L41" s="33">
        <f t="shared" si="8"/>
        <v>9.3806869992570756E-3</v>
      </c>
      <c r="M41" s="33">
        <f t="shared" si="8"/>
        <v>9.4237896072897551E-3</v>
      </c>
      <c r="N41" s="33">
        <f t="shared" si="8"/>
        <v>8.6173159854360831E-2</v>
      </c>
      <c r="O41" s="33">
        <f t="shared" si="8"/>
        <v>5.4881965998756742E-3</v>
      </c>
    </row>
    <row r="46" spans="1:15" ht="15.75" x14ac:dyDescent="0.25">
      <c r="A46" s="191">
        <v>2011</v>
      </c>
    </row>
    <row r="48" spans="1:15" ht="51" x14ac:dyDescent="0.25">
      <c r="A48" s="192" t="s">
        <v>997</v>
      </c>
      <c r="B48" s="193" t="s">
        <v>1010</v>
      </c>
      <c r="C48" s="193" t="s">
        <v>998</v>
      </c>
      <c r="D48" s="193" t="s">
        <v>1020</v>
      </c>
      <c r="E48" s="193" t="s">
        <v>1011</v>
      </c>
      <c r="F48" s="193" t="s">
        <v>1012</v>
      </c>
      <c r="G48" s="193" t="s">
        <v>1013</v>
      </c>
      <c r="H48" s="193" t="s">
        <v>1014</v>
      </c>
      <c r="I48" s="193" t="s">
        <v>1015</v>
      </c>
      <c r="J48" s="193" t="s">
        <v>1016</v>
      </c>
    </row>
    <row r="49" spans="1:10" x14ac:dyDescent="0.25">
      <c r="A49" s="194" t="s">
        <v>0</v>
      </c>
      <c r="B49" s="195">
        <v>47787</v>
      </c>
      <c r="C49" s="195">
        <v>874</v>
      </c>
      <c r="D49" s="195">
        <f>B49-C49</f>
        <v>46913</v>
      </c>
      <c r="E49" s="195">
        <v>34647</v>
      </c>
      <c r="F49" s="195">
        <v>3272</v>
      </c>
      <c r="G49" s="195">
        <v>5401</v>
      </c>
      <c r="H49" s="195">
        <v>493</v>
      </c>
      <c r="I49" s="195">
        <v>516</v>
      </c>
      <c r="J49" s="195">
        <v>2584</v>
      </c>
    </row>
    <row r="50" spans="1:10" x14ac:dyDescent="0.25">
      <c r="A50" s="194" t="s">
        <v>1</v>
      </c>
      <c r="B50" s="195">
        <v>60771</v>
      </c>
      <c r="C50" s="195">
        <v>1329</v>
      </c>
      <c r="D50" s="195">
        <f t="shared" ref="D50:D63" si="10">B50-C50</f>
        <v>59442</v>
      </c>
      <c r="E50" s="195">
        <v>50083</v>
      </c>
      <c r="F50" s="195">
        <v>4827</v>
      </c>
      <c r="G50" s="195">
        <v>1306</v>
      </c>
      <c r="H50" s="195">
        <v>313</v>
      </c>
      <c r="I50" s="195">
        <v>564</v>
      </c>
      <c r="J50" s="195">
        <v>2349</v>
      </c>
    </row>
    <row r="51" spans="1:10" x14ac:dyDescent="0.25">
      <c r="A51" s="194" t="s">
        <v>2</v>
      </c>
      <c r="B51" s="195">
        <v>40081</v>
      </c>
      <c r="C51" s="195">
        <v>1010</v>
      </c>
      <c r="D51" s="195">
        <f t="shared" si="10"/>
        <v>39071</v>
      </c>
      <c r="E51" s="195">
        <v>33655</v>
      </c>
      <c r="F51" s="195">
        <v>3478</v>
      </c>
      <c r="G51" s="195">
        <v>206</v>
      </c>
      <c r="H51" s="195">
        <v>62</v>
      </c>
      <c r="I51" s="195">
        <v>437</v>
      </c>
      <c r="J51" s="195">
        <v>1233</v>
      </c>
    </row>
    <row r="52" spans="1:10" x14ac:dyDescent="0.25">
      <c r="A52" s="194" t="s">
        <v>3</v>
      </c>
      <c r="B52" s="195">
        <v>48310</v>
      </c>
      <c r="C52" s="195">
        <v>1171</v>
      </c>
      <c r="D52" s="195">
        <f t="shared" si="10"/>
        <v>47139</v>
      </c>
      <c r="E52" s="195">
        <v>39670</v>
      </c>
      <c r="F52" s="195">
        <v>3036</v>
      </c>
      <c r="G52" s="195">
        <v>1669</v>
      </c>
      <c r="H52" s="195">
        <v>454</v>
      </c>
      <c r="I52" s="195">
        <v>477</v>
      </c>
      <c r="J52" s="195">
        <v>1833</v>
      </c>
    </row>
    <row r="53" spans="1:10" x14ac:dyDescent="0.25">
      <c r="A53" s="194" t="s">
        <v>62</v>
      </c>
      <c r="B53" s="195">
        <v>47379</v>
      </c>
      <c r="C53" s="195">
        <v>1574</v>
      </c>
      <c r="D53" s="195">
        <f t="shared" si="10"/>
        <v>45805</v>
      </c>
      <c r="E53" s="195">
        <v>36113</v>
      </c>
      <c r="F53" s="195">
        <v>4293</v>
      </c>
      <c r="G53" s="195">
        <v>2641</v>
      </c>
      <c r="H53" s="195">
        <v>313</v>
      </c>
      <c r="I53" s="195">
        <v>584</v>
      </c>
      <c r="J53" s="195">
        <v>1861</v>
      </c>
    </row>
    <row r="54" spans="1:10" x14ac:dyDescent="0.25">
      <c r="A54" s="194" t="s">
        <v>4</v>
      </c>
      <c r="B54" s="195">
        <v>40431</v>
      </c>
      <c r="C54" s="195">
        <v>1003</v>
      </c>
      <c r="D54" s="195">
        <f t="shared" si="10"/>
        <v>39428</v>
      </c>
      <c r="E54" s="195">
        <v>33910</v>
      </c>
      <c r="F54" s="195">
        <v>2551</v>
      </c>
      <c r="G54" s="195">
        <v>857</v>
      </c>
      <c r="H54" s="195">
        <v>129</v>
      </c>
      <c r="I54" s="195">
        <v>535</v>
      </c>
      <c r="J54" s="195">
        <v>1446</v>
      </c>
    </row>
    <row r="55" spans="1:10" x14ac:dyDescent="0.25">
      <c r="A55" s="194" t="s">
        <v>5</v>
      </c>
      <c r="B55" s="195">
        <v>63447</v>
      </c>
      <c r="C55" s="195">
        <v>1403</v>
      </c>
      <c r="D55" s="195">
        <f t="shared" si="10"/>
        <v>62044</v>
      </c>
      <c r="E55" s="195">
        <v>50584</v>
      </c>
      <c r="F55" s="195">
        <v>4874</v>
      </c>
      <c r="G55" s="195">
        <v>3094</v>
      </c>
      <c r="H55" s="195">
        <v>362</v>
      </c>
      <c r="I55" s="195">
        <v>550</v>
      </c>
      <c r="J55" s="195">
        <v>2580</v>
      </c>
    </row>
    <row r="56" spans="1:10" x14ac:dyDescent="0.25">
      <c r="A56" s="194" t="s">
        <v>6</v>
      </c>
      <c r="B56" s="195">
        <v>47020</v>
      </c>
      <c r="C56" s="195">
        <v>852</v>
      </c>
      <c r="D56" s="195">
        <f t="shared" si="10"/>
        <v>46168</v>
      </c>
      <c r="E56" s="195">
        <v>36269</v>
      </c>
      <c r="F56" s="195">
        <v>3532</v>
      </c>
      <c r="G56" s="195">
        <v>3685</v>
      </c>
      <c r="H56" s="195">
        <v>312</v>
      </c>
      <c r="I56" s="195">
        <v>487</v>
      </c>
      <c r="J56" s="195">
        <v>1883</v>
      </c>
    </row>
    <row r="57" spans="1:10" x14ac:dyDescent="0.25">
      <c r="A57" s="194" t="s">
        <v>8</v>
      </c>
      <c r="B57" s="195">
        <v>55585</v>
      </c>
      <c r="C57" s="195">
        <v>1598</v>
      </c>
      <c r="D57" s="195">
        <f t="shared" si="10"/>
        <v>53987</v>
      </c>
      <c r="E57" s="195">
        <v>46236</v>
      </c>
      <c r="F57" s="195">
        <v>3331</v>
      </c>
      <c r="G57" s="195">
        <v>1445</v>
      </c>
      <c r="H57" s="195">
        <v>343</v>
      </c>
      <c r="I57" s="195">
        <v>601</v>
      </c>
      <c r="J57" s="195">
        <v>2031</v>
      </c>
    </row>
    <row r="58" spans="1:10" x14ac:dyDescent="0.25">
      <c r="A58" s="194" t="s">
        <v>9</v>
      </c>
      <c r="B58" s="195">
        <v>59513</v>
      </c>
      <c r="C58" s="195">
        <v>1762</v>
      </c>
      <c r="D58" s="195">
        <f t="shared" si="10"/>
        <v>57751</v>
      </c>
      <c r="E58" s="195">
        <v>49895</v>
      </c>
      <c r="F58" s="195">
        <v>5266</v>
      </c>
      <c r="G58" s="195">
        <v>203</v>
      </c>
      <c r="H58" s="195">
        <v>94</v>
      </c>
      <c r="I58" s="195">
        <v>622</v>
      </c>
      <c r="J58" s="195">
        <v>1671</v>
      </c>
    </row>
    <row r="59" spans="1:10" x14ac:dyDescent="0.25">
      <c r="A59" s="194" t="s">
        <v>10</v>
      </c>
      <c r="B59" s="195">
        <v>48140</v>
      </c>
      <c r="C59" s="195">
        <v>982</v>
      </c>
      <c r="D59" s="195">
        <f t="shared" si="10"/>
        <v>47158</v>
      </c>
      <c r="E59" s="195">
        <v>40254</v>
      </c>
      <c r="F59" s="195">
        <v>2895</v>
      </c>
      <c r="G59" s="195">
        <v>1732</v>
      </c>
      <c r="H59" s="195">
        <v>214</v>
      </c>
      <c r="I59" s="195">
        <v>375</v>
      </c>
      <c r="J59" s="195">
        <v>1688</v>
      </c>
    </row>
    <row r="60" spans="1:10" x14ac:dyDescent="0.25">
      <c r="A60" s="194" t="s">
        <v>11</v>
      </c>
      <c r="B60" s="195">
        <v>47174</v>
      </c>
      <c r="C60" s="195">
        <v>1201</v>
      </c>
      <c r="D60" s="195">
        <f t="shared" si="10"/>
        <v>45973</v>
      </c>
      <c r="E60" s="195">
        <v>34057</v>
      </c>
      <c r="F60" s="195">
        <v>5109</v>
      </c>
      <c r="G60" s="195">
        <v>4088</v>
      </c>
      <c r="H60" s="195">
        <v>286</v>
      </c>
      <c r="I60" s="195">
        <v>408</v>
      </c>
      <c r="J60" s="195">
        <v>2025</v>
      </c>
    </row>
    <row r="61" spans="1:10" x14ac:dyDescent="0.25">
      <c r="A61" s="194" t="s">
        <v>41</v>
      </c>
      <c r="B61" s="195">
        <v>605638</v>
      </c>
      <c r="C61" s="195">
        <v>14759</v>
      </c>
      <c r="D61" s="195">
        <f t="shared" si="10"/>
        <v>590879</v>
      </c>
      <c r="E61" s="195">
        <v>485373</v>
      </c>
      <c r="F61" s="195">
        <v>46464</v>
      </c>
      <c r="G61" s="195">
        <v>26327</v>
      </c>
      <c r="H61" s="195">
        <v>3375</v>
      </c>
      <c r="I61" s="195">
        <v>6156</v>
      </c>
      <c r="J61" s="195">
        <v>23184</v>
      </c>
    </row>
    <row r="62" spans="1:10" x14ac:dyDescent="0.25">
      <c r="A62" s="194" t="s">
        <v>24</v>
      </c>
      <c r="B62" s="195">
        <v>106209</v>
      </c>
      <c r="C62" s="195">
        <v>3376</v>
      </c>
      <c r="D62" s="195">
        <f t="shared" si="10"/>
        <v>102833</v>
      </c>
      <c r="E62" s="195">
        <v>90959</v>
      </c>
      <c r="F62" s="195">
        <v>6219</v>
      </c>
      <c r="G62" s="195">
        <v>648</v>
      </c>
      <c r="H62" s="195">
        <v>236</v>
      </c>
      <c r="I62" s="195">
        <v>1316</v>
      </c>
      <c r="J62" s="195">
        <v>3455</v>
      </c>
    </row>
    <row r="63" spans="1:10" x14ac:dyDescent="0.25">
      <c r="A63" s="194" t="s">
        <v>65</v>
      </c>
      <c r="B63" s="195">
        <v>3555463</v>
      </c>
      <c r="C63" s="195">
        <v>84627</v>
      </c>
      <c r="D63" s="195">
        <f t="shared" si="10"/>
        <v>3470836</v>
      </c>
      <c r="E63" s="195">
        <v>2818983</v>
      </c>
      <c r="F63" s="195">
        <v>322154</v>
      </c>
      <c r="G63" s="195">
        <v>141772</v>
      </c>
      <c r="H63" s="195">
        <v>14650</v>
      </c>
      <c r="I63" s="195">
        <v>40571</v>
      </c>
      <c r="J63" s="195">
        <v>132706</v>
      </c>
    </row>
    <row r="64" spans="1:10" x14ac:dyDescent="0.25">
      <c r="A64" s="194" t="s">
        <v>42</v>
      </c>
      <c r="B64" s="195">
        <v>22063368</v>
      </c>
      <c r="C64" s="195">
        <v>594561</v>
      </c>
      <c r="D64" s="195">
        <f>B64-C64</f>
        <v>21468807</v>
      </c>
      <c r="E64" s="195">
        <v>17386813</v>
      </c>
      <c r="F64" s="195">
        <v>1828589</v>
      </c>
      <c r="G64" s="195">
        <v>848145</v>
      </c>
      <c r="H64" s="195">
        <v>149694</v>
      </c>
      <c r="I64" s="195">
        <v>357916</v>
      </c>
      <c r="J64" s="195">
        <v>897650</v>
      </c>
    </row>
    <row r="67" spans="1:4" ht="15.75" x14ac:dyDescent="0.25">
      <c r="A67" s="191">
        <v>2001</v>
      </c>
    </row>
    <row r="69" spans="1:4" ht="38.25" x14ac:dyDescent="0.25">
      <c r="A69" s="192" t="s">
        <v>997</v>
      </c>
      <c r="B69" s="193" t="s">
        <v>1017</v>
      </c>
      <c r="C69" s="193" t="s">
        <v>1018</v>
      </c>
      <c r="D69" s="193" t="s">
        <v>1019</v>
      </c>
    </row>
    <row r="70" spans="1:4" x14ac:dyDescent="0.25">
      <c r="A70" s="194" t="s">
        <v>0</v>
      </c>
      <c r="B70" s="195">
        <v>41447</v>
      </c>
      <c r="C70" s="195">
        <v>39608</v>
      </c>
      <c r="D70" s="195">
        <v>1839</v>
      </c>
    </row>
    <row r="71" spans="1:4" x14ac:dyDescent="0.25">
      <c r="A71" s="194" t="s">
        <v>1</v>
      </c>
      <c r="B71" s="195">
        <v>55589</v>
      </c>
      <c r="C71" s="195">
        <v>52300</v>
      </c>
      <c r="D71" s="195">
        <v>3289</v>
      </c>
    </row>
    <row r="72" spans="1:4" x14ac:dyDescent="0.25">
      <c r="A72" s="194" t="s">
        <v>2</v>
      </c>
      <c r="B72" s="195">
        <v>35245</v>
      </c>
      <c r="C72" s="195">
        <v>33076</v>
      </c>
      <c r="D72" s="195">
        <v>2169</v>
      </c>
    </row>
    <row r="73" spans="1:4" x14ac:dyDescent="0.25">
      <c r="A73" s="194" t="s">
        <v>3</v>
      </c>
      <c r="B73" s="195">
        <v>44308</v>
      </c>
      <c r="C73" s="195">
        <v>40820</v>
      </c>
      <c r="D73" s="195">
        <v>3488</v>
      </c>
    </row>
    <row r="74" spans="1:4" x14ac:dyDescent="0.25">
      <c r="A74" s="194" t="s">
        <v>62</v>
      </c>
      <c r="B74" s="195">
        <v>41151</v>
      </c>
      <c r="C74" s="195">
        <v>38098</v>
      </c>
      <c r="D74" s="195">
        <v>3053</v>
      </c>
    </row>
    <row r="75" spans="1:4" x14ac:dyDescent="0.25">
      <c r="A75" s="194" t="s">
        <v>4</v>
      </c>
      <c r="B75" s="195">
        <v>38263</v>
      </c>
      <c r="C75" s="195">
        <v>35678</v>
      </c>
      <c r="D75" s="195">
        <v>2585</v>
      </c>
    </row>
    <row r="76" spans="1:4" x14ac:dyDescent="0.25">
      <c r="A76" s="194" t="s">
        <v>5</v>
      </c>
      <c r="B76" s="195">
        <v>56453</v>
      </c>
      <c r="C76" s="195">
        <v>53240</v>
      </c>
      <c r="D76" s="195">
        <v>3213</v>
      </c>
    </row>
    <row r="77" spans="1:4" x14ac:dyDescent="0.25">
      <c r="A77" s="194" t="s">
        <v>6</v>
      </c>
      <c r="B77" s="195">
        <v>44366</v>
      </c>
      <c r="C77" s="195">
        <v>42541</v>
      </c>
      <c r="D77" s="195">
        <v>1825</v>
      </c>
    </row>
    <row r="78" spans="1:4" x14ac:dyDescent="0.25">
      <c r="A78" s="194" t="s">
        <v>8</v>
      </c>
      <c r="B78" s="195">
        <v>49261</v>
      </c>
      <c r="C78" s="195">
        <v>45475</v>
      </c>
      <c r="D78" s="195">
        <v>3786</v>
      </c>
    </row>
    <row r="79" spans="1:4" x14ac:dyDescent="0.25">
      <c r="A79" s="194" t="s">
        <v>9</v>
      </c>
      <c r="B79" s="195">
        <v>55220</v>
      </c>
      <c r="C79" s="195">
        <v>50061</v>
      </c>
      <c r="D79" s="195">
        <v>5159</v>
      </c>
    </row>
    <row r="80" spans="1:4" x14ac:dyDescent="0.25">
      <c r="A80" s="194" t="s">
        <v>10</v>
      </c>
      <c r="B80" s="195">
        <v>42744</v>
      </c>
      <c r="C80" s="195">
        <v>40333</v>
      </c>
      <c r="D80" s="195">
        <v>2411</v>
      </c>
    </row>
    <row r="81" spans="1:4" x14ac:dyDescent="0.25">
      <c r="A81" s="194" t="s">
        <v>11</v>
      </c>
      <c r="B81" s="195">
        <v>42680</v>
      </c>
      <c r="C81" s="195">
        <v>39843</v>
      </c>
      <c r="D81" s="195">
        <v>2837</v>
      </c>
    </row>
    <row r="82" spans="1:4" x14ac:dyDescent="0.25">
      <c r="A82" s="194" t="s">
        <v>41</v>
      </c>
      <c r="B82" s="195">
        <v>546745</v>
      </c>
      <c r="C82" s="195">
        <v>511068</v>
      </c>
      <c r="D82" s="195">
        <v>35677</v>
      </c>
    </row>
    <row r="83" spans="1:4" x14ac:dyDescent="0.25">
      <c r="A83" s="194" t="s">
        <v>24</v>
      </c>
      <c r="B83" s="195">
        <v>99562</v>
      </c>
      <c r="C83" s="195">
        <v>90297</v>
      </c>
      <c r="D83" s="195">
        <v>9265</v>
      </c>
    </row>
    <row r="84" spans="1:4" x14ac:dyDescent="0.25">
      <c r="A84" s="194" t="s">
        <v>65</v>
      </c>
      <c r="B84" s="195">
        <v>3287489</v>
      </c>
      <c r="C84" s="195">
        <v>3086938</v>
      </c>
      <c r="D84" s="195">
        <v>200551</v>
      </c>
    </row>
    <row r="85" spans="1:4" x14ac:dyDescent="0.25">
      <c r="A85" s="194" t="s">
        <v>42</v>
      </c>
      <c r="B85" s="195">
        <v>20451427</v>
      </c>
      <c r="C85" s="195">
        <v>18707283</v>
      </c>
      <c r="D85" s="195">
        <v>1744144</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55A86-E795-4D61-AB1A-2774291415C1}">
  <sheetPr codeName="Sheet39">
    <tabColor theme="4" tint="0.59999389629810485"/>
  </sheetPr>
  <dimension ref="A1:Z27"/>
  <sheetViews>
    <sheetView workbookViewId="0">
      <pane xSplit="1" ySplit="5" topLeftCell="B6" activePane="bottomRight" state="frozen"/>
      <selection activeCell="BE21" sqref="BE21"/>
      <selection pane="topRight" activeCell="BE21" sqref="BE21"/>
      <selection pane="bottomLeft" activeCell="BE21" sqref="BE21"/>
      <selection pane="bottomRight" activeCell="BE21" sqref="BE21"/>
    </sheetView>
  </sheetViews>
  <sheetFormatPr defaultColWidth="9" defaultRowHeight="15" x14ac:dyDescent="0.25"/>
  <cols>
    <col min="1" max="12" width="9" style="14"/>
    <col min="13" max="13" width="9" style="15"/>
    <col min="14" max="14" width="9" style="14"/>
    <col min="15" max="15" width="10.625" style="14" customWidth="1"/>
    <col min="16" max="25" width="9" style="14"/>
    <col min="26" max="26" width="9" style="15"/>
    <col min="27" max="16384" width="9" style="14"/>
  </cols>
  <sheetData>
    <row r="1" spans="1:26" ht="66.75" x14ac:dyDescent="0.3">
      <c r="A1" s="46" t="s">
        <v>1105</v>
      </c>
      <c r="M1" s="136" t="s">
        <v>316</v>
      </c>
      <c r="N1" s="14" t="s">
        <v>39</v>
      </c>
      <c r="Z1" s="136" t="s">
        <v>316</v>
      </c>
    </row>
    <row r="2" spans="1:26" x14ac:dyDescent="0.25">
      <c r="A2" s="114" t="s">
        <v>1104</v>
      </c>
    </row>
    <row r="3" spans="1:26" x14ac:dyDescent="0.25">
      <c r="N3" s="239" t="s">
        <v>1105</v>
      </c>
    </row>
    <row r="4" spans="1:26" x14ac:dyDescent="0.25">
      <c r="A4" s="14" t="s">
        <v>89</v>
      </c>
    </row>
    <row r="5" spans="1:26" x14ac:dyDescent="0.25">
      <c r="B5" s="4">
        <v>43709</v>
      </c>
      <c r="C5" s="4">
        <v>43891</v>
      </c>
      <c r="D5" s="4">
        <v>44075</v>
      </c>
      <c r="E5" s="4">
        <v>44256</v>
      </c>
      <c r="F5" s="4">
        <v>44440</v>
      </c>
      <c r="G5" s="4">
        <v>44621</v>
      </c>
      <c r="H5" s="4">
        <v>44805</v>
      </c>
      <c r="I5" s="4">
        <v>44986</v>
      </c>
      <c r="J5" s="4">
        <v>45170</v>
      </c>
      <c r="K5" s="4">
        <v>45352</v>
      </c>
      <c r="L5" s="4">
        <v>45536</v>
      </c>
      <c r="O5" s="4">
        <f t="shared" ref="O5:O21" si="0">C5</f>
        <v>43891</v>
      </c>
      <c r="P5" s="4">
        <f ca="1">OFFSET(M5,0,-1)</f>
        <v>45536</v>
      </c>
    </row>
    <row r="6" spans="1:26" x14ac:dyDescent="0.25">
      <c r="A6" s="14" t="s">
        <v>0</v>
      </c>
      <c r="B6" s="6">
        <v>868</v>
      </c>
      <c r="C6" s="6">
        <v>876</v>
      </c>
      <c r="D6" s="6">
        <v>875</v>
      </c>
      <c r="E6" s="6">
        <v>894</v>
      </c>
      <c r="F6" s="6">
        <v>911</v>
      </c>
      <c r="G6" s="6">
        <v>950</v>
      </c>
      <c r="H6" s="6">
        <v>975</v>
      </c>
      <c r="I6" s="6">
        <v>1006</v>
      </c>
      <c r="J6" s="6">
        <v>1034</v>
      </c>
      <c r="K6" s="6">
        <v>1091</v>
      </c>
      <c r="L6" s="6">
        <v>1136</v>
      </c>
      <c r="N6" s="14" t="s">
        <v>0</v>
      </c>
      <c r="O6" s="132">
        <f t="shared" si="0"/>
        <v>876</v>
      </c>
      <c r="P6" s="203">
        <f t="shared" ref="P6:P21" ca="1" si="1">OFFSET(M6,0,-1)</f>
        <v>1136</v>
      </c>
    </row>
    <row r="7" spans="1:26" x14ac:dyDescent="0.25">
      <c r="A7" s="14" t="s">
        <v>1</v>
      </c>
      <c r="B7" s="6">
        <v>994</v>
      </c>
      <c r="C7" s="6">
        <v>992</v>
      </c>
      <c r="D7" s="6">
        <v>980</v>
      </c>
      <c r="E7" s="6">
        <v>999</v>
      </c>
      <c r="F7" s="6">
        <v>1028</v>
      </c>
      <c r="G7" s="6">
        <v>1045</v>
      </c>
      <c r="H7" s="6">
        <v>1066</v>
      </c>
      <c r="I7" s="6">
        <v>1087</v>
      </c>
      <c r="J7" s="6">
        <v>1106</v>
      </c>
      <c r="K7" s="6">
        <v>1137</v>
      </c>
      <c r="L7" s="6">
        <v>1159</v>
      </c>
      <c r="N7" s="14" t="s">
        <v>1</v>
      </c>
      <c r="O7" s="132">
        <f t="shared" si="0"/>
        <v>992</v>
      </c>
      <c r="P7" s="203">
        <f t="shared" ca="1" si="1"/>
        <v>1159</v>
      </c>
    </row>
    <row r="8" spans="1:26" x14ac:dyDescent="0.25">
      <c r="A8" s="14" t="s">
        <v>2</v>
      </c>
      <c r="B8" s="6">
        <v>1093</v>
      </c>
      <c r="C8" s="6">
        <v>1097</v>
      </c>
      <c r="D8" s="6">
        <v>1098</v>
      </c>
      <c r="E8" s="6">
        <v>1131</v>
      </c>
      <c r="F8" s="6">
        <v>1157</v>
      </c>
      <c r="G8" s="6">
        <v>1181</v>
      </c>
      <c r="H8" s="6">
        <v>1219</v>
      </c>
      <c r="I8" s="6">
        <v>1271</v>
      </c>
      <c r="J8" s="6">
        <v>1297</v>
      </c>
      <c r="K8" s="6">
        <v>1371</v>
      </c>
      <c r="L8" s="6">
        <v>1445</v>
      </c>
      <c r="N8" s="14" t="s">
        <v>2</v>
      </c>
      <c r="O8" s="132">
        <f t="shared" si="0"/>
        <v>1097</v>
      </c>
      <c r="P8" s="203">
        <f t="shared" ca="1" si="1"/>
        <v>1445</v>
      </c>
    </row>
    <row r="9" spans="1:26" x14ac:dyDescent="0.25">
      <c r="A9" s="14" t="s">
        <v>3</v>
      </c>
      <c r="B9" s="6">
        <v>712</v>
      </c>
      <c r="C9" s="6">
        <v>718</v>
      </c>
      <c r="D9" s="6">
        <v>722</v>
      </c>
      <c r="E9" s="6">
        <v>740</v>
      </c>
      <c r="F9" s="6">
        <v>752</v>
      </c>
      <c r="G9" s="6">
        <v>761</v>
      </c>
      <c r="H9" s="6">
        <v>765</v>
      </c>
      <c r="I9" s="6">
        <v>788</v>
      </c>
      <c r="J9" s="6">
        <v>825</v>
      </c>
      <c r="K9" s="6">
        <v>856</v>
      </c>
      <c r="L9" s="6">
        <v>880</v>
      </c>
      <c r="N9" s="14" t="s">
        <v>3</v>
      </c>
      <c r="O9" s="132">
        <f t="shared" si="0"/>
        <v>718</v>
      </c>
      <c r="P9" s="203">
        <f t="shared" ca="1" si="1"/>
        <v>880</v>
      </c>
    </row>
    <row r="10" spans="1:26" x14ac:dyDescent="0.25">
      <c r="A10" s="14" t="s">
        <v>7</v>
      </c>
      <c r="B10" s="6">
        <v>739</v>
      </c>
      <c r="C10" s="6">
        <v>734</v>
      </c>
      <c r="D10" s="6">
        <v>742</v>
      </c>
      <c r="E10" s="6">
        <v>762</v>
      </c>
      <c r="F10" s="6">
        <v>773</v>
      </c>
      <c r="G10" s="6">
        <v>791</v>
      </c>
      <c r="H10" s="6">
        <v>790</v>
      </c>
      <c r="I10" s="6">
        <v>809</v>
      </c>
      <c r="J10" s="6">
        <v>892</v>
      </c>
      <c r="K10" s="6">
        <v>991</v>
      </c>
      <c r="L10" s="6">
        <v>1029</v>
      </c>
      <c r="N10" s="14" t="s">
        <v>7</v>
      </c>
      <c r="O10" s="132">
        <f t="shared" si="0"/>
        <v>734</v>
      </c>
      <c r="P10" s="203">
        <f t="shared" ca="1" si="1"/>
        <v>1029</v>
      </c>
    </row>
    <row r="11" spans="1:26" x14ac:dyDescent="0.25">
      <c r="A11" s="14" t="s">
        <v>4</v>
      </c>
      <c r="B11" s="6">
        <v>961</v>
      </c>
      <c r="C11" s="6">
        <v>970</v>
      </c>
      <c r="D11" s="6">
        <v>978</v>
      </c>
      <c r="E11" s="6">
        <v>993</v>
      </c>
      <c r="F11" s="6">
        <v>999</v>
      </c>
      <c r="G11" s="6">
        <v>1019</v>
      </c>
      <c r="H11" s="6">
        <v>1039</v>
      </c>
      <c r="I11" s="6">
        <v>1075</v>
      </c>
      <c r="J11" s="6">
        <v>1102</v>
      </c>
      <c r="K11" s="6">
        <v>1141</v>
      </c>
      <c r="L11" s="6">
        <v>1188</v>
      </c>
      <c r="N11" s="14" t="s">
        <v>4</v>
      </c>
      <c r="O11" s="132">
        <f t="shared" si="0"/>
        <v>970</v>
      </c>
      <c r="P11" s="203">
        <f t="shared" ca="1" si="1"/>
        <v>1188</v>
      </c>
    </row>
    <row r="12" spans="1:26" x14ac:dyDescent="0.25">
      <c r="A12" s="14" t="s">
        <v>5</v>
      </c>
      <c r="B12" s="6">
        <v>916</v>
      </c>
      <c r="C12" s="6">
        <v>923</v>
      </c>
      <c r="D12" s="6">
        <v>928</v>
      </c>
      <c r="E12" s="6">
        <v>938</v>
      </c>
      <c r="F12" s="6">
        <v>951</v>
      </c>
      <c r="G12" s="6">
        <v>972</v>
      </c>
      <c r="H12" s="6">
        <v>999</v>
      </c>
      <c r="I12" s="6">
        <v>1034</v>
      </c>
      <c r="J12" s="6">
        <v>1068</v>
      </c>
      <c r="K12" s="6">
        <v>1120</v>
      </c>
      <c r="L12" s="6">
        <v>1188</v>
      </c>
      <c r="N12" s="14" t="s">
        <v>5</v>
      </c>
      <c r="O12" s="132">
        <f t="shared" si="0"/>
        <v>923</v>
      </c>
      <c r="P12" s="203">
        <f t="shared" ca="1" si="1"/>
        <v>1188</v>
      </c>
    </row>
    <row r="13" spans="1:26" x14ac:dyDescent="0.25">
      <c r="A13" s="14" t="s">
        <v>6</v>
      </c>
      <c r="B13" s="6">
        <v>1306</v>
      </c>
      <c r="C13" s="6">
        <v>1317</v>
      </c>
      <c r="D13" s="6">
        <v>1317</v>
      </c>
      <c r="E13" s="6">
        <v>1349</v>
      </c>
      <c r="F13" s="6">
        <v>1406</v>
      </c>
      <c r="G13" s="6">
        <v>1470</v>
      </c>
      <c r="H13" s="6">
        <v>1495</v>
      </c>
      <c r="I13" s="6">
        <v>1537</v>
      </c>
      <c r="J13" s="6">
        <v>1563</v>
      </c>
      <c r="K13" s="6">
        <v>1598</v>
      </c>
      <c r="L13" s="6">
        <v>1660</v>
      </c>
      <c r="N13" s="14" t="s">
        <v>6</v>
      </c>
      <c r="O13" s="132">
        <f t="shared" si="0"/>
        <v>1317</v>
      </c>
      <c r="P13" s="203">
        <f t="shared" ca="1" si="1"/>
        <v>1660</v>
      </c>
    </row>
    <row r="14" spans="1:26" x14ac:dyDescent="0.25">
      <c r="A14" s="14" t="s">
        <v>8</v>
      </c>
      <c r="B14" s="6">
        <v>813</v>
      </c>
      <c r="C14" s="6">
        <v>829</v>
      </c>
      <c r="D14" s="6">
        <v>847</v>
      </c>
      <c r="E14" s="6">
        <v>862</v>
      </c>
      <c r="F14" s="6">
        <v>877</v>
      </c>
      <c r="G14" s="6">
        <v>896</v>
      </c>
      <c r="H14" s="6">
        <v>913</v>
      </c>
      <c r="I14" s="6">
        <v>943</v>
      </c>
      <c r="J14" s="6">
        <v>973</v>
      </c>
      <c r="K14" s="6">
        <v>1026</v>
      </c>
      <c r="L14" s="6">
        <v>1033</v>
      </c>
      <c r="N14" s="14" t="s">
        <v>8</v>
      </c>
      <c r="O14" s="132">
        <f t="shared" si="0"/>
        <v>829</v>
      </c>
      <c r="P14" s="203">
        <f t="shared" ca="1" si="1"/>
        <v>1033</v>
      </c>
    </row>
    <row r="15" spans="1:26" x14ac:dyDescent="0.25">
      <c r="A15" s="14" t="s">
        <v>9</v>
      </c>
      <c r="B15" s="6">
        <v>765</v>
      </c>
      <c r="C15" s="6">
        <v>773</v>
      </c>
      <c r="D15" s="6">
        <v>777</v>
      </c>
      <c r="E15" s="6">
        <v>794</v>
      </c>
      <c r="F15" s="6">
        <v>813</v>
      </c>
      <c r="G15" s="6">
        <v>843</v>
      </c>
      <c r="H15" s="6">
        <v>873</v>
      </c>
      <c r="I15" s="6">
        <v>896</v>
      </c>
      <c r="J15" s="6">
        <v>921</v>
      </c>
      <c r="K15" s="6">
        <v>979</v>
      </c>
      <c r="L15" s="6">
        <v>1009</v>
      </c>
      <c r="N15" s="14" t="s">
        <v>9</v>
      </c>
      <c r="O15" s="132">
        <f t="shared" si="0"/>
        <v>773</v>
      </c>
      <c r="P15" s="203">
        <f t="shared" ca="1" si="1"/>
        <v>1009</v>
      </c>
    </row>
    <row r="16" spans="1:26" x14ac:dyDescent="0.25">
      <c r="A16" s="14" t="s">
        <v>46</v>
      </c>
      <c r="B16" s="6">
        <v>1097</v>
      </c>
      <c r="C16" s="6">
        <v>1105</v>
      </c>
      <c r="D16" s="6">
        <v>1112</v>
      </c>
      <c r="E16" s="6">
        <v>1120</v>
      </c>
      <c r="F16" s="6">
        <v>1137</v>
      </c>
      <c r="G16" s="6">
        <v>1168</v>
      </c>
      <c r="H16" s="6">
        <v>1202</v>
      </c>
      <c r="I16" s="6">
        <v>1242</v>
      </c>
      <c r="J16" s="6">
        <v>1269</v>
      </c>
      <c r="K16" s="6">
        <v>1326</v>
      </c>
      <c r="L16" s="6">
        <v>1352</v>
      </c>
      <c r="N16" s="14" t="s">
        <v>46</v>
      </c>
      <c r="O16" s="132">
        <f t="shared" si="0"/>
        <v>1105</v>
      </c>
      <c r="P16" s="203">
        <f t="shared" ca="1" si="1"/>
        <v>1352</v>
      </c>
    </row>
    <row r="17" spans="1:25" x14ac:dyDescent="0.25">
      <c r="A17" s="14" t="s">
        <v>11</v>
      </c>
      <c r="B17" s="6">
        <v>1071</v>
      </c>
      <c r="C17" s="6">
        <v>1093</v>
      </c>
      <c r="D17" s="6">
        <v>1102</v>
      </c>
      <c r="E17" s="6">
        <v>1121</v>
      </c>
      <c r="F17" s="6">
        <v>1137</v>
      </c>
      <c r="G17" s="6">
        <v>1165</v>
      </c>
      <c r="H17" s="6">
        <v>1191</v>
      </c>
      <c r="I17" s="6">
        <v>1227</v>
      </c>
      <c r="J17" s="6">
        <v>1269</v>
      </c>
      <c r="K17" s="6">
        <v>1307</v>
      </c>
      <c r="L17" s="6">
        <v>1342</v>
      </c>
      <c r="N17" s="14" t="s">
        <v>11</v>
      </c>
      <c r="O17" s="132">
        <f t="shared" si="0"/>
        <v>1093</v>
      </c>
      <c r="P17" s="203">
        <f t="shared" ca="1" si="1"/>
        <v>1342</v>
      </c>
    </row>
    <row r="18" spans="1:25" x14ac:dyDescent="0.25">
      <c r="A18" s="14" t="s">
        <v>41</v>
      </c>
      <c r="B18" s="241" t="s">
        <v>1106</v>
      </c>
      <c r="C18" s="241" t="s">
        <v>1106</v>
      </c>
      <c r="D18" s="241" t="s">
        <v>1106</v>
      </c>
      <c r="E18" s="241" t="s">
        <v>1106</v>
      </c>
      <c r="F18" s="241" t="s">
        <v>1106</v>
      </c>
      <c r="G18" s="241" t="s">
        <v>1106</v>
      </c>
      <c r="H18" s="241" t="s">
        <v>1106</v>
      </c>
      <c r="I18" s="241" t="s">
        <v>1106</v>
      </c>
      <c r="J18" s="241" t="s">
        <v>1106</v>
      </c>
      <c r="K18" s="240" t="s">
        <v>1106</v>
      </c>
      <c r="L18" s="240" t="s">
        <v>1106</v>
      </c>
      <c r="N18" s="14" t="s">
        <v>94</v>
      </c>
      <c r="O18" s="132" t="str">
        <f t="shared" si="0"/>
        <v>n/a</v>
      </c>
      <c r="P18" s="203" t="str">
        <f t="shared" ca="1" si="1"/>
        <v>n/a</v>
      </c>
    </row>
    <row r="19" spans="1:25" x14ac:dyDescent="0.25">
      <c r="A19" s="14" t="s">
        <v>24</v>
      </c>
      <c r="B19" s="6">
        <v>873</v>
      </c>
      <c r="C19" s="6">
        <v>874</v>
      </c>
      <c r="D19" s="6">
        <v>874</v>
      </c>
      <c r="E19" s="6">
        <v>886</v>
      </c>
      <c r="F19" s="6">
        <v>908</v>
      </c>
      <c r="G19" s="6">
        <v>921</v>
      </c>
      <c r="H19" s="6">
        <v>943</v>
      </c>
      <c r="I19" s="6">
        <v>972</v>
      </c>
      <c r="J19" s="6">
        <v>1002</v>
      </c>
      <c r="K19" s="6">
        <v>1064</v>
      </c>
      <c r="L19" s="6">
        <v>1120</v>
      </c>
      <c r="N19" s="14" t="s">
        <v>24</v>
      </c>
      <c r="O19" s="132">
        <f t="shared" si="0"/>
        <v>874</v>
      </c>
      <c r="P19" s="203">
        <f t="shared" ca="1" si="1"/>
        <v>1120</v>
      </c>
    </row>
    <row r="20" spans="1:25" x14ac:dyDescent="0.25">
      <c r="A20" s="14" t="s">
        <v>65</v>
      </c>
      <c r="B20" s="6">
        <v>1054</v>
      </c>
      <c r="C20" s="6">
        <v>1059</v>
      </c>
      <c r="D20" s="6">
        <v>1063</v>
      </c>
      <c r="E20" s="6">
        <v>1074</v>
      </c>
      <c r="F20" s="6">
        <v>1089</v>
      </c>
      <c r="G20" s="6">
        <v>1117</v>
      </c>
      <c r="H20" s="6">
        <v>1146</v>
      </c>
      <c r="I20" s="6">
        <v>1182</v>
      </c>
      <c r="J20" s="6">
        <v>1227</v>
      </c>
      <c r="K20" s="6">
        <v>1279</v>
      </c>
      <c r="L20" s="6">
        <v>1325</v>
      </c>
      <c r="N20" s="14" t="s">
        <v>65</v>
      </c>
      <c r="O20" s="132">
        <f t="shared" si="0"/>
        <v>1059</v>
      </c>
      <c r="P20" s="203">
        <f t="shared" ca="1" si="1"/>
        <v>1325</v>
      </c>
    </row>
    <row r="21" spans="1:25" x14ac:dyDescent="0.25">
      <c r="A21" s="14" t="s">
        <v>42</v>
      </c>
      <c r="B21" s="6">
        <v>1057</v>
      </c>
      <c r="C21" s="6">
        <v>1068</v>
      </c>
      <c r="D21" s="6">
        <v>1073</v>
      </c>
      <c r="E21" s="6">
        <v>1078</v>
      </c>
      <c r="F21" s="6">
        <v>1086</v>
      </c>
      <c r="G21" s="6">
        <v>1112</v>
      </c>
      <c r="H21" s="6">
        <v>1141</v>
      </c>
      <c r="I21" s="6">
        <v>1178</v>
      </c>
      <c r="J21" s="6">
        <v>1231</v>
      </c>
      <c r="K21" s="6">
        <v>1285</v>
      </c>
      <c r="L21" s="6">
        <v>1336</v>
      </c>
      <c r="N21" s="14" t="s">
        <v>42</v>
      </c>
      <c r="O21" s="132">
        <f t="shared" si="0"/>
        <v>1068</v>
      </c>
      <c r="P21" s="203">
        <f t="shared" ca="1" si="1"/>
        <v>1336</v>
      </c>
    </row>
    <row r="24" spans="1:25" x14ac:dyDescent="0.25">
      <c r="O24" s="4">
        <f t="shared" ref="O24:Y24" si="2">B5</f>
        <v>43709</v>
      </c>
      <c r="P24" s="4">
        <f t="shared" si="2"/>
        <v>43891</v>
      </c>
      <c r="Q24" s="4">
        <f t="shared" si="2"/>
        <v>44075</v>
      </c>
      <c r="R24" s="4">
        <f t="shared" si="2"/>
        <v>44256</v>
      </c>
      <c r="S24" s="4">
        <f t="shared" si="2"/>
        <v>44440</v>
      </c>
      <c r="T24" s="4">
        <f t="shared" si="2"/>
        <v>44621</v>
      </c>
      <c r="U24" s="4">
        <f t="shared" si="2"/>
        <v>44805</v>
      </c>
      <c r="V24" s="4">
        <f t="shared" si="2"/>
        <v>44986</v>
      </c>
      <c r="W24" s="4">
        <f t="shared" si="2"/>
        <v>45170</v>
      </c>
      <c r="X24" s="4">
        <f t="shared" si="2"/>
        <v>45352</v>
      </c>
      <c r="Y24" s="4">
        <f t="shared" si="2"/>
        <v>45536</v>
      </c>
    </row>
    <row r="25" spans="1:25" x14ac:dyDescent="0.25">
      <c r="N25" s="14" t="str" cm="1">
        <f t="array" ref="N25">INDEX(A6:A21,Control!$B$2)</f>
        <v>Ashford</v>
      </c>
      <c r="O25" s="14" cm="1">
        <f t="array" ref="O25">INDEX(B6:B21,Control!$B$2)</f>
        <v>868</v>
      </c>
      <c r="P25" s="14" cm="1">
        <f t="array" ref="P25">INDEX(C6:C21,Control!$B$2)</f>
        <v>876</v>
      </c>
      <c r="Q25" s="14" cm="1">
        <f t="array" ref="Q25">INDEX(D6:D21,Control!$B$2)</f>
        <v>875</v>
      </c>
      <c r="R25" s="14" cm="1">
        <f t="array" ref="R25">INDEX(E6:E21,Control!$B$2)</f>
        <v>894</v>
      </c>
      <c r="S25" s="14" cm="1">
        <f t="array" ref="S25">INDEX(F6:F21,Control!$B$2)</f>
        <v>911</v>
      </c>
      <c r="T25" s="14" cm="1">
        <f t="array" ref="T25">INDEX(G6:G21,Control!$B$2)</f>
        <v>950</v>
      </c>
      <c r="U25" s="14" cm="1">
        <f t="array" ref="U25">INDEX(H6:H21,Control!$B$2)</f>
        <v>975</v>
      </c>
      <c r="V25" s="14" cm="1">
        <f t="array" ref="V25">INDEX(I6:I21,Control!$B$2)</f>
        <v>1006</v>
      </c>
      <c r="W25" s="14" cm="1">
        <f t="array" ref="W25">INDEX(J6:J21,Control!$B$2)</f>
        <v>1034</v>
      </c>
      <c r="X25" s="14" cm="1">
        <f t="array" ref="X25">INDEX(K6:K21,Control!$B$2)</f>
        <v>1091</v>
      </c>
      <c r="Y25" s="14" cm="1">
        <f t="array" ref="Y25">INDEX(L6:L21,Control!$B$2)</f>
        <v>1136</v>
      </c>
    </row>
    <row r="26" spans="1:25" x14ac:dyDescent="0.25">
      <c r="N26" s="14" t="str">
        <f>A20</f>
        <v>South East</v>
      </c>
      <c r="O26" s="6">
        <f>B20</f>
        <v>1054</v>
      </c>
      <c r="P26" s="6">
        <f t="shared" ref="P26:Y26" si="3">C20</f>
        <v>1059</v>
      </c>
      <c r="Q26" s="6">
        <f t="shared" si="3"/>
        <v>1063</v>
      </c>
      <c r="R26" s="6">
        <f t="shared" si="3"/>
        <v>1074</v>
      </c>
      <c r="S26" s="6">
        <f t="shared" si="3"/>
        <v>1089</v>
      </c>
      <c r="T26" s="6">
        <f t="shared" si="3"/>
        <v>1117</v>
      </c>
      <c r="U26" s="6">
        <f t="shared" si="3"/>
        <v>1146</v>
      </c>
      <c r="V26" s="6">
        <f t="shared" si="3"/>
        <v>1182</v>
      </c>
      <c r="W26" s="6">
        <f t="shared" si="3"/>
        <v>1227</v>
      </c>
      <c r="X26" s="6">
        <f t="shared" si="3"/>
        <v>1279</v>
      </c>
      <c r="Y26" s="6">
        <f t="shared" si="3"/>
        <v>1325</v>
      </c>
    </row>
    <row r="27" spans="1:25" x14ac:dyDescent="0.25">
      <c r="N27" s="14" t="str">
        <f>A21</f>
        <v>England</v>
      </c>
      <c r="O27" s="6">
        <f>B21</f>
        <v>1057</v>
      </c>
      <c r="P27" s="6">
        <f t="shared" ref="P27:Y27" si="4">C21</f>
        <v>1068</v>
      </c>
      <c r="Q27" s="6">
        <f t="shared" si="4"/>
        <v>1073</v>
      </c>
      <c r="R27" s="6">
        <f t="shared" si="4"/>
        <v>1078</v>
      </c>
      <c r="S27" s="6">
        <f t="shared" si="4"/>
        <v>1086</v>
      </c>
      <c r="T27" s="6">
        <f t="shared" si="4"/>
        <v>1112</v>
      </c>
      <c r="U27" s="6">
        <f t="shared" si="4"/>
        <v>1141</v>
      </c>
      <c r="V27" s="6">
        <f t="shared" si="4"/>
        <v>1178</v>
      </c>
      <c r="W27" s="6">
        <f t="shared" si="4"/>
        <v>1231</v>
      </c>
      <c r="X27" s="6">
        <f t="shared" si="4"/>
        <v>1285</v>
      </c>
      <c r="Y27" s="6">
        <f t="shared" si="4"/>
        <v>1336</v>
      </c>
    </row>
  </sheetData>
  <hyperlinks>
    <hyperlink ref="A2" r:id="rId1" display="https://www.ons.gov.uk/economy/inflationandpriceindices/datasets/priceindexofprivaterentsukmonthlypricestatistics" xr:uid="{3879B442-9184-4B3E-9966-DDF0227FD413}"/>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0E2A2-7B4C-4A8C-AD67-39E5C83E9BDE}">
  <sheetPr codeName="Sheet11">
    <tabColor theme="4" tint="0.59999389629810485"/>
  </sheetPr>
  <dimension ref="A1:H38"/>
  <sheetViews>
    <sheetView workbookViewId="0">
      <selection activeCell="BE21" sqref="BE21"/>
    </sheetView>
  </sheetViews>
  <sheetFormatPr defaultRowHeight="14.25" x14ac:dyDescent="0.2"/>
  <sheetData>
    <row r="1" spans="1:8" ht="18.75" x14ac:dyDescent="0.3">
      <c r="A1" s="46" t="s">
        <v>252</v>
      </c>
    </row>
    <row r="2" spans="1:8" ht="18.75" x14ac:dyDescent="0.3">
      <c r="A2" s="46" t="s">
        <v>251</v>
      </c>
    </row>
    <row r="3" spans="1:8" ht="15" x14ac:dyDescent="0.25">
      <c r="A3" s="79" t="s">
        <v>38</v>
      </c>
    </row>
    <row r="4" spans="1:8" ht="15" x14ac:dyDescent="0.25">
      <c r="A4" s="79"/>
    </row>
    <row r="5" spans="1:8" ht="15.75" x14ac:dyDescent="0.25">
      <c r="A5" s="138">
        <v>2019</v>
      </c>
    </row>
    <row r="6" spans="1:8" ht="15" x14ac:dyDescent="0.25">
      <c r="A6" s="79"/>
    </row>
    <row r="7" spans="1:8" ht="114.75" x14ac:dyDescent="0.2">
      <c r="A7" s="48" t="s">
        <v>107</v>
      </c>
      <c r="B7" s="48" t="s">
        <v>108</v>
      </c>
      <c r="C7" s="49" t="s">
        <v>113</v>
      </c>
      <c r="D7" s="50" t="s">
        <v>114</v>
      </c>
      <c r="E7" s="51" t="s">
        <v>115</v>
      </c>
      <c r="F7" s="50" t="s">
        <v>116</v>
      </c>
      <c r="G7" s="52" t="s">
        <v>117</v>
      </c>
      <c r="H7" s="50" t="s">
        <v>118</v>
      </c>
    </row>
    <row r="8" spans="1:8" x14ac:dyDescent="0.2">
      <c r="A8" s="53" t="s">
        <v>12</v>
      </c>
      <c r="B8" s="53" t="s">
        <v>0</v>
      </c>
      <c r="C8" s="54">
        <v>17277.689999999999</v>
      </c>
      <c r="D8" s="55">
        <v>134</v>
      </c>
      <c r="E8" s="56">
        <v>0.154</v>
      </c>
      <c r="F8" s="55">
        <v>143</v>
      </c>
      <c r="G8" s="58">
        <v>5.1299999999999998E-2</v>
      </c>
      <c r="H8" s="55">
        <v>142</v>
      </c>
    </row>
    <row r="9" spans="1:8" x14ac:dyDescent="0.2">
      <c r="A9" s="53" t="s">
        <v>13</v>
      </c>
      <c r="B9" s="53" t="s">
        <v>1</v>
      </c>
      <c r="C9" s="54">
        <v>16072.87</v>
      </c>
      <c r="D9" s="55">
        <v>156</v>
      </c>
      <c r="E9" s="56">
        <v>0.14699999999999999</v>
      </c>
      <c r="F9" s="55">
        <v>157</v>
      </c>
      <c r="G9" s="58">
        <v>8.8900000000000007E-2</v>
      </c>
      <c r="H9" s="55">
        <v>106</v>
      </c>
    </row>
    <row r="10" spans="1:8" x14ac:dyDescent="0.2">
      <c r="A10" s="53" t="s">
        <v>14</v>
      </c>
      <c r="B10" s="53" t="s">
        <v>2</v>
      </c>
      <c r="C10" s="54">
        <v>15709.77</v>
      </c>
      <c r="D10" s="55">
        <v>164</v>
      </c>
      <c r="E10" s="56">
        <v>0.13700000000000001</v>
      </c>
      <c r="F10" s="55">
        <v>169</v>
      </c>
      <c r="G10" s="58">
        <v>3.4500000000000003E-2</v>
      </c>
      <c r="H10" s="55">
        <v>165</v>
      </c>
    </row>
    <row r="11" spans="1:8" x14ac:dyDescent="0.2">
      <c r="A11" s="53" t="s">
        <v>15</v>
      </c>
      <c r="B11" s="53" t="s">
        <v>3</v>
      </c>
      <c r="C11" s="54">
        <v>20082.939999999999</v>
      </c>
      <c r="D11" s="55">
        <v>74</v>
      </c>
      <c r="E11" s="56">
        <v>0.19400000000000001</v>
      </c>
      <c r="F11" s="55">
        <v>82</v>
      </c>
      <c r="G11" s="58">
        <v>8.9599999999999999E-2</v>
      </c>
      <c r="H11" s="55">
        <v>105</v>
      </c>
    </row>
    <row r="12" spans="1:8" x14ac:dyDescent="0.2">
      <c r="A12" s="53" t="s">
        <v>19</v>
      </c>
      <c r="B12" s="53" t="s">
        <v>62</v>
      </c>
      <c r="C12" s="54">
        <v>20303.5</v>
      </c>
      <c r="D12" s="55">
        <v>66</v>
      </c>
      <c r="E12" s="56">
        <v>0.20100000000000001</v>
      </c>
      <c r="F12" s="55">
        <v>75</v>
      </c>
      <c r="G12" s="58">
        <v>0.14929999999999999</v>
      </c>
      <c r="H12" s="55">
        <v>56</v>
      </c>
    </row>
    <row r="13" spans="1:8" x14ac:dyDescent="0.2">
      <c r="A13" s="53" t="s">
        <v>16</v>
      </c>
      <c r="B13" s="53" t="s">
        <v>4</v>
      </c>
      <c r="C13" s="54">
        <v>18454</v>
      </c>
      <c r="D13" s="55">
        <v>106</v>
      </c>
      <c r="E13" s="56">
        <v>0.17199999999999999</v>
      </c>
      <c r="F13" s="55">
        <v>115</v>
      </c>
      <c r="G13" s="58">
        <v>1.5599999999999999E-2</v>
      </c>
      <c r="H13" s="55">
        <v>211</v>
      </c>
    </row>
    <row r="14" spans="1:8" x14ac:dyDescent="0.2">
      <c r="A14" s="53" t="s">
        <v>17</v>
      </c>
      <c r="B14" s="53" t="s">
        <v>5</v>
      </c>
      <c r="C14" s="54">
        <v>14756.22</v>
      </c>
      <c r="D14" s="55">
        <v>178</v>
      </c>
      <c r="E14" s="56">
        <v>0.13400000000000001</v>
      </c>
      <c r="F14" s="55">
        <v>173</v>
      </c>
      <c r="G14" s="58">
        <v>3.1600000000000003E-2</v>
      </c>
      <c r="H14" s="55">
        <v>172</v>
      </c>
    </row>
    <row r="15" spans="1:8" x14ac:dyDescent="0.2">
      <c r="A15" s="53" t="s">
        <v>18</v>
      </c>
      <c r="B15" s="53" t="s">
        <v>6</v>
      </c>
      <c r="C15" s="54">
        <v>12189.57</v>
      </c>
      <c r="D15" s="55">
        <v>242</v>
      </c>
      <c r="E15" s="56">
        <v>0.11</v>
      </c>
      <c r="F15" s="55">
        <v>226</v>
      </c>
      <c r="G15" s="58">
        <v>5.4100000000000002E-2</v>
      </c>
      <c r="H15" s="55">
        <v>139</v>
      </c>
    </row>
    <row r="16" spans="1:8" x14ac:dyDescent="0.2">
      <c r="A16" s="53" t="s">
        <v>20</v>
      </c>
      <c r="B16" s="53" t="s">
        <v>8</v>
      </c>
      <c r="C16" s="54">
        <v>20711.810000000001</v>
      </c>
      <c r="D16" s="55">
        <v>62</v>
      </c>
      <c r="E16" s="56">
        <v>0.21199999999999999</v>
      </c>
      <c r="F16" s="55">
        <v>58</v>
      </c>
      <c r="G16" s="58">
        <v>0.18820000000000001</v>
      </c>
      <c r="H16" s="55">
        <v>38</v>
      </c>
    </row>
    <row r="17" spans="1:8" x14ac:dyDescent="0.2">
      <c r="A17" s="53" t="s">
        <v>21</v>
      </c>
      <c r="B17" s="53" t="s">
        <v>9</v>
      </c>
      <c r="C17" s="54">
        <v>22939.61</v>
      </c>
      <c r="D17" s="55">
        <v>27</v>
      </c>
      <c r="E17" s="56">
        <v>0.23899999999999999</v>
      </c>
      <c r="F17" s="55">
        <v>29</v>
      </c>
      <c r="G17" s="58">
        <v>0.17860000000000001</v>
      </c>
      <c r="H17" s="55">
        <v>42</v>
      </c>
    </row>
    <row r="18" spans="1:8" x14ac:dyDescent="0.2">
      <c r="A18" s="53" t="s">
        <v>22</v>
      </c>
      <c r="B18" s="53" t="s">
        <v>10</v>
      </c>
      <c r="C18" s="54">
        <v>12691.63</v>
      </c>
      <c r="D18" s="55">
        <v>227</v>
      </c>
      <c r="E18" s="56">
        <v>0.114</v>
      </c>
      <c r="F18" s="55">
        <v>218</v>
      </c>
      <c r="G18" s="58">
        <v>2.7799999999999998E-2</v>
      </c>
      <c r="H18" s="55">
        <v>175</v>
      </c>
    </row>
    <row r="19" spans="1:8" x14ac:dyDescent="0.2">
      <c r="A19" s="53" t="s">
        <v>23</v>
      </c>
      <c r="B19" s="53" t="s">
        <v>11</v>
      </c>
      <c r="C19" s="54">
        <v>10450.530000000001</v>
      </c>
      <c r="D19" s="55">
        <v>272</v>
      </c>
      <c r="E19" s="56">
        <v>8.8999999999999996E-2</v>
      </c>
      <c r="F19" s="55">
        <v>269</v>
      </c>
      <c r="G19" s="58">
        <v>0</v>
      </c>
      <c r="H19" s="55">
        <v>228</v>
      </c>
    </row>
    <row r="20" spans="1:8" x14ac:dyDescent="0.2">
      <c r="A20" s="53" t="s">
        <v>25</v>
      </c>
      <c r="B20" s="53" t="s">
        <v>24</v>
      </c>
      <c r="C20" s="54">
        <v>19523.939999999999</v>
      </c>
      <c r="D20" s="55">
        <v>88</v>
      </c>
      <c r="E20" s="56">
        <v>0.189</v>
      </c>
      <c r="F20" s="55">
        <v>88</v>
      </c>
      <c r="G20" s="58">
        <v>0.1043</v>
      </c>
      <c r="H20" s="55">
        <v>90</v>
      </c>
    </row>
    <row r="23" spans="1:8" ht="15.75" x14ac:dyDescent="0.25">
      <c r="A23" s="138">
        <v>2015</v>
      </c>
    </row>
    <row r="25" spans="1:8" ht="114.75" x14ac:dyDescent="0.2">
      <c r="A25" s="48" t="s">
        <v>107</v>
      </c>
      <c r="B25" s="48" t="s">
        <v>108</v>
      </c>
      <c r="C25" s="49" t="s">
        <v>113</v>
      </c>
      <c r="D25" s="50" t="s">
        <v>114</v>
      </c>
      <c r="E25" s="51" t="s">
        <v>115</v>
      </c>
      <c r="F25" s="50" t="s">
        <v>116</v>
      </c>
      <c r="G25" s="52" t="s">
        <v>117</v>
      </c>
      <c r="H25" s="50" t="s">
        <v>118</v>
      </c>
    </row>
    <row r="26" spans="1:8" x14ac:dyDescent="0.2">
      <c r="A26" s="53" t="s">
        <v>12</v>
      </c>
      <c r="B26" s="53" t="s">
        <v>0</v>
      </c>
      <c r="C26" s="54">
        <v>16363.56</v>
      </c>
      <c r="D26" s="55">
        <v>149</v>
      </c>
      <c r="E26" s="56">
        <v>0.17100000000000001</v>
      </c>
      <c r="F26" s="55">
        <v>156</v>
      </c>
      <c r="G26" s="58">
        <v>6.4100000000000004E-2</v>
      </c>
      <c r="H26" s="55">
        <v>127</v>
      </c>
    </row>
    <row r="27" spans="1:8" x14ac:dyDescent="0.2">
      <c r="A27" s="53" t="s">
        <v>13</v>
      </c>
      <c r="B27" s="53" t="s">
        <v>1</v>
      </c>
      <c r="C27" s="54">
        <v>15486</v>
      </c>
      <c r="D27" s="55">
        <v>170</v>
      </c>
      <c r="E27" s="56">
        <v>0.16500000000000001</v>
      </c>
      <c r="F27" s="55">
        <v>170</v>
      </c>
      <c r="G27" s="58">
        <v>6.6699999999999995E-2</v>
      </c>
      <c r="H27" s="55">
        <v>125</v>
      </c>
    </row>
    <row r="28" spans="1:8" x14ac:dyDescent="0.2">
      <c r="A28" s="53" t="s">
        <v>14</v>
      </c>
      <c r="B28" s="53" t="s">
        <v>2</v>
      </c>
      <c r="C28" s="54">
        <v>16152.26</v>
      </c>
      <c r="D28" s="55">
        <v>157</v>
      </c>
      <c r="E28" s="56">
        <v>0.16600000000000001</v>
      </c>
      <c r="F28" s="55">
        <v>165</v>
      </c>
      <c r="G28" s="58">
        <v>3.4500000000000003E-2</v>
      </c>
      <c r="H28" s="55">
        <v>167</v>
      </c>
    </row>
    <row r="29" spans="1:8" x14ac:dyDescent="0.2">
      <c r="A29" s="53" t="s">
        <v>15</v>
      </c>
      <c r="B29" s="53" t="s">
        <v>3</v>
      </c>
      <c r="C29" s="54">
        <v>19378.8</v>
      </c>
      <c r="D29" s="55">
        <v>88</v>
      </c>
      <c r="E29" s="56">
        <v>0.214</v>
      </c>
      <c r="F29" s="55">
        <v>97</v>
      </c>
      <c r="G29" s="58">
        <v>8.9599999999999999E-2</v>
      </c>
      <c r="H29" s="55">
        <v>101</v>
      </c>
    </row>
    <row r="30" spans="1:8" x14ac:dyDescent="0.2">
      <c r="A30" s="53" t="s">
        <v>19</v>
      </c>
      <c r="B30" s="53" t="s">
        <v>80</v>
      </c>
      <c r="C30" s="54">
        <v>20020.93</v>
      </c>
      <c r="D30" s="55">
        <v>75</v>
      </c>
      <c r="E30" s="56">
        <v>0.22700000000000001</v>
      </c>
      <c r="F30" s="55">
        <v>77</v>
      </c>
      <c r="G30" s="58">
        <v>0.11940000000000001</v>
      </c>
      <c r="H30" s="55">
        <v>75</v>
      </c>
    </row>
    <row r="31" spans="1:8" x14ac:dyDescent="0.2">
      <c r="A31" s="53" t="s">
        <v>16</v>
      </c>
      <c r="B31" s="53" t="s">
        <v>4</v>
      </c>
      <c r="C31" s="54">
        <v>18593.2</v>
      </c>
      <c r="D31" s="55">
        <v>105</v>
      </c>
      <c r="E31" s="56">
        <v>0.20200000000000001</v>
      </c>
      <c r="F31" s="55">
        <v>116</v>
      </c>
      <c r="G31" s="58">
        <v>6.25E-2</v>
      </c>
      <c r="H31" s="55">
        <v>130</v>
      </c>
    </row>
    <row r="32" spans="1:8" x14ac:dyDescent="0.2">
      <c r="A32" s="53" t="s">
        <v>17</v>
      </c>
      <c r="B32" s="53" t="s">
        <v>5</v>
      </c>
      <c r="C32" s="54">
        <v>14363.08</v>
      </c>
      <c r="D32" s="55">
        <v>189</v>
      </c>
      <c r="E32" s="56">
        <v>0.14799999999999999</v>
      </c>
      <c r="F32" s="55">
        <v>191</v>
      </c>
      <c r="G32" s="58">
        <v>2.1100000000000001E-2</v>
      </c>
      <c r="H32" s="55">
        <v>190</v>
      </c>
    </row>
    <row r="33" spans="1:8" x14ac:dyDescent="0.2">
      <c r="A33" s="53" t="s">
        <v>18</v>
      </c>
      <c r="B33" s="53" t="s">
        <v>6</v>
      </c>
      <c r="C33" s="54">
        <v>11024.27</v>
      </c>
      <c r="D33" s="55">
        <v>265</v>
      </c>
      <c r="E33" s="56">
        <v>0.114</v>
      </c>
      <c r="F33" s="55">
        <v>255</v>
      </c>
      <c r="G33" s="58">
        <v>2.7E-2</v>
      </c>
      <c r="H33" s="55">
        <v>180</v>
      </c>
    </row>
    <row r="34" spans="1:8" x14ac:dyDescent="0.2">
      <c r="A34" s="53" t="s">
        <v>20</v>
      </c>
      <c r="B34" s="53" t="s">
        <v>8</v>
      </c>
      <c r="C34" s="54">
        <v>20603.77</v>
      </c>
      <c r="D34" s="55">
        <v>65</v>
      </c>
      <c r="E34" s="56">
        <v>0.23699999999999999</v>
      </c>
      <c r="F34" s="55">
        <v>67</v>
      </c>
      <c r="G34" s="58">
        <v>0.15290000000000001</v>
      </c>
      <c r="H34" s="55">
        <v>53</v>
      </c>
    </row>
    <row r="35" spans="1:8" x14ac:dyDescent="0.2">
      <c r="A35" s="53" t="s">
        <v>21</v>
      </c>
      <c r="B35" s="53" t="s">
        <v>9</v>
      </c>
      <c r="C35" s="54">
        <v>22380.18</v>
      </c>
      <c r="D35" s="55">
        <v>31</v>
      </c>
      <c r="E35" s="56">
        <v>0.27</v>
      </c>
      <c r="F35" s="55">
        <v>34</v>
      </c>
      <c r="G35" s="58">
        <v>0.1905</v>
      </c>
      <c r="H35" s="55">
        <v>35</v>
      </c>
    </row>
    <row r="36" spans="1:8" x14ac:dyDescent="0.2">
      <c r="A36" s="53" t="s">
        <v>22</v>
      </c>
      <c r="B36" s="53" t="s">
        <v>10</v>
      </c>
      <c r="C36" s="54">
        <v>12295.44</v>
      </c>
      <c r="D36" s="55">
        <v>238</v>
      </c>
      <c r="E36" s="56">
        <v>0.126</v>
      </c>
      <c r="F36" s="55">
        <v>229</v>
      </c>
      <c r="G36" s="58">
        <v>1.3899999999999999E-2</v>
      </c>
      <c r="H36" s="55">
        <v>212</v>
      </c>
    </row>
    <row r="37" spans="1:8" x14ac:dyDescent="0.2">
      <c r="A37" s="53" t="s">
        <v>23</v>
      </c>
      <c r="B37" s="53" t="s">
        <v>11</v>
      </c>
      <c r="C37" s="54">
        <v>10287.620000000001</v>
      </c>
      <c r="D37" s="55">
        <v>278</v>
      </c>
      <c r="E37" s="56">
        <v>0.104</v>
      </c>
      <c r="F37" s="55">
        <v>272</v>
      </c>
      <c r="G37" s="58">
        <v>0</v>
      </c>
      <c r="H37" s="55">
        <v>233</v>
      </c>
    </row>
    <row r="38" spans="1:8" x14ac:dyDescent="0.2">
      <c r="A38" s="53" t="s">
        <v>25</v>
      </c>
      <c r="B38" s="53" t="s">
        <v>24</v>
      </c>
      <c r="C38" s="54">
        <v>19679.96</v>
      </c>
      <c r="D38" s="55">
        <v>82</v>
      </c>
      <c r="E38" s="56">
        <v>0.22</v>
      </c>
      <c r="F38" s="55">
        <v>90</v>
      </c>
      <c r="G38" s="58">
        <v>7.3599999999999999E-2</v>
      </c>
      <c r="H38" s="55">
        <v>120</v>
      </c>
    </row>
  </sheetData>
  <sortState xmlns:xlrd2="http://schemas.microsoft.com/office/spreadsheetml/2017/richdata2" ref="L26:S39">
    <sortCondition ref="M26:M39"/>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38FFF-952D-42FD-B707-B2BDBD8682E8}">
  <sheetPr codeName="Sheet32">
    <tabColor theme="4" tint="0.59999389629810485"/>
  </sheetPr>
  <dimension ref="A1:H37"/>
  <sheetViews>
    <sheetView workbookViewId="0">
      <selection activeCell="BE21" sqref="BE21"/>
    </sheetView>
  </sheetViews>
  <sheetFormatPr defaultRowHeight="14.25" x14ac:dyDescent="0.2"/>
  <sheetData>
    <row r="1" spans="1:8" ht="18.75" x14ac:dyDescent="0.3">
      <c r="A1" s="46" t="s">
        <v>252</v>
      </c>
    </row>
    <row r="2" spans="1:8" ht="18.75" x14ac:dyDescent="0.3">
      <c r="A2" s="46" t="s">
        <v>227</v>
      </c>
    </row>
    <row r="3" spans="1:8" ht="15" x14ac:dyDescent="0.25">
      <c r="A3" s="79" t="s">
        <v>38</v>
      </c>
    </row>
    <row r="4" spans="1:8" ht="15" x14ac:dyDescent="0.25">
      <c r="A4" s="79"/>
    </row>
    <row r="5" spans="1:8" x14ac:dyDescent="0.2">
      <c r="A5" s="48">
        <v>2019</v>
      </c>
    </row>
    <row r="6" spans="1:8" ht="15" x14ac:dyDescent="0.25">
      <c r="A6" s="79"/>
    </row>
    <row r="7" spans="1:8" ht="114.75" x14ac:dyDescent="0.2">
      <c r="A7" s="48" t="s">
        <v>107</v>
      </c>
      <c r="B7" s="48" t="s">
        <v>108</v>
      </c>
      <c r="C7" s="49" t="s">
        <v>109</v>
      </c>
      <c r="D7" s="50" t="s">
        <v>110</v>
      </c>
      <c r="E7" s="51" t="s">
        <v>215</v>
      </c>
      <c r="F7" s="50" t="s">
        <v>216</v>
      </c>
      <c r="G7" s="52" t="s">
        <v>111</v>
      </c>
      <c r="H7" s="50" t="s">
        <v>112</v>
      </c>
    </row>
    <row r="8" spans="1:8" x14ac:dyDescent="0.2">
      <c r="A8" s="53" t="s">
        <v>12</v>
      </c>
      <c r="B8" s="53" t="s">
        <v>0</v>
      </c>
      <c r="C8" s="54">
        <v>12968.5</v>
      </c>
      <c r="D8" s="55">
        <v>164</v>
      </c>
      <c r="E8" s="56">
        <v>0.114</v>
      </c>
      <c r="F8" s="55">
        <v>167</v>
      </c>
      <c r="G8" s="57">
        <v>1.2800000000000001E-2</v>
      </c>
      <c r="H8" s="55">
        <v>168</v>
      </c>
    </row>
    <row r="9" spans="1:8" x14ac:dyDescent="0.2">
      <c r="A9" s="53" t="s">
        <v>13</v>
      </c>
      <c r="B9" s="53" t="s">
        <v>1</v>
      </c>
      <c r="C9" s="54">
        <v>12839.44</v>
      </c>
      <c r="D9" s="55">
        <v>169</v>
      </c>
      <c r="E9" s="56">
        <v>0.114</v>
      </c>
      <c r="F9" s="55">
        <v>170</v>
      </c>
      <c r="G9" s="57">
        <v>0</v>
      </c>
      <c r="H9" s="55">
        <v>181</v>
      </c>
    </row>
    <row r="10" spans="1:8" x14ac:dyDescent="0.2">
      <c r="A10" s="53" t="s">
        <v>14</v>
      </c>
      <c r="B10" s="53" t="s">
        <v>2</v>
      </c>
      <c r="C10" s="54">
        <v>11810.01</v>
      </c>
      <c r="D10" s="55">
        <v>198</v>
      </c>
      <c r="E10" s="56">
        <v>0.106</v>
      </c>
      <c r="F10" s="55">
        <v>194</v>
      </c>
      <c r="G10" s="57">
        <v>0</v>
      </c>
      <c r="H10" s="55">
        <v>181</v>
      </c>
    </row>
    <row r="11" spans="1:8" x14ac:dyDescent="0.2">
      <c r="A11" s="53" t="s">
        <v>15</v>
      </c>
      <c r="B11" s="53" t="s">
        <v>3</v>
      </c>
      <c r="C11" s="54">
        <v>13949.63</v>
      </c>
      <c r="D11" s="55">
        <v>136</v>
      </c>
      <c r="E11" s="56">
        <v>0.12</v>
      </c>
      <c r="F11" s="55">
        <v>149</v>
      </c>
      <c r="G11" s="57">
        <v>1.49E-2</v>
      </c>
      <c r="H11" s="55">
        <v>162</v>
      </c>
    </row>
    <row r="12" spans="1:8" x14ac:dyDescent="0.2">
      <c r="A12" s="53" t="s">
        <v>19</v>
      </c>
      <c r="B12" s="53" t="s">
        <v>62</v>
      </c>
      <c r="C12" s="54">
        <v>15335.59</v>
      </c>
      <c r="D12" s="55">
        <v>117</v>
      </c>
      <c r="E12" s="56">
        <v>0.13900000000000001</v>
      </c>
      <c r="F12" s="55">
        <v>120</v>
      </c>
      <c r="G12" s="57">
        <v>2.9899999999999999E-2</v>
      </c>
      <c r="H12" s="55">
        <v>129</v>
      </c>
    </row>
    <row r="13" spans="1:8" x14ac:dyDescent="0.2">
      <c r="A13" s="53" t="s">
        <v>16</v>
      </c>
      <c r="B13" s="53" t="s">
        <v>4</v>
      </c>
      <c r="C13" s="54">
        <v>12998.11</v>
      </c>
      <c r="D13" s="55">
        <v>162</v>
      </c>
      <c r="E13" s="56">
        <v>0.125</v>
      </c>
      <c r="F13" s="55">
        <v>141</v>
      </c>
      <c r="G13" s="57">
        <v>3.1300000000000001E-2</v>
      </c>
      <c r="H13" s="55">
        <v>127</v>
      </c>
    </row>
    <row r="14" spans="1:8" x14ac:dyDescent="0.2">
      <c r="A14" s="53" t="s">
        <v>17</v>
      </c>
      <c r="B14" s="53" t="s">
        <v>5</v>
      </c>
      <c r="C14" s="54">
        <v>10673.51</v>
      </c>
      <c r="D14" s="55">
        <v>222</v>
      </c>
      <c r="E14" s="56">
        <v>9.7000000000000003E-2</v>
      </c>
      <c r="F14" s="55">
        <v>216</v>
      </c>
      <c r="G14" s="57">
        <v>0</v>
      </c>
      <c r="H14" s="55">
        <v>181</v>
      </c>
    </row>
    <row r="15" spans="1:8" x14ac:dyDescent="0.2">
      <c r="A15" s="53" t="s">
        <v>18</v>
      </c>
      <c r="B15" s="53" t="s">
        <v>6</v>
      </c>
      <c r="C15" s="54">
        <v>8274.58</v>
      </c>
      <c r="D15" s="55">
        <v>276</v>
      </c>
      <c r="E15" s="56">
        <v>7.6999999999999999E-2</v>
      </c>
      <c r="F15" s="55">
        <v>281</v>
      </c>
      <c r="G15" s="57">
        <v>0</v>
      </c>
      <c r="H15" s="55">
        <v>181</v>
      </c>
    </row>
    <row r="16" spans="1:8" x14ac:dyDescent="0.2">
      <c r="A16" s="53" t="s">
        <v>20</v>
      </c>
      <c r="B16" s="53" t="s">
        <v>8</v>
      </c>
      <c r="C16" s="54">
        <v>15300.78</v>
      </c>
      <c r="D16" s="55">
        <v>118</v>
      </c>
      <c r="E16" s="56">
        <v>0.13600000000000001</v>
      </c>
      <c r="F16" s="55">
        <v>123</v>
      </c>
      <c r="G16" s="57">
        <v>3.5299999999999998E-2</v>
      </c>
      <c r="H16" s="55">
        <v>120</v>
      </c>
    </row>
    <row r="17" spans="1:8" x14ac:dyDescent="0.2">
      <c r="A17" s="53" t="s">
        <v>21</v>
      </c>
      <c r="B17" s="53" t="s">
        <v>9</v>
      </c>
      <c r="C17" s="54">
        <v>18644.03</v>
      </c>
      <c r="D17" s="55">
        <v>52</v>
      </c>
      <c r="E17" s="56">
        <v>0.17399999999999999</v>
      </c>
      <c r="F17" s="55">
        <v>63</v>
      </c>
      <c r="G17" s="57">
        <v>7.1400000000000005E-2</v>
      </c>
      <c r="H17" s="55">
        <v>86</v>
      </c>
    </row>
    <row r="18" spans="1:8" x14ac:dyDescent="0.2">
      <c r="A18" s="53" t="s">
        <v>22</v>
      </c>
      <c r="B18" s="53" t="s">
        <v>10</v>
      </c>
      <c r="C18" s="54">
        <v>9597.08</v>
      </c>
      <c r="D18" s="55">
        <v>245</v>
      </c>
      <c r="E18" s="56">
        <v>8.6999999999999994E-2</v>
      </c>
      <c r="F18" s="55">
        <v>249</v>
      </c>
      <c r="G18" s="57">
        <v>0</v>
      </c>
      <c r="H18" s="55">
        <v>181</v>
      </c>
    </row>
    <row r="19" spans="1:8" x14ac:dyDescent="0.2">
      <c r="A19" s="53" t="s">
        <v>23</v>
      </c>
      <c r="B19" s="53" t="s">
        <v>11</v>
      </c>
      <c r="C19" s="54">
        <v>9952.82</v>
      </c>
      <c r="D19" s="55">
        <v>241</v>
      </c>
      <c r="E19" s="56">
        <v>8.8999999999999996E-2</v>
      </c>
      <c r="F19" s="55">
        <v>242</v>
      </c>
      <c r="G19" s="57">
        <v>0</v>
      </c>
      <c r="H19" s="55">
        <v>181</v>
      </c>
    </row>
    <row r="20" spans="1:8" x14ac:dyDescent="0.2">
      <c r="A20" s="53" t="s">
        <v>25</v>
      </c>
      <c r="B20" s="53" t="s">
        <v>24</v>
      </c>
      <c r="C20" s="54">
        <v>14533.04</v>
      </c>
      <c r="D20" s="55">
        <v>132</v>
      </c>
      <c r="E20" s="56">
        <v>0.13300000000000001</v>
      </c>
      <c r="F20" s="55">
        <v>127</v>
      </c>
      <c r="G20" s="57">
        <v>3.0700000000000002E-2</v>
      </c>
      <c r="H20" s="55">
        <v>128</v>
      </c>
    </row>
    <row r="24" spans="1:8" ht="114.75" x14ac:dyDescent="0.2">
      <c r="A24" s="48">
        <v>2015</v>
      </c>
      <c r="B24" s="48"/>
      <c r="C24" s="49" t="s">
        <v>217</v>
      </c>
      <c r="D24" s="50" t="s">
        <v>218</v>
      </c>
      <c r="E24" s="51" t="s">
        <v>219</v>
      </c>
      <c r="F24" s="50" t="s">
        <v>220</v>
      </c>
      <c r="G24" s="52" t="s">
        <v>221</v>
      </c>
      <c r="H24" s="50" t="s">
        <v>222</v>
      </c>
    </row>
    <row r="25" spans="1:8" x14ac:dyDescent="0.2">
      <c r="A25" s="53" t="s">
        <v>12</v>
      </c>
      <c r="B25" s="53" t="s">
        <v>0</v>
      </c>
      <c r="C25" s="54">
        <v>12688.14</v>
      </c>
      <c r="D25" s="55">
        <v>179</v>
      </c>
      <c r="E25" s="56">
        <v>0.129</v>
      </c>
      <c r="F25" s="55">
        <v>187</v>
      </c>
      <c r="G25" s="58">
        <v>0</v>
      </c>
      <c r="H25" s="55">
        <v>183</v>
      </c>
    </row>
    <row r="26" spans="1:8" x14ac:dyDescent="0.2">
      <c r="A26" s="53" t="s">
        <v>13</v>
      </c>
      <c r="B26" s="53" t="s">
        <v>1</v>
      </c>
      <c r="C26" s="54">
        <v>13197.67</v>
      </c>
      <c r="D26" s="55">
        <v>165</v>
      </c>
      <c r="E26" s="56">
        <v>0.13600000000000001</v>
      </c>
      <c r="F26" s="55">
        <v>167</v>
      </c>
      <c r="G26" s="58">
        <v>0</v>
      </c>
      <c r="H26" s="55">
        <v>183</v>
      </c>
    </row>
    <row r="27" spans="1:8" x14ac:dyDescent="0.2">
      <c r="A27" s="53" t="s">
        <v>14</v>
      </c>
      <c r="B27" s="53" t="s">
        <v>2</v>
      </c>
      <c r="C27" s="54">
        <v>11615.5</v>
      </c>
      <c r="D27" s="55">
        <v>209</v>
      </c>
      <c r="E27" s="56">
        <v>0.122</v>
      </c>
      <c r="F27" s="55">
        <v>204</v>
      </c>
      <c r="G27" s="58">
        <v>0</v>
      </c>
      <c r="H27" s="55">
        <v>183</v>
      </c>
    </row>
    <row r="28" spans="1:8" x14ac:dyDescent="0.2">
      <c r="A28" s="53" t="s">
        <v>15</v>
      </c>
      <c r="B28" s="53" t="s">
        <v>3</v>
      </c>
      <c r="C28" s="54">
        <v>14263.11</v>
      </c>
      <c r="D28" s="55">
        <v>139</v>
      </c>
      <c r="E28" s="56">
        <v>0.14199999999999999</v>
      </c>
      <c r="F28" s="55">
        <v>147</v>
      </c>
      <c r="G28" s="58">
        <v>0</v>
      </c>
      <c r="H28" s="55">
        <v>183</v>
      </c>
    </row>
    <row r="29" spans="1:8" x14ac:dyDescent="0.2">
      <c r="A29" s="53" t="s">
        <v>19</v>
      </c>
      <c r="B29" s="53" t="s">
        <v>80</v>
      </c>
      <c r="C29" s="54">
        <v>15389.66</v>
      </c>
      <c r="D29" s="55">
        <v>113</v>
      </c>
      <c r="E29" s="56">
        <v>0.158</v>
      </c>
      <c r="F29" s="55">
        <v>122</v>
      </c>
      <c r="G29" s="58">
        <v>4.48E-2</v>
      </c>
      <c r="H29" s="55">
        <v>112</v>
      </c>
    </row>
    <row r="30" spans="1:8" x14ac:dyDescent="0.2">
      <c r="A30" s="53" t="s">
        <v>16</v>
      </c>
      <c r="B30" s="53" t="s">
        <v>4</v>
      </c>
      <c r="C30" s="54">
        <v>12962.19</v>
      </c>
      <c r="D30" s="55">
        <v>172</v>
      </c>
      <c r="E30" s="56">
        <v>0.14199999999999999</v>
      </c>
      <c r="F30" s="55">
        <v>149</v>
      </c>
      <c r="G30" s="58">
        <v>3.1300000000000001E-2</v>
      </c>
      <c r="H30" s="55">
        <v>130</v>
      </c>
    </row>
    <row r="31" spans="1:8" x14ac:dyDescent="0.2">
      <c r="A31" s="53" t="s">
        <v>17</v>
      </c>
      <c r="B31" s="53" t="s">
        <v>5</v>
      </c>
      <c r="C31" s="54">
        <v>10703.11</v>
      </c>
      <c r="D31" s="55">
        <v>230</v>
      </c>
      <c r="E31" s="56">
        <v>0.115</v>
      </c>
      <c r="F31" s="55">
        <v>227</v>
      </c>
      <c r="G31" s="58">
        <v>0</v>
      </c>
      <c r="H31" s="55">
        <v>183</v>
      </c>
    </row>
    <row r="32" spans="1:8" x14ac:dyDescent="0.2">
      <c r="A32" s="53" t="s">
        <v>18</v>
      </c>
      <c r="B32" s="53" t="s">
        <v>6</v>
      </c>
      <c r="C32" s="54">
        <v>8319.99</v>
      </c>
      <c r="D32" s="55">
        <v>282</v>
      </c>
      <c r="E32" s="56">
        <v>9.0999999999999998E-2</v>
      </c>
      <c r="F32" s="55">
        <v>293</v>
      </c>
      <c r="G32" s="58">
        <v>0</v>
      </c>
      <c r="H32" s="55">
        <v>183</v>
      </c>
    </row>
    <row r="33" spans="1:8" x14ac:dyDescent="0.2">
      <c r="A33" s="53" t="s">
        <v>20</v>
      </c>
      <c r="B33" s="53" t="s">
        <v>8</v>
      </c>
      <c r="C33" s="54">
        <v>15230.46</v>
      </c>
      <c r="D33" s="55">
        <v>120</v>
      </c>
      <c r="E33" s="56">
        <v>0.153</v>
      </c>
      <c r="F33" s="55">
        <v>128</v>
      </c>
      <c r="G33" s="58">
        <v>1.18E-2</v>
      </c>
      <c r="H33" s="55">
        <v>174</v>
      </c>
    </row>
    <row r="34" spans="1:8" x14ac:dyDescent="0.2">
      <c r="A34" s="53" t="s">
        <v>21</v>
      </c>
      <c r="B34" s="53" t="s">
        <v>9</v>
      </c>
      <c r="C34" s="54">
        <v>18977.78</v>
      </c>
      <c r="D34" s="55">
        <v>48</v>
      </c>
      <c r="E34" s="56">
        <v>0.20100000000000001</v>
      </c>
      <c r="F34" s="55">
        <v>59</v>
      </c>
      <c r="G34" s="58">
        <v>0.1071</v>
      </c>
      <c r="H34" s="55">
        <v>67</v>
      </c>
    </row>
    <row r="35" spans="1:8" x14ac:dyDescent="0.2">
      <c r="A35" s="53" t="s">
        <v>22</v>
      </c>
      <c r="B35" s="53" t="s">
        <v>10</v>
      </c>
      <c r="C35" s="54">
        <v>9492.7800000000007</v>
      </c>
      <c r="D35" s="55">
        <v>258</v>
      </c>
      <c r="E35" s="56">
        <v>0.10199999999999999</v>
      </c>
      <c r="F35" s="55">
        <v>260</v>
      </c>
      <c r="G35" s="58">
        <v>0</v>
      </c>
      <c r="H35" s="55">
        <v>183</v>
      </c>
    </row>
    <row r="36" spans="1:8" x14ac:dyDescent="0.2">
      <c r="A36" s="53" t="s">
        <v>23</v>
      </c>
      <c r="B36" s="53" t="s">
        <v>11</v>
      </c>
      <c r="C36" s="54">
        <v>10166.120000000001</v>
      </c>
      <c r="D36" s="55">
        <v>246</v>
      </c>
      <c r="E36" s="56">
        <v>0.107</v>
      </c>
      <c r="F36" s="55">
        <v>248</v>
      </c>
      <c r="G36" s="58">
        <v>0</v>
      </c>
      <c r="H36" s="55">
        <v>183</v>
      </c>
    </row>
    <row r="37" spans="1:8" x14ac:dyDescent="0.2">
      <c r="A37" s="53" t="s">
        <v>25</v>
      </c>
      <c r="B37" s="53" t="s">
        <v>24</v>
      </c>
      <c r="C37" s="54">
        <v>14447.41</v>
      </c>
      <c r="D37" s="55">
        <v>137</v>
      </c>
      <c r="E37" s="56">
        <v>0.151</v>
      </c>
      <c r="F37" s="55">
        <v>133</v>
      </c>
      <c r="G37" s="58">
        <v>3.0700000000000002E-2</v>
      </c>
      <c r="H37" s="55">
        <v>132</v>
      </c>
    </row>
  </sheetData>
  <sortState xmlns:xlrd2="http://schemas.microsoft.com/office/spreadsheetml/2017/richdata2" ref="A25:H36">
    <sortCondition ref="B25:B3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A50A-B947-4D54-B91E-48C8A7A18E18}">
  <sheetPr codeName="Sheet12">
    <tabColor theme="4" tint="0.59999389629810485"/>
  </sheetPr>
  <dimension ref="A1:BF62"/>
  <sheetViews>
    <sheetView workbookViewId="0">
      <pane xSplit="1" topLeftCell="B1" activePane="topRight" state="frozen"/>
      <selection activeCell="BE21" sqref="BE21"/>
      <selection pane="topRight" activeCell="BE21" sqref="BE21"/>
    </sheetView>
  </sheetViews>
  <sheetFormatPr defaultColWidth="9" defaultRowHeight="15" x14ac:dyDescent="0.25"/>
  <cols>
    <col min="1" max="1" width="18.75" style="14" bestFit="1" customWidth="1"/>
    <col min="2" max="11" width="9" style="14"/>
    <col min="12" max="28" width="9" style="14" customWidth="1"/>
    <col min="29" max="29" width="9" style="15"/>
    <col min="30" max="30" width="9" style="14"/>
    <col min="31" max="31" width="13.875" style="14" bestFit="1" customWidth="1"/>
    <col min="32" max="57" width="9" style="14"/>
    <col min="58" max="58" width="9" style="15"/>
    <col min="59" max="16384" width="9" style="14"/>
  </cols>
  <sheetData>
    <row r="1" spans="1:58" ht="66.75" x14ac:dyDescent="0.3">
      <c r="A1" s="46" t="s">
        <v>128</v>
      </c>
      <c r="AC1" s="136" t="s">
        <v>316</v>
      </c>
      <c r="AD1" s="14" t="s">
        <v>39</v>
      </c>
      <c r="BF1" s="136" t="s">
        <v>316</v>
      </c>
    </row>
    <row r="2" spans="1:58" x14ac:dyDescent="0.25">
      <c r="A2" s="79" t="s">
        <v>210</v>
      </c>
    </row>
    <row r="5" spans="1:58" x14ac:dyDescent="0.25">
      <c r="B5" s="4"/>
      <c r="C5" s="4"/>
      <c r="D5" s="4"/>
      <c r="E5" s="4"/>
      <c r="F5" s="4"/>
      <c r="G5" s="4"/>
      <c r="H5" s="4"/>
      <c r="I5" s="4"/>
      <c r="J5" s="4"/>
      <c r="K5" s="4"/>
      <c r="L5" s="4"/>
      <c r="M5" s="4"/>
      <c r="N5" s="4"/>
      <c r="O5" s="4"/>
      <c r="P5" s="4"/>
      <c r="Q5" s="4"/>
      <c r="R5" s="4"/>
      <c r="S5" s="4"/>
      <c r="T5" s="4"/>
      <c r="U5" s="4"/>
      <c r="V5" s="4"/>
      <c r="W5" s="4"/>
      <c r="X5" s="4"/>
      <c r="Y5" s="4"/>
      <c r="Z5" s="4"/>
      <c r="AA5" s="4"/>
      <c r="AB5" s="4"/>
    </row>
    <row r="6" spans="1:58" x14ac:dyDescent="0.25">
      <c r="B6" s="133">
        <v>43221</v>
      </c>
      <c r="C6" s="133">
        <v>43313</v>
      </c>
      <c r="D6" s="133">
        <v>43405</v>
      </c>
      <c r="E6" s="133">
        <v>43497</v>
      </c>
      <c r="F6" s="133">
        <v>43586</v>
      </c>
      <c r="G6" s="133">
        <v>43678</v>
      </c>
      <c r="H6" s="133">
        <v>43770</v>
      </c>
      <c r="I6" s="133">
        <v>43862</v>
      </c>
      <c r="J6" s="133">
        <v>43952</v>
      </c>
      <c r="K6" s="133">
        <v>44044</v>
      </c>
      <c r="L6" s="133">
        <v>44136</v>
      </c>
      <c r="M6" s="133">
        <v>44228</v>
      </c>
      <c r="N6" s="133">
        <v>44317</v>
      </c>
      <c r="O6" s="133">
        <v>44409</v>
      </c>
      <c r="P6" s="133">
        <v>44501</v>
      </c>
      <c r="Q6" s="133">
        <v>44593</v>
      </c>
      <c r="R6" s="133">
        <v>44682</v>
      </c>
      <c r="S6" s="133">
        <v>44774</v>
      </c>
      <c r="T6" s="133">
        <v>44866</v>
      </c>
      <c r="U6" s="133">
        <v>44958</v>
      </c>
      <c r="V6" s="133">
        <v>45047</v>
      </c>
      <c r="W6" s="133">
        <v>45139</v>
      </c>
      <c r="X6" s="133">
        <v>45231</v>
      </c>
      <c r="Y6" s="133">
        <v>45323</v>
      </c>
      <c r="Z6" s="133">
        <v>45413</v>
      </c>
      <c r="AA6" s="133">
        <v>45505</v>
      </c>
      <c r="AB6" s="133">
        <v>45597</v>
      </c>
      <c r="AE6" s="133">
        <f ca="1">OFFSET(AC6,0,-5)</f>
        <v>45231</v>
      </c>
    </row>
    <row r="7" spans="1:58" x14ac:dyDescent="0.25">
      <c r="A7" s="14" t="s">
        <v>0</v>
      </c>
      <c r="B7" s="14">
        <v>2894</v>
      </c>
      <c r="C7" s="14">
        <v>2855</v>
      </c>
      <c r="D7" s="14">
        <v>2806</v>
      </c>
      <c r="E7" s="14">
        <v>2759</v>
      </c>
      <c r="F7" s="14">
        <v>2734</v>
      </c>
      <c r="G7" s="14">
        <v>2697</v>
      </c>
      <c r="H7" s="14">
        <v>2691</v>
      </c>
      <c r="I7" s="14">
        <v>2665</v>
      </c>
      <c r="J7" s="14">
        <v>2621</v>
      </c>
      <c r="K7" s="14">
        <v>2613</v>
      </c>
      <c r="L7" s="14">
        <v>2590</v>
      </c>
      <c r="M7" s="14">
        <v>2533</v>
      </c>
      <c r="N7" s="14">
        <v>2510</v>
      </c>
      <c r="O7" s="14">
        <v>2495</v>
      </c>
      <c r="P7" s="14">
        <v>2492</v>
      </c>
      <c r="Q7" s="14">
        <v>2453</v>
      </c>
      <c r="R7" s="14">
        <v>2451</v>
      </c>
      <c r="S7" s="14">
        <v>2501</v>
      </c>
      <c r="T7" s="14">
        <v>2517</v>
      </c>
      <c r="U7" s="14">
        <v>2533</v>
      </c>
      <c r="V7" s="14">
        <v>2554</v>
      </c>
      <c r="W7" s="14">
        <v>2586</v>
      </c>
      <c r="X7" s="14">
        <v>2595</v>
      </c>
      <c r="Y7" s="14">
        <v>2610</v>
      </c>
      <c r="Z7" s="14">
        <v>2612</v>
      </c>
      <c r="AA7" s="14">
        <v>2624</v>
      </c>
      <c r="AB7" s="14">
        <v>2679</v>
      </c>
      <c r="AD7" s="14" t="s">
        <v>0</v>
      </c>
      <c r="AE7" s="23">
        <f ca="1">OFFSET(AC27,0,-5)</f>
        <v>9.5650571323258382E-2</v>
      </c>
    </row>
    <row r="8" spans="1:58" x14ac:dyDescent="0.25">
      <c r="A8" s="14" t="s">
        <v>1</v>
      </c>
      <c r="B8" s="14">
        <v>3788</v>
      </c>
      <c r="C8" s="14">
        <v>3750</v>
      </c>
      <c r="D8" s="14">
        <v>3695</v>
      </c>
      <c r="E8" s="14">
        <v>3633</v>
      </c>
      <c r="F8" s="14">
        <v>3600</v>
      </c>
      <c r="G8" s="14">
        <v>3538</v>
      </c>
      <c r="H8" s="14">
        <v>3498</v>
      </c>
      <c r="I8" s="14">
        <v>3439</v>
      </c>
      <c r="J8" s="14">
        <v>3381</v>
      </c>
      <c r="K8" s="14">
        <v>3351</v>
      </c>
      <c r="L8" s="14">
        <v>3324</v>
      </c>
      <c r="M8" s="14">
        <v>3241</v>
      </c>
      <c r="N8" s="14">
        <v>3228</v>
      </c>
      <c r="O8" s="14">
        <v>3190</v>
      </c>
      <c r="P8" s="14">
        <v>3175</v>
      </c>
      <c r="Q8" s="14">
        <v>3122</v>
      </c>
      <c r="R8" s="14">
        <v>3076</v>
      </c>
      <c r="S8" s="14">
        <v>3095</v>
      </c>
      <c r="T8" s="14">
        <v>3143</v>
      </c>
      <c r="U8" s="14">
        <v>3111</v>
      </c>
      <c r="V8" s="14">
        <v>3107</v>
      </c>
      <c r="W8" s="14">
        <v>3100</v>
      </c>
      <c r="X8" s="14">
        <v>3078</v>
      </c>
      <c r="Y8" s="14">
        <v>3050</v>
      </c>
      <c r="Z8" s="14">
        <v>3061</v>
      </c>
      <c r="AA8" s="14">
        <v>3092</v>
      </c>
      <c r="AB8" s="14">
        <v>3160</v>
      </c>
      <c r="AD8" s="14" t="s">
        <v>1</v>
      </c>
      <c r="AE8" s="23">
        <f t="shared" ref="AE8:AE20" ca="1" si="0">OFFSET(AC28,0,-5)</f>
        <v>8.6797134961367095E-2</v>
      </c>
    </row>
    <row r="9" spans="1:58" x14ac:dyDescent="0.25">
      <c r="A9" s="14" t="s">
        <v>2</v>
      </c>
      <c r="B9" s="14">
        <v>1692</v>
      </c>
      <c r="C9" s="14">
        <v>1656</v>
      </c>
      <c r="D9" s="14">
        <v>1631</v>
      </c>
      <c r="E9" s="14">
        <v>1609</v>
      </c>
      <c r="F9" s="14">
        <v>1580</v>
      </c>
      <c r="G9" s="14">
        <v>1568</v>
      </c>
      <c r="H9" s="14">
        <v>1560</v>
      </c>
      <c r="I9" s="14">
        <v>1544</v>
      </c>
      <c r="J9" s="14">
        <v>1499</v>
      </c>
      <c r="K9" s="14">
        <v>1488</v>
      </c>
      <c r="L9" s="14">
        <v>1495</v>
      </c>
      <c r="M9" s="14">
        <v>1462</v>
      </c>
      <c r="N9" s="14">
        <v>1454</v>
      </c>
      <c r="O9" s="14">
        <v>1430</v>
      </c>
      <c r="P9" s="14">
        <v>1422</v>
      </c>
      <c r="Q9" s="14">
        <v>1390</v>
      </c>
      <c r="R9" s="14">
        <v>1389</v>
      </c>
      <c r="S9" s="14">
        <v>1390</v>
      </c>
      <c r="T9" s="14">
        <v>1406</v>
      </c>
      <c r="U9" s="14">
        <v>1404</v>
      </c>
      <c r="V9" s="14">
        <v>1429</v>
      </c>
      <c r="W9" s="14">
        <v>1428</v>
      </c>
      <c r="X9" s="14">
        <v>1445</v>
      </c>
      <c r="Y9" s="14">
        <v>1435</v>
      </c>
      <c r="Z9" s="14">
        <v>1436</v>
      </c>
      <c r="AA9" s="14">
        <v>1448</v>
      </c>
      <c r="AB9" s="14">
        <v>1480</v>
      </c>
      <c r="AD9" s="14" t="s">
        <v>2</v>
      </c>
      <c r="AE9" s="23">
        <f ca="1">OFFSET(AC29,0,-5)</f>
        <v>8.8271227855833842E-2</v>
      </c>
    </row>
    <row r="10" spans="1:58" x14ac:dyDescent="0.25">
      <c r="A10" s="14" t="s">
        <v>3</v>
      </c>
      <c r="B10" s="14">
        <v>3261</v>
      </c>
      <c r="C10" s="14">
        <v>3214</v>
      </c>
      <c r="D10" s="14">
        <v>3171</v>
      </c>
      <c r="E10" s="14">
        <v>3125</v>
      </c>
      <c r="F10" s="14">
        <v>3070</v>
      </c>
      <c r="G10" s="14">
        <v>3039</v>
      </c>
      <c r="H10" s="14">
        <v>3021</v>
      </c>
      <c r="I10" s="14">
        <v>2976</v>
      </c>
      <c r="J10" s="14">
        <v>2940</v>
      </c>
      <c r="K10" s="14">
        <v>2921</v>
      </c>
      <c r="L10" s="14">
        <v>2889</v>
      </c>
      <c r="M10" s="14">
        <v>2824</v>
      </c>
      <c r="N10" s="14">
        <v>2814</v>
      </c>
      <c r="O10" s="14">
        <v>2778</v>
      </c>
      <c r="P10" s="14">
        <v>2741</v>
      </c>
      <c r="Q10" s="14">
        <v>2679</v>
      </c>
      <c r="R10" s="14">
        <v>2641</v>
      </c>
      <c r="S10" s="14">
        <v>2669</v>
      </c>
      <c r="T10" s="14">
        <v>2698</v>
      </c>
      <c r="U10" s="14">
        <v>2681</v>
      </c>
      <c r="V10" s="14">
        <v>2688</v>
      </c>
      <c r="W10" s="14">
        <v>2708</v>
      </c>
      <c r="X10" s="14">
        <v>2684</v>
      </c>
      <c r="Y10" s="14">
        <v>2665</v>
      </c>
      <c r="Z10" s="14">
        <v>2631</v>
      </c>
      <c r="AA10" s="14">
        <v>2635</v>
      </c>
      <c r="AB10" s="14">
        <v>2694</v>
      </c>
      <c r="AD10" s="14" t="s">
        <v>3</v>
      </c>
      <c r="AE10" s="23">
        <f t="shared" ca="1" si="0"/>
        <v>9.2249527410207935E-2</v>
      </c>
    </row>
    <row r="11" spans="1:58" x14ac:dyDescent="0.25">
      <c r="A11" s="14" t="s">
        <v>62</v>
      </c>
      <c r="B11" s="14">
        <v>3691</v>
      </c>
      <c r="C11" s="14">
        <v>3623</v>
      </c>
      <c r="D11" s="14">
        <v>3572</v>
      </c>
      <c r="E11" s="14">
        <v>3506</v>
      </c>
      <c r="F11" s="14">
        <v>3452</v>
      </c>
      <c r="G11" s="14">
        <v>3425</v>
      </c>
      <c r="H11" s="14">
        <v>3380</v>
      </c>
      <c r="I11" s="14">
        <v>3338</v>
      </c>
      <c r="J11" s="14">
        <v>3275</v>
      </c>
      <c r="K11" s="14">
        <v>3247</v>
      </c>
      <c r="L11" s="14">
        <v>3207</v>
      </c>
      <c r="M11" s="14">
        <v>3123</v>
      </c>
      <c r="N11" s="14">
        <v>3091</v>
      </c>
      <c r="O11" s="14">
        <v>3069</v>
      </c>
      <c r="P11" s="14">
        <v>3038</v>
      </c>
      <c r="Q11" s="14">
        <v>3013</v>
      </c>
      <c r="R11" s="14">
        <v>2991</v>
      </c>
      <c r="S11" s="14">
        <v>2997</v>
      </c>
      <c r="T11" s="14">
        <v>2991</v>
      </c>
      <c r="U11" s="14">
        <v>2986</v>
      </c>
      <c r="V11" s="14">
        <v>2987</v>
      </c>
      <c r="W11" s="14">
        <v>2997</v>
      </c>
      <c r="X11" s="14">
        <v>2993</v>
      </c>
      <c r="Y11" s="14">
        <v>2967</v>
      </c>
      <c r="Z11" s="14">
        <v>2956</v>
      </c>
      <c r="AA11" s="14">
        <v>2965</v>
      </c>
      <c r="AB11" s="14">
        <v>3024</v>
      </c>
      <c r="AD11" s="14" t="s">
        <v>62</v>
      </c>
      <c r="AE11" s="23">
        <f t="shared" ca="1" si="0"/>
        <v>0.10561789822852706</v>
      </c>
    </row>
    <row r="12" spans="1:58" x14ac:dyDescent="0.25">
      <c r="A12" s="14" t="s">
        <v>4</v>
      </c>
      <c r="B12" s="14">
        <v>2371</v>
      </c>
      <c r="C12" s="14">
        <v>2330</v>
      </c>
      <c r="D12" s="14">
        <v>2277</v>
      </c>
      <c r="E12" s="14">
        <v>2227</v>
      </c>
      <c r="F12" s="14">
        <v>2183</v>
      </c>
      <c r="G12" s="14">
        <v>2153</v>
      </c>
      <c r="H12" s="14">
        <v>2147</v>
      </c>
      <c r="I12" s="14">
        <v>2102</v>
      </c>
      <c r="J12" s="14">
        <v>2059</v>
      </c>
      <c r="K12" s="14">
        <v>2052</v>
      </c>
      <c r="L12" s="14">
        <v>2035</v>
      </c>
      <c r="M12" s="14">
        <v>1986</v>
      </c>
      <c r="N12" s="14">
        <v>1962</v>
      </c>
      <c r="O12" s="14">
        <v>1942</v>
      </c>
      <c r="P12" s="14">
        <v>1917</v>
      </c>
      <c r="Q12" s="14">
        <v>1909</v>
      </c>
      <c r="R12" s="14">
        <v>1887</v>
      </c>
      <c r="S12" s="14">
        <v>1901</v>
      </c>
      <c r="T12" s="14">
        <v>1926</v>
      </c>
      <c r="U12" s="14">
        <v>1949</v>
      </c>
      <c r="V12" s="14">
        <v>1943</v>
      </c>
      <c r="W12" s="14">
        <v>1941</v>
      </c>
      <c r="X12" s="14">
        <v>1922</v>
      </c>
      <c r="Y12" s="14">
        <v>1913</v>
      </c>
      <c r="Z12" s="14">
        <v>1897</v>
      </c>
      <c r="AA12" s="14">
        <v>1911</v>
      </c>
      <c r="AB12" s="14">
        <v>1946</v>
      </c>
      <c r="AD12" s="14" t="s">
        <v>4</v>
      </c>
      <c r="AE12" s="23">
        <f t="shared" ca="1" si="0"/>
        <v>0.10365656347751051</v>
      </c>
    </row>
    <row r="13" spans="1:58" x14ac:dyDescent="0.25">
      <c r="A13" s="14" t="s">
        <v>5</v>
      </c>
      <c r="B13" s="14">
        <v>3183</v>
      </c>
      <c r="C13" s="14">
        <v>3165</v>
      </c>
      <c r="D13" s="14">
        <v>3129</v>
      </c>
      <c r="E13" s="14">
        <v>3063</v>
      </c>
      <c r="F13" s="14">
        <v>3027</v>
      </c>
      <c r="G13" s="14">
        <v>2994</v>
      </c>
      <c r="H13" s="14">
        <v>2978</v>
      </c>
      <c r="I13" s="14">
        <v>2941</v>
      </c>
      <c r="J13" s="14">
        <v>2881</v>
      </c>
      <c r="K13" s="14">
        <v>2867</v>
      </c>
      <c r="L13" s="14">
        <v>2864</v>
      </c>
      <c r="M13" s="14">
        <v>2786</v>
      </c>
      <c r="N13" s="14">
        <v>2756</v>
      </c>
      <c r="O13" s="14">
        <v>2741</v>
      </c>
      <c r="P13" s="14">
        <v>2729</v>
      </c>
      <c r="Q13" s="14">
        <v>2677</v>
      </c>
      <c r="R13" s="14">
        <v>2691</v>
      </c>
      <c r="S13" s="14">
        <v>2733</v>
      </c>
      <c r="T13" s="14">
        <v>2743</v>
      </c>
      <c r="U13" s="14">
        <v>2727</v>
      </c>
      <c r="V13" s="14">
        <v>2760</v>
      </c>
      <c r="W13" s="14">
        <v>2773</v>
      </c>
      <c r="X13" s="14">
        <v>2785</v>
      </c>
      <c r="Y13" s="14">
        <v>2774</v>
      </c>
      <c r="Z13" s="14">
        <v>2743</v>
      </c>
      <c r="AA13" s="14">
        <v>2764</v>
      </c>
      <c r="AB13" s="14">
        <v>2854</v>
      </c>
      <c r="AD13" s="14" t="s">
        <v>5</v>
      </c>
      <c r="AE13" s="23">
        <f t="shared" ca="1" si="0"/>
        <v>7.9836027978442844E-2</v>
      </c>
    </row>
    <row r="14" spans="1:58" x14ac:dyDescent="0.25">
      <c r="A14" s="14" t="s">
        <v>6</v>
      </c>
      <c r="B14" s="14">
        <v>2018</v>
      </c>
      <c r="C14" s="14">
        <v>1983</v>
      </c>
      <c r="D14" s="14">
        <v>1974</v>
      </c>
      <c r="E14" s="14">
        <v>1953</v>
      </c>
      <c r="F14" s="14">
        <v>1914</v>
      </c>
      <c r="G14" s="14">
        <v>1892</v>
      </c>
      <c r="H14" s="14">
        <v>1876</v>
      </c>
      <c r="I14" s="14">
        <v>1847</v>
      </c>
      <c r="J14" s="14">
        <v>1803</v>
      </c>
      <c r="K14" s="14">
        <v>1799</v>
      </c>
      <c r="L14" s="14">
        <v>1805</v>
      </c>
      <c r="M14" s="14">
        <v>1761</v>
      </c>
      <c r="N14" s="14">
        <v>1748</v>
      </c>
      <c r="O14" s="14">
        <v>1732</v>
      </c>
      <c r="P14" s="14">
        <v>1702</v>
      </c>
      <c r="Q14" s="14">
        <v>1684</v>
      </c>
      <c r="R14" s="14">
        <v>1680</v>
      </c>
      <c r="S14" s="14">
        <v>1699</v>
      </c>
      <c r="T14" s="14">
        <v>1714</v>
      </c>
      <c r="U14" s="14">
        <v>1703</v>
      </c>
      <c r="V14" s="14">
        <v>1731</v>
      </c>
      <c r="W14" s="14">
        <v>1756</v>
      </c>
      <c r="X14" s="14">
        <v>1768</v>
      </c>
      <c r="Y14" s="14">
        <v>1744</v>
      </c>
      <c r="Z14" s="14">
        <v>1728</v>
      </c>
      <c r="AA14" s="14">
        <v>1740</v>
      </c>
      <c r="AB14" s="14">
        <v>1784</v>
      </c>
      <c r="AD14" s="14" t="s">
        <v>6</v>
      </c>
      <c r="AE14" s="23">
        <f t="shared" ca="1" si="0"/>
        <v>6.5810534152242695E-2</v>
      </c>
    </row>
    <row r="15" spans="1:58" x14ac:dyDescent="0.25">
      <c r="A15" s="14" t="s">
        <v>8</v>
      </c>
      <c r="B15" s="14">
        <v>3822</v>
      </c>
      <c r="C15" s="14">
        <v>3748</v>
      </c>
      <c r="D15" s="14">
        <v>3704</v>
      </c>
      <c r="E15" s="14">
        <v>3629</v>
      </c>
      <c r="F15" s="14">
        <v>3545</v>
      </c>
      <c r="G15" s="14">
        <v>3519</v>
      </c>
      <c r="H15" s="14">
        <v>3490</v>
      </c>
      <c r="I15" s="14">
        <v>3428</v>
      </c>
      <c r="J15" s="14">
        <v>3366</v>
      </c>
      <c r="K15" s="14">
        <v>3356</v>
      </c>
      <c r="L15" s="14">
        <v>3300</v>
      </c>
      <c r="M15" s="14">
        <v>3215</v>
      </c>
      <c r="N15" s="14">
        <v>3181</v>
      </c>
      <c r="O15" s="14">
        <v>3157</v>
      </c>
      <c r="P15" s="14">
        <v>3125</v>
      </c>
      <c r="Q15" s="14">
        <v>3106</v>
      </c>
      <c r="R15" s="14">
        <v>3077</v>
      </c>
      <c r="S15" s="14">
        <v>3085</v>
      </c>
      <c r="T15" s="14">
        <v>3067</v>
      </c>
      <c r="U15" s="14">
        <v>3054</v>
      </c>
      <c r="V15" s="14">
        <v>3112</v>
      </c>
      <c r="W15" s="14">
        <v>3106</v>
      </c>
      <c r="X15" s="14">
        <v>3121</v>
      </c>
      <c r="Y15" s="14">
        <v>3099</v>
      </c>
      <c r="Z15" s="14">
        <v>3071</v>
      </c>
      <c r="AA15" s="14">
        <v>3107</v>
      </c>
      <c r="AB15" s="14">
        <v>3174</v>
      </c>
      <c r="AD15" s="14" t="s">
        <v>8</v>
      </c>
      <c r="AE15" s="23">
        <f t="shared" ca="1" si="0"/>
        <v>0.10455261130280392</v>
      </c>
    </row>
    <row r="16" spans="1:58" x14ac:dyDescent="0.25">
      <c r="A16" s="14" t="s">
        <v>9</v>
      </c>
      <c r="B16" s="14">
        <v>5582</v>
      </c>
      <c r="C16" s="14">
        <v>5501</v>
      </c>
      <c r="D16" s="14">
        <v>5409</v>
      </c>
      <c r="E16" s="14">
        <v>5317</v>
      </c>
      <c r="F16" s="14">
        <v>5222</v>
      </c>
      <c r="G16" s="14">
        <v>5179</v>
      </c>
      <c r="H16" s="14">
        <v>5104</v>
      </c>
      <c r="I16" s="14">
        <v>5015</v>
      </c>
      <c r="J16" s="14">
        <v>4932</v>
      </c>
      <c r="K16" s="14">
        <v>4869</v>
      </c>
      <c r="L16" s="14">
        <v>4823</v>
      </c>
      <c r="M16" s="14">
        <v>4733</v>
      </c>
      <c r="N16" s="14">
        <v>4713</v>
      </c>
      <c r="O16" s="14">
        <v>4672</v>
      </c>
      <c r="P16" s="14">
        <v>4600</v>
      </c>
      <c r="Q16" s="14">
        <v>4526</v>
      </c>
      <c r="R16" s="14">
        <v>4491</v>
      </c>
      <c r="S16" s="14">
        <v>4529</v>
      </c>
      <c r="T16" s="14">
        <v>4522</v>
      </c>
      <c r="U16" s="14">
        <v>4489</v>
      </c>
      <c r="V16" s="14">
        <v>4522</v>
      </c>
      <c r="W16" s="14">
        <v>4508</v>
      </c>
      <c r="X16" s="14">
        <v>4485</v>
      </c>
      <c r="Y16" s="14">
        <v>4443</v>
      </c>
      <c r="Z16" s="14">
        <v>4405</v>
      </c>
      <c r="AA16" s="14">
        <v>4400</v>
      </c>
      <c r="AB16" s="14">
        <v>4464</v>
      </c>
      <c r="AD16" s="14" t="s">
        <v>9</v>
      </c>
      <c r="AE16" s="23">
        <f t="shared" ca="1" si="0"/>
        <v>0.13314136436501811</v>
      </c>
    </row>
    <row r="17" spans="1:57" x14ac:dyDescent="0.25">
      <c r="A17" s="14" t="s">
        <v>10</v>
      </c>
      <c r="B17" s="14">
        <v>2111</v>
      </c>
      <c r="C17" s="14">
        <v>2086</v>
      </c>
      <c r="D17" s="14">
        <v>2050</v>
      </c>
      <c r="E17" s="14">
        <v>2012</v>
      </c>
      <c r="F17" s="14">
        <v>1985</v>
      </c>
      <c r="G17" s="14">
        <v>1980</v>
      </c>
      <c r="H17" s="14">
        <v>1958</v>
      </c>
      <c r="I17" s="14">
        <v>1928</v>
      </c>
      <c r="J17" s="14">
        <v>1877</v>
      </c>
      <c r="K17" s="14">
        <v>1880</v>
      </c>
      <c r="L17" s="14">
        <v>1869</v>
      </c>
      <c r="M17" s="14">
        <v>1816</v>
      </c>
      <c r="N17" s="14">
        <v>1796</v>
      </c>
      <c r="O17" s="14">
        <v>1784</v>
      </c>
      <c r="P17" s="14">
        <v>1767</v>
      </c>
      <c r="Q17" s="14">
        <v>1744</v>
      </c>
      <c r="R17" s="14">
        <v>1726</v>
      </c>
      <c r="S17" s="14">
        <v>1727</v>
      </c>
      <c r="T17" s="14">
        <v>1720</v>
      </c>
      <c r="U17" s="14">
        <v>1729</v>
      </c>
      <c r="V17" s="14">
        <v>1734</v>
      </c>
      <c r="W17" s="14">
        <v>1730</v>
      </c>
      <c r="X17" s="14">
        <v>1730</v>
      </c>
      <c r="Y17" s="14">
        <v>1722</v>
      </c>
      <c r="Z17" s="14">
        <v>1706</v>
      </c>
      <c r="AA17" s="14">
        <v>1739</v>
      </c>
      <c r="AB17" s="14">
        <v>1812</v>
      </c>
      <c r="AD17" s="14" t="s">
        <v>10</v>
      </c>
      <c r="AE17" s="23">
        <f t="shared" ca="1" si="0"/>
        <v>6.6263214340432058E-2</v>
      </c>
    </row>
    <row r="18" spans="1:57" x14ac:dyDescent="0.25">
      <c r="A18" s="14" t="s">
        <v>11</v>
      </c>
      <c r="B18" s="14">
        <v>2021</v>
      </c>
      <c r="C18" s="14">
        <v>1992</v>
      </c>
      <c r="D18" s="14">
        <v>1966</v>
      </c>
      <c r="E18" s="14">
        <v>1924</v>
      </c>
      <c r="F18" s="14">
        <v>1880</v>
      </c>
      <c r="G18" s="14">
        <v>1858</v>
      </c>
      <c r="H18" s="14">
        <v>1848</v>
      </c>
      <c r="I18" s="14">
        <v>1811</v>
      </c>
      <c r="J18" s="14">
        <v>1800</v>
      </c>
      <c r="K18" s="14">
        <v>1782</v>
      </c>
      <c r="L18" s="14">
        <v>1775</v>
      </c>
      <c r="M18" s="14">
        <v>1720</v>
      </c>
      <c r="N18" s="14">
        <v>1704</v>
      </c>
      <c r="O18" s="14">
        <v>1700</v>
      </c>
      <c r="P18" s="14">
        <v>1681</v>
      </c>
      <c r="Q18" s="14">
        <v>1642</v>
      </c>
      <c r="R18" s="14">
        <v>1634</v>
      </c>
      <c r="S18" s="14">
        <v>1662</v>
      </c>
      <c r="T18" s="14">
        <v>1674</v>
      </c>
      <c r="U18" s="14">
        <v>1673</v>
      </c>
      <c r="V18" s="14">
        <v>1698</v>
      </c>
      <c r="W18" s="14">
        <v>1687</v>
      </c>
      <c r="X18" s="14">
        <v>1683</v>
      </c>
      <c r="Y18" s="14">
        <v>1669</v>
      </c>
      <c r="Z18" s="14">
        <v>1669</v>
      </c>
      <c r="AA18" s="14">
        <v>1645</v>
      </c>
      <c r="AB18" s="14">
        <v>1684</v>
      </c>
      <c r="AD18" s="14" t="s">
        <v>11</v>
      </c>
      <c r="AE18" s="23">
        <f t="shared" ca="1" si="0"/>
        <v>7.179727827311122E-2</v>
      </c>
    </row>
    <row r="19" spans="1:57" x14ac:dyDescent="0.25">
      <c r="A19" s="14" t="s">
        <v>94</v>
      </c>
      <c r="B19" s="14">
        <v>36432</v>
      </c>
      <c r="C19" s="14">
        <v>35897</v>
      </c>
      <c r="D19" s="14">
        <v>35388</v>
      </c>
      <c r="E19" s="14">
        <v>34753</v>
      </c>
      <c r="F19" s="14">
        <v>34191</v>
      </c>
      <c r="G19" s="14">
        <v>33848</v>
      </c>
      <c r="H19" s="14">
        <v>33566</v>
      </c>
      <c r="I19" s="14">
        <v>33037</v>
      </c>
      <c r="J19" s="14">
        <v>32431</v>
      </c>
      <c r="K19" s="14">
        <v>32233</v>
      </c>
      <c r="L19" s="14">
        <v>31962</v>
      </c>
      <c r="M19" s="14">
        <v>31184</v>
      </c>
      <c r="N19" s="14">
        <v>30956</v>
      </c>
      <c r="O19" s="14">
        <v>30691</v>
      </c>
      <c r="P19" s="14">
        <v>30379</v>
      </c>
      <c r="Q19" s="14">
        <v>29938</v>
      </c>
      <c r="R19" s="14">
        <v>29733</v>
      </c>
      <c r="S19" s="14">
        <v>29992</v>
      </c>
      <c r="T19" s="14">
        <v>30114</v>
      </c>
      <c r="U19" s="14">
        <v>30040</v>
      </c>
      <c r="V19" s="14">
        <v>30259</v>
      </c>
      <c r="W19" s="14">
        <v>30320</v>
      </c>
      <c r="X19" s="14">
        <v>30284</v>
      </c>
      <c r="Y19" s="14">
        <v>30100</v>
      </c>
      <c r="Z19" s="14">
        <v>29915</v>
      </c>
      <c r="AA19" s="14">
        <v>30064</v>
      </c>
      <c r="AB19" s="14">
        <v>30755</v>
      </c>
      <c r="AD19" s="14" t="s">
        <v>94</v>
      </c>
      <c r="AE19" s="23">
        <f t="shared" ca="1" si="0"/>
        <v>9.1833145324648549E-2</v>
      </c>
      <c r="AG19" s="14">
        <f>AB19-B19</f>
        <v>-5677</v>
      </c>
    </row>
    <row r="20" spans="1:57" x14ac:dyDescent="0.25">
      <c r="A20" s="14" t="s">
        <v>24</v>
      </c>
      <c r="B20" s="14">
        <v>5990</v>
      </c>
      <c r="C20" s="14">
        <v>5892</v>
      </c>
      <c r="D20" s="14">
        <v>5799</v>
      </c>
      <c r="E20" s="14">
        <v>5708</v>
      </c>
      <c r="F20" s="14">
        <v>5644</v>
      </c>
      <c r="G20" s="14">
        <v>5589</v>
      </c>
      <c r="H20" s="14">
        <v>5521</v>
      </c>
      <c r="I20" s="14">
        <v>5418</v>
      </c>
      <c r="J20" s="14">
        <v>5354</v>
      </c>
      <c r="K20" s="14">
        <v>5315</v>
      </c>
      <c r="L20" s="14">
        <v>5261</v>
      </c>
      <c r="M20" s="14">
        <v>5148</v>
      </c>
      <c r="N20" s="14">
        <v>5090</v>
      </c>
      <c r="O20" s="14">
        <v>5029</v>
      </c>
      <c r="P20" s="14">
        <v>4962</v>
      </c>
      <c r="Q20" s="14">
        <v>4889</v>
      </c>
      <c r="R20" s="14">
        <v>4847</v>
      </c>
      <c r="S20" s="14">
        <v>4912</v>
      </c>
      <c r="T20" s="14">
        <v>4916</v>
      </c>
      <c r="U20" s="14">
        <v>4877</v>
      </c>
      <c r="V20" s="14">
        <v>4915</v>
      </c>
      <c r="W20" s="14">
        <v>4887</v>
      </c>
      <c r="X20" s="14">
        <v>4849</v>
      </c>
      <c r="Y20" s="14">
        <v>4807</v>
      </c>
      <c r="Z20" s="14">
        <v>4802</v>
      </c>
      <c r="AA20" s="14">
        <v>4818</v>
      </c>
      <c r="AB20" s="14">
        <v>4985</v>
      </c>
      <c r="AD20" s="14" t="s">
        <v>24</v>
      </c>
      <c r="AE20" s="23">
        <f t="shared" ca="1" si="0"/>
        <v>0.10206487191900482</v>
      </c>
      <c r="AG20" s="14">
        <f>AB20-B20</f>
        <v>-1005</v>
      </c>
    </row>
    <row r="21" spans="1:57" x14ac:dyDescent="0.25">
      <c r="A21" s="14" t="s">
        <v>65</v>
      </c>
      <c r="B21" s="14">
        <v>180059</v>
      </c>
      <c r="C21" s="14">
        <v>177274</v>
      </c>
      <c r="D21" s="14">
        <v>174790</v>
      </c>
      <c r="E21" s="14">
        <v>171593</v>
      </c>
      <c r="F21" s="14">
        <v>169127</v>
      </c>
      <c r="G21" s="14">
        <v>167474</v>
      </c>
      <c r="H21" s="14">
        <v>165732</v>
      </c>
      <c r="I21" s="14">
        <v>163307</v>
      </c>
      <c r="J21" s="14">
        <v>160670</v>
      </c>
      <c r="K21" s="14">
        <v>159596</v>
      </c>
      <c r="L21" s="14">
        <v>158378</v>
      </c>
      <c r="M21" s="14">
        <v>154698</v>
      </c>
      <c r="N21" s="14">
        <v>153301</v>
      </c>
      <c r="O21" s="14">
        <v>152058</v>
      </c>
      <c r="P21" s="14">
        <v>150488</v>
      </c>
      <c r="Q21" s="14">
        <v>148360</v>
      </c>
      <c r="R21" s="14">
        <v>147228</v>
      </c>
      <c r="S21" s="14">
        <v>148412</v>
      </c>
      <c r="T21" s="14">
        <v>148778</v>
      </c>
      <c r="U21" s="14">
        <v>148231</v>
      </c>
      <c r="V21" s="14">
        <v>149322</v>
      </c>
      <c r="W21" s="14">
        <v>149290</v>
      </c>
      <c r="X21" s="14">
        <v>148757</v>
      </c>
      <c r="Y21" s="14">
        <v>147763</v>
      </c>
      <c r="Z21" s="14">
        <v>147229</v>
      </c>
      <c r="AA21" s="14">
        <v>147986</v>
      </c>
      <c r="AB21" s="14">
        <v>151878</v>
      </c>
    </row>
    <row r="22" spans="1:57" x14ac:dyDescent="0.25">
      <c r="A22" s="14" t="s">
        <v>42</v>
      </c>
      <c r="B22" s="14">
        <v>1428206</v>
      </c>
      <c r="C22" s="14">
        <v>1407562</v>
      </c>
      <c r="D22" s="14">
        <v>1387438</v>
      </c>
      <c r="E22" s="14">
        <v>1362574</v>
      </c>
      <c r="F22" s="14">
        <v>1343967</v>
      </c>
      <c r="G22" s="14">
        <v>1329979</v>
      </c>
      <c r="H22" s="14">
        <v>1314967</v>
      </c>
      <c r="I22" s="14">
        <v>1295491</v>
      </c>
      <c r="J22" s="14">
        <v>1271009</v>
      </c>
      <c r="K22" s="14">
        <v>1261761</v>
      </c>
      <c r="L22" s="14">
        <v>1249181</v>
      </c>
      <c r="M22" s="14">
        <v>1224509</v>
      </c>
      <c r="N22" s="14">
        <v>1213094</v>
      </c>
      <c r="O22" s="14">
        <v>1202132</v>
      </c>
      <c r="P22" s="14">
        <v>1188173</v>
      </c>
      <c r="Q22" s="14">
        <v>1171282</v>
      </c>
      <c r="R22" s="14">
        <v>1160528</v>
      </c>
      <c r="S22" s="14">
        <v>1165926</v>
      </c>
      <c r="T22" s="14">
        <v>1166824</v>
      </c>
      <c r="U22" s="14">
        <v>1161284</v>
      </c>
      <c r="V22" s="14">
        <v>1167258</v>
      </c>
      <c r="W22" s="14">
        <v>1165874</v>
      </c>
      <c r="X22" s="14">
        <v>1160826</v>
      </c>
      <c r="Y22" s="14">
        <v>1153410</v>
      </c>
      <c r="Z22" s="14">
        <v>1149313</v>
      </c>
      <c r="AA22" s="14">
        <v>1154388</v>
      </c>
      <c r="AB22" s="14">
        <v>1181055</v>
      </c>
    </row>
    <row r="26" spans="1:57" x14ac:dyDescent="0.25">
      <c r="B26" s="133">
        <v>43221</v>
      </c>
      <c r="C26" s="133">
        <v>43313</v>
      </c>
      <c r="D26" s="133">
        <v>43405</v>
      </c>
      <c r="E26" s="133">
        <v>43497</v>
      </c>
      <c r="F26" s="133">
        <v>43586</v>
      </c>
      <c r="G26" s="133">
        <v>43678</v>
      </c>
      <c r="H26" s="133">
        <v>43770</v>
      </c>
      <c r="I26" s="133">
        <v>43862</v>
      </c>
      <c r="J26" s="133">
        <v>43952</v>
      </c>
      <c r="K26" s="133">
        <v>44044</v>
      </c>
      <c r="L26" s="133">
        <v>44136</v>
      </c>
      <c r="M26" s="133">
        <v>44228</v>
      </c>
      <c r="N26" s="133">
        <v>44317</v>
      </c>
      <c r="O26" s="133">
        <v>44409</v>
      </c>
      <c r="P26" s="133">
        <v>44501</v>
      </c>
      <c r="Q26" s="133">
        <v>44593</v>
      </c>
      <c r="R26" s="133">
        <v>44682</v>
      </c>
      <c r="S26" s="133">
        <v>44774</v>
      </c>
      <c r="T26" s="133">
        <v>44866</v>
      </c>
      <c r="U26" s="133">
        <v>44958</v>
      </c>
      <c r="V26" s="133">
        <v>45047</v>
      </c>
      <c r="W26" s="133">
        <v>45139</v>
      </c>
      <c r="X26" s="133">
        <v>45231</v>
      </c>
      <c r="Y26" s="133">
        <v>45323</v>
      </c>
      <c r="Z26" s="133">
        <v>45413</v>
      </c>
      <c r="AA26" s="133">
        <v>45505</v>
      </c>
      <c r="AB26" s="133">
        <v>45597</v>
      </c>
      <c r="AE26" s="133">
        <f t="shared" ref="AE26:AZ26" si="1">B26</f>
        <v>43221</v>
      </c>
      <c r="AF26" s="133">
        <f t="shared" si="1"/>
        <v>43313</v>
      </c>
      <c r="AG26" s="133">
        <f t="shared" si="1"/>
        <v>43405</v>
      </c>
      <c r="AH26" s="133">
        <f t="shared" si="1"/>
        <v>43497</v>
      </c>
      <c r="AI26" s="133">
        <f t="shared" si="1"/>
        <v>43586</v>
      </c>
      <c r="AJ26" s="133">
        <f t="shared" si="1"/>
        <v>43678</v>
      </c>
      <c r="AK26" s="133">
        <f t="shared" si="1"/>
        <v>43770</v>
      </c>
      <c r="AL26" s="133">
        <f t="shared" si="1"/>
        <v>43862</v>
      </c>
      <c r="AM26" s="133">
        <f t="shared" si="1"/>
        <v>43952</v>
      </c>
      <c r="AN26" s="133">
        <f t="shared" si="1"/>
        <v>44044</v>
      </c>
      <c r="AO26" s="133">
        <f t="shared" si="1"/>
        <v>44136</v>
      </c>
      <c r="AP26" s="133">
        <f t="shared" si="1"/>
        <v>44228</v>
      </c>
      <c r="AQ26" s="133">
        <f t="shared" si="1"/>
        <v>44317</v>
      </c>
      <c r="AR26" s="133">
        <f t="shared" si="1"/>
        <v>44409</v>
      </c>
      <c r="AS26" s="133">
        <f t="shared" si="1"/>
        <v>44501</v>
      </c>
      <c r="AT26" s="133">
        <f t="shared" si="1"/>
        <v>44593</v>
      </c>
      <c r="AU26" s="133">
        <f t="shared" si="1"/>
        <v>44682</v>
      </c>
      <c r="AV26" s="133">
        <f t="shared" si="1"/>
        <v>44774</v>
      </c>
      <c r="AW26" s="133">
        <f t="shared" si="1"/>
        <v>44866</v>
      </c>
      <c r="AX26" s="133">
        <f t="shared" si="1"/>
        <v>44958</v>
      </c>
      <c r="AY26" s="133">
        <f t="shared" si="1"/>
        <v>45047</v>
      </c>
      <c r="AZ26" s="133">
        <f t="shared" si="1"/>
        <v>45139</v>
      </c>
      <c r="BA26" s="232">
        <v>45231</v>
      </c>
      <c r="BB26" s="133">
        <v>45323</v>
      </c>
      <c r="BC26" s="133">
        <v>45413</v>
      </c>
      <c r="BD26" s="133">
        <v>45505</v>
      </c>
      <c r="BE26" s="133">
        <v>45597</v>
      </c>
    </row>
    <row r="27" spans="1:57" x14ac:dyDescent="0.25">
      <c r="A27" s="14" t="s">
        <v>0</v>
      </c>
      <c r="B27" s="17">
        <f>B7/B47</f>
        <v>0.1183446470925002</v>
      </c>
      <c r="C27" s="17">
        <f t="shared" ref="C27:L27" si="2">C7/C47</f>
        <v>0.11483850207151763</v>
      </c>
      <c r="D27" s="17">
        <f t="shared" si="2"/>
        <v>0.11286754354209404</v>
      </c>
      <c r="E27" s="17">
        <f t="shared" si="2"/>
        <v>0.11097703229958569</v>
      </c>
      <c r="F27" s="17">
        <f t="shared" si="2"/>
        <v>0.10997144121314509</v>
      </c>
      <c r="G27" s="17">
        <f t="shared" si="2"/>
        <v>0.10718117871477964</v>
      </c>
      <c r="H27" s="17">
        <f t="shared" si="2"/>
        <v>0.10694273337837301</v>
      </c>
      <c r="I27" s="17">
        <f t="shared" si="2"/>
        <v>0.10590947025394429</v>
      </c>
      <c r="J27" s="17">
        <f t="shared" si="2"/>
        <v>0.10416087112029568</v>
      </c>
      <c r="K27" s="17">
        <f t="shared" si="2"/>
        <v>0.1018792888334373</v>
      </c>
      <c r="L27" s="17">
        <f t="shared" si="2"/>
        <v>0.1009825327510917</v>
      </c>
      <c r="M27" s="17">
        <f t="shared" ref="M27:N27" si="3">M7/M47</f>
        <v>9.8760137242669993E-2</v>
      </c>
      <c r="N27" s="17">
        <f t="shared" si="3"/>
        <v>9.7863381160324392E-2</v>
      </c>
      <c r="O27" s="17">
        <f t="shared" ref="O27:P27" si="4">O7/O47</f>
        <v>9.5440287659704692E-2</v>
      </c>
      <c r="P27" s="17">
        <f t="shared" si="4"/>
        <v>9.532552979879122E-2</v>
      </c>
      <c r="Q27" s="17">
        <f t="shared" ref="Q27:R27" si="5">Q7/Q47</f>
        <v>9.3833677606916077E-2</v>
      </c>
      <c r="R27" s="17">
        <f t="shared" si="5"/>
        <v>9.3757172366307096E-2</v>
      </c>
      <c r="S27" s="17">
        <f t="shared" ref="S27:T27" si="6">S7/S47</f>
        <v>9.3498822385883584E-2</v>
      </c>
      <c r="T27" s="17">
        <f t="shared" si="6"/>
        <v>9.4096975587872445E-2</v>
      </c>
      <c r="U27" s="17">
        <f t="shared" ref="U27:V27" si="7">U7/U47</f>
        <v>9.4695128789861305E-2</v>
      </c>
      <c r="V27" s="17">
        <f t="shared" si="7"/>
        <v>9.5480204867471677E-2</v>
      </c>
      <c r="W27" s="17">
        <f>W7/W47</f>
        <v>9.531883523774419E-2</v>
      </c>
      <c r="X27" s="17">
        <f>X7/X47</f>
        <v>9.5650571323258382E-2</v>
      </c>
      <c r="Y27" s="17">
        <f>Y7/Y47</f>
        <v>9.6203464799115374E-2</v>
      </c>
      <c r="Z27" s="17">
        <f t="shared" ref="Z27:AA27" si="8">Z7/Z47</f>
        <v>9.627718392922964E-2</v>
      </c>
      <c r="AA27" s="17">
        <f t="shared" si="8"/>
        <v>9.6719498709915225E-2</v>
      </c>
      <c r="AB27" s="17">
        <f t="shared" ref="AB27" si="9">AB7/AB47</f>
        <v>9.8746774788057504E-2</v>
      </c>
      <c r="AD27" s="17" t="str" cm="1">
        <f t="array" ref="AD27">INDEX(A27:A42,Control!$B$2)</f>
        <v>Ashford</v>
      </c>
      <c r="AE27" s="17" cm="1">
        <f t="array" ref="AE27">INDEX(B27:B42,Control!$B$2)</f>
        <v>0.1183446470925002</v>
      </c>
      <c r="AF27" s="17" cm="1">
        <f t="array" ref="AF27">INDEX(C27:C42,Control!$B$2)</f>
        <v>0.11483850207151763</v>
      </c>
      <c r="AG27" s="17" cm="1">
        <f t="array" ref="AG27">INDEX(D27:D42,Control!$B$2)</f>
        <v>0.11286754354209404</v>
      </c>
      <c r="AH27" s="17" cm="1">
        <f t="array" ref="AH27">INDEX(E27:E42,Control!$B$2)</f>
        <v>0.11097703229958569</v>
      </c>
      <c r="AI27" s="17" cm="1">
        <f t="array" ref="AI27">INDEX(F27:F42,Control!$B$2)</f>
        <v>0.10997144121314509</v>
      </c>
      <c r="AJ27" s="17" cm="1">
        <f t="array" ref="AJ27">INDEX(G27:G42,Control!$B$2)</f>
        <v>0.10718117871477964</v>
      </c>
      <c r="AK27" s="17" cm="1">
        <f t="array" ref="AK27">INDEX(H27:H42,Control!$B$2)</f>
        <v>0.10694273337837301</v>
      </c>
      <c r="AL27" s="17" cm="1">
        <f t="array" ref="AL27">INDEX(I27:I42,Control!$B$2)</f>
        <v>0.10590947025394429</v>
      </c>
      <c r="AM27" s="17" cm="1">
        <f t="array" ref="AM27">INDEX(J27:J42,Control!$B$2)</f>
        <v>0.10416087112029568</v>
      </c>
      <c r="AN27" s="17" cm="1">
        <f t="array" ref="AN27">INDEX(K27:K42,Control!$B$2)</f>
        <v>0.1018792888334373</v>
      </c>
      <c r="AO27" s="17" cm="1">
        <f t="array" ref="AO27">INDEX(L27:L42,Control!$B$2)</f>
        <v>0.1009825327510917</v>
      </c>
      <c r="AP27" s="17" cm="1">
        <f t="array" ref="AP27">INDEX(M27:M42,Control!$B$2)</f>
        <v>9.8760137242669993E-2</v>
      </c>
      <c r="AQ27" s="17" cm="1">
        <f t="array" ref="AQ27">INDEX(N27:N42,Control!$B$2)</f>
        <v>9.7863381160324392E-2</v>
      </c>
      <c r="AR27" s="17" cm="1">
        <f t="array" ref="AR27">INDEX(O27:O42,Control!$B$2)</f>
        <v>9.5440287659704692E-2</v>
      </c>
      <c r="AS27" s="17" cm="1">
        <f t="array" ref="AS27">INDEX(P27:P42,Control!$B$2)</f>
        <v>9.532552979879122E-2</v>
      </c>
      <c r="AT27" s="17" cm="1">
        <f t="array" ref="AT27">INDEX(Q27:Q42,Control!$B$2)</f>
        <v>9.3833677606916077E-2</v>
      </c>
      <c r="AU27" s="17" cm="1">
        <f t="array" ref="AU27">INDEX(R27:R42,Control!$B$2)</f>
        <v>9.3757172366307096E-2</v>
      </c>
      <c r="AV27" s="17" cm="1">
        <f t="array" ref="AV27">INDEX(S27:S42,Control!$B$2)</f>
        <v>9.3498822385883584E-2</v>
      </c>
      <c r="AW27" s="17" cm="1">
        <f t="array" ref="AW27">INDEX(T27:T42,Control!$B$2)</f>
        <v>9.4096975587872445E-2</v>
      </c>
      <c r="AX27" s="17" cm="1">
        <f t="array" ref="AX27">INDEX(U27:U42,Control!$B$2)</f>
        <v>9.4695128789861305E-2</v>
      </c>
      <c r="AY27" s="17" cm="1">
        <f t="array" ref="AY27">INDEX(V27:V42,Control!$B$2)</f>
        <v>9.5480204867471677E-2</v>
      </c>
      <c r="AZ27" s="17" cm="1">
        <f t="array" ref="AZ27">INDEX(W27:W42,Control!$B$2)</f>
        <v>9.531883523774419E-2</v>
      </c>
      <c r="BA27" s="17" cm="1">
        <f t="array" ref="BA27">INDEX(X27:X42,Control!$B$2)</f>
        <v>9.5650571323258382E-2</v>
      </c>
      <c r="BB27" s="17" cm="1">
        <f t="array" ref="BB27">INDEX(Y27:Y42,Control!$B$2)</f>
        <v>9.6203464799115374E-2</v>
      </c>
      <c r="BC27" s="17" cm="1">
        <f t="array" ref="BC27">INDEX(Z27:Z42,Control!$B$2)</f>
        <v>9.627718392922964E-2</v>
      </c>
      <c r="BD27" s="17" cm="1">
        <f t="array" ref="BD27">INDEX(AA27:AA42,Control!$B$2)</f>
        <v>9.6719498709915225E-2</v>
      </c>
      <c r="BE27" s="17" cm="1">
        <f t="array" ref="BE27">INDEX(AB27:AB42,Control!$B$2)</f>
        <v>9.8746774788057504E-2</v>
      </c>
    </row>
    <row r="28" spans="1:57" x14ac:dyDescent="0.25">
      <c r="A28" s="14" t="s">
        <v>1</v>
      </c>
      <c r="B28" s="17">
        <f t="shared" ref="B28:L42" si="10">B8/B48</f>
        <v>0.11588704989751278</v>
      </c>
      <c r="C28" s="17">
        <f t="shared" si="10"/>
        <v>0.11299945760260351</v>
      </c>
      <c r="D28" s="17">
        <f t="shared" si="10"/>
        <v>0.11134213222443198</v>
      </c>
      <c r="E28" s="17">
        <f t="shared" si="10"/>
        <v>0.10947387452540228</v>
      </c>
      <c r="F28" s="17">
        <f t="shared" si="10"/>
        <v>0.10847947929849937</v>
      </c>
      <c r="G28" s="17">
        <f t="shared" si="10"/>
        <v>0.10500697474252813</v>
      </c>
      <c r="H28" s="17">
        <f t="shared" si="10"/>
        <v>0.10381978452497552</v>
      </c>
      <c r="I28" s="17">
        <f t="shared" si="10"/>
        <v>0.10206867895408542</v>
      </c>
      <c r="J28" s="17">
        <f t="shared" si="10"/>
        <v>0.10034725313863414</v>
      </c>
      <c r="K28" s="17">
        <f t="shared" si="10"/>
        <v>9.8229465908424698E-2</v>
      </c>
      <c r="L28" s="17">
        <f t="shared" si="10"/>
        <v>9.7438001993316523E-2</v>
      </c>
      <c r="M28" s="17">
        <f t="shared" ref="M28:N28" si="11">M8/M48</f>
        <v>9.5004983291317346E-2</v>
      </c>
      <c r="N28" s="17">
        <f t="shared" si="11"/>
        <v>9.4623908072931931E-2</v>
      </c>
      <c r="O28" s="17">
        <f t="shared" ref="O28:P28" si="12">O8/O48</f>
        <v>9.2434296311321024E-2</v>
      </c>
      <c r="P28" s="17">
        <f t="shared" si="12"/>
        <v>9.1999652284778771E-2</v>
      </c>
      <c r="Q28" s="17">
        <f t="shared" ref="Q28:R28" si="13">Q8/Q48</f>
        <v>9.0463910057662772E-2</v>
      </c>
      <c r="R28" s="17">
        <f t="shared" si="13"/>
        <v>8.9131001709599839E-2</v>
      </c>
      <c r="S28" s="17">
        <f t="shared" ref="S28:T28" si="14">S8/S48</f>
        <v>8.8211822379296589E-2</v>
      </c>
      <c r="T28" s="17">
        <f t="shared" si="14"/>
        <v>8.957988941458131E-2</v>
      </c>
      <c r="U28" s="17">
        <f t="shared" ref="U28:V28" si="15">U8/U48</f>
        <v>8.8667844724391501E-2</v>
      </c>
      <c r="V28" s="17">
        <f t="shared" si="15"/>
        <v>8.8553839138117763E-2</v>
      </c>
      <c r="W28" s="17">
        <f t="shared" ref="W28:X28" si="16">W8/W48</f>
        <v>8.7417517342507467E-2</v>
      </c>
      <c r="X28" s="17">
        <f t="shared" si="16"/>
        <v>8.6797134961367095E-2</v>
      </c>
      <c r="Y28" s="17">
        <f t="shared" ref="Y28:Z28" si="17">Y8/Y48</f>
        <v>8.6007557385370262E-2</v>
      </c>
      <c r="Z28" s="17">
        <f t="shared" si="17"/>
        <v>8.6317748575940448E-2</v>
      </c>
      <c r="AA28" s="17">
        <f t="shared" ref="AA28:AB28" si="18">AA8/AA48</f>
        <v>8.7191923749365519E-2</v>
      </c>
      <c r="AB28" s="17">
        <f t="shared" si="18"/>
        <v>8.9109469291072135E-2</v>
      </c>
      <c r="AD28" s="17" t="str">
        <f t="shared" ref="AD28:BE28" si="19">A42</f>
        <v>England</v>
      </c>
      <c r="AE28" s="17">
        <f t="shared" si="19"/>
        <v>0.14352933349586924</v>
      </c>
      <c r="AF28" s="17">
        <f t="shared" si="19"/>
        <v>0.13960084941019626</v>
      </c>
      <c r="AG28" s="17">
        <f t="shared" si="19"/>
        <v>0.13760496752823953</v>
      </c>
      <c r="AH28" s="17">
        <f t="shared" si="19"/>
        <v>0.13513897631809382</v>
      </c>
      <c r="AI28" s="17">
        <f t="shared" si="19"/>
        <v>0.13329354925699419</v>
      </c>
      <c r="AJ28" s="17">
        <f t="shared" si="19"/>
        <v>0.12983992047032861</v>
      </c>
      <c r="AK28" s="17">
        <f t="shared" si="19"/>
        <v>0.1283743658366836</v>
      </c>
      <c r="AL28" s="17">
        <f t="shared" si="19"/>
        <v>0.12647301078440074</v>
      </c>
      <c r="AM28" s="17">
        <f t="shared" si="19"/>
        <v>0.12408294226981922</v>
      </c>
      <c r="AN28" s="17">
        <f t="shared" si="19"/>
        <v>0.12211917876233642</v>
      </c>
      <c r="AO28" s="17">
        <f t="shared" si="19"/>
        <v>0.12090162704784359</v>
      </c>
      <c r="AP28" s="17">
        <f t="shared" si="19"/>
        <v>0.11851375455976988</v>
      </c>
      <c r="AQ28" s="17">
        <f t="shared" si="19"/>
        <v>0.11740895703823287</v>
      </c>
      <c r="AR28" s="17">
        <f t="shared" si="19"/>
        <v>0.1148272946412299</v>
      </c>
      <c r="AS28" s="17">
        <f t="shared" si="19"/>
        <v>0.11349393507181745</v>
      </c>
      <c r="AT28" s="17">
        <f t="shared" si="19"/>
        <v>0.11188051172580801</v>
      </c>
      <c r="AU28" s="17">
        <f t="shared" si="19"/>
        <v>0.11085329281260066</v>
      </c>
      <c r="AV28" s="17">
        <f t="shared" si="19"/>
        <v>0.10968512444548345</v>
      </c>
      <c r="AW28" s="17">
        <f t="shared" si="19"/>
        <v>0.10976960428532925</v>
      </c>
      <c r="AX28" s="17">
        <f t="shared" si="19"/>
        <v>0.10924842576334073</v>
      </c>
      <c r="AY28" s="17">
        <f t="shared" si="19"/>
        <v>0.10981043307206986</v>
      </c>
      <c r="AZ28" s="17">
        <f t="shared" si="19"/>
        <v>0.10812061518190477</v>
      </c>
      <c r="BA28" s="17">
        <f t="shared" si="19"/>
        <v>0.1076524746577673</v>
      </c>
      <c r="BB28" s="17">
        <f t="shared" si="19"/>
        <v>0.10696473097175234</v>
      </c>
      <c r="BC28" s="17">
        <f t="shared" si="19"/>
        <v>0.10658478411608846</v>
      </c>
      <c r="BD28" s="17">
        <f t="shared" si="19"/>
        <v>0.10705542856141288</v>
      </c>
      <c r="BE28" s="17">
        <f t="shared" si="19"/>
        <v>0.10952846805372153</v>
      </c>
    </row>
    <row r="29" spans="1:57" x14ac:dyDescent="0.25">
      <c r="A29" s="14" t="s">
        <v>2</v>
      </c>
      <c r="B29" s="17">
        <f t="shared" si="10"/>
        <v>0.1086007702182285</v>
      </c>
      <c r="C29" s="17">
        <f t="shared" si="10"/>
        <v>0.10564593301435407</v>
      </c>
      <c r="D29" s="17">
        <f t="shared" si="10"/>
        <v>0.10405103668261563</v>
      </c>
      <c r="E29" s="17">
        <f t="shared" si="10"/>
        <v>0.10264752791068581</v>
      </c>
      <c r="F29" s="17">
        <f t="shared" si="10"/>
        <v>0.10079744816586922</v>
      </c>
      <c r="G29" s="17">
        <f t="shared" si="10"/>
        <v>9.8585350518704803E-2</v>
      </c>
      <c r="H29" s="17">
        <f t="shared" si="10"/>
        <v>9.8082364036466516E-2</v>
      </c>
      <c r="I29" s="17">
        <f t="shared" si="10"/>
        <v>9.707639107198994E-2</v>
      </c>
      <c r="J29" s="17">
        <f t="shared" si="10"/>
        <v>9.4247092109399563E-2</v>
      </c>
      <c r="K29" s="17">
        <f t="shared" si="10"/>
        <v>9.3104742835690146E-2</v>
      </c>
      <c r="L29" s="17">
        <f t="shared" si="10"/>
        <v>9.354273557752471E-2</v>
      </c>
      <c r="M29" s="17">
        <f t="shared" ref="M29:N29" si="20">M9/M49</f>
        <v>9.1477912651733204E-2</v>
      </c>
      <c r="N29" s="17">
        <f t="shared" si="20"/>
        <v>9.0977349518207989E-2</v>
      </c>
      <c r="O29" s="17">
        <f t="shared" ref="O29:P29" si="21">O9/O49</f>
        <v>8.8891651644184749E-2</v>
      </c>
      <c r="P29" s="17">
        <f t="shared" si="21"/>
        <v>8.8394355690930571E-2</v>
      </c>
      <c r="Q29" s="17">
        <f t="shared" ref="Q29:R29" si="22">Q9/Q49</f>
        <v>8.6405171877913842E-2</v>
      </c>
      <c r="R29" s="17">
        <f t="shared" si="22"/>
        <v>8.6343009883757066E-2</v>
      </c>
      <c r="S29" s="17">
        <f t="shared" ref="S29:T29" si="23">S9/S49</f>
        <v>8.5638592816215886E-2</v>
      </c>
      <c r="T29" s="17">
        <f t="shared" si="23"/>
        <v>8.6624360791078797E-2</v>
      </c>
      <c r="U29" s="17">
        <f t="shared" ref="U29:V29" si="24">U9/U49</f>
        <v>8.650113979422093E-2</v>
      </c>
      <c r="V29" s="17">
        <f t="shared" si="24"/>
        <v>8.8041402254944237E-2</v>
      </c>
      <c r="W29" s="17">
        <f t="shared" ref="W29:X29" si="25">W9/W49</f>
        <v>8.7232742822235795E-2</v>
      </c>
      <c r="X29" s="17">
        <f t="shared" si="25"/>
        <v>8.8271227855833842E-2</v>
      </c>
      <c r="Y29" s="17">
        <f t="shared" ref="Y29:Z29" si="26">Y9/Y49</f>
        <v>8.7660354306658528E-2</v>
      </c>
      <c r="Z29" s="17">
        <f t="shared" si="26"/>
        <v>8.7721441661576055E-2</v>
      </c>
      <c r="AA29" s="17">
        <f t="shared" ref="AA29:AB29" si="27">AA9/AA49</f>
        <v>8.8454489920586438E-2</v>
      </c>
      <c r="AB29" s="17">
        <f t="shared" si="27"/>
        <v>9.0409285277947463E-2</v>
      </c>
    </row>
    <row r="30" spans="1:57" x14ac:dyDescent="0.25">
      <c r="A30" s="14" t="s">
        <v>3</v>
      </c>
      <c r="B30" s="17">
        <f t="shared" si="10"/>
        <v>0.12319141702240187</v>
      </c>
      <c r="C30" s="17">
        <f t="shared" si="10"/>
        <v>0.11954621536172587</v>
      </c>
      <c r="D30" s="17">
        <f t="shared" si="10"/>
        <v>0.11794681048912033</v>
      </c>
      <c r="E30" s="17">
        <f t="shared" si="10"/>
        <v>0.11623581923005394</v>
      </c>
      <c r="F30" s="17">
        <f t="shared" si="10"/>
        <v>0.11419006881160498</v>
      </c>
      <c r="G30" s="17">
        <f t="shared" si="10"/>
        <v>0.11105426639868445</v>
      </c>
      <c r="H30" s="17">
        <f t="shared" si="10"/>
        <v>0.11039649186917595</v>
      </c>
      <c r="I30" s="17">
        <f t="shared" si="10"/>
        <v>0.10875205554540471</v>
      </c>
      <c r="J30" s="17">
        <f t="shared" si="10"/>
        <v>0.10743650648638772</v>
      </c>
      <c r="K30" s="17">
        <f t="shared" si="10"/>
        <v>0.10524609065359948</v>
      </c>
      <c r="L30" s="17">
        <f t="shared" si="10"/>
        <v>0.10409310369676443</v>
      </c>
      <c r="M30" s="17">
        <f t="shared" ref="M30:N30" si="28">M10/M50</f>
        <v>0.10175109894069323</v>
      </c>
      <c r="N30" s="17">
        <f t="shared" si="28"/>
        <v>0.10139079051668227</v>
      </c>
      <c r="O30" s="17">
        <f t="shared" ref="O30:P30" si="29">O10/O50</f>
        <v>9.9019782569951878E-2</v>
      </c>
      <c r="P30" s="17">
        <f t="shared" si="29"/>
        <v>9.7700944573159865E-2</v>
      </c>
      <c r="Q30" s="17">
        <f t="shared" ref="Q30:R30" si="30">Q10/Q50</f>
        <v>9.5490999821778652E-2</v>
      </c>
      <c r="R30" s="17">
        <f t="shared" si="30"/>
        <v>9.4136517554803067E-2</v>
      </c>
      <c r="S30" s="17">
        <f t="shared" ref="S30:T30" si="31">S10/S50</f>
        <v>9.3393519490517177E-2</v>
      </c>
      <c r="T30" s="17">
        <f t="shared" si="31"/>
        <v>9.4408286094198338E-2</v>
      </c>
      <c r="U30" s="17">
        <f t="shared" ref="U30:V30" si="32">U10/U50</f>
        <v>9.3813422912730066E-2</v>
      </c>
      <c r="V30" s="17">
        <f t="shared" si="32"/>
        <v>9.4058366575687585E-2</v>
      </c>
      <c r="W30" s="17">
        <f t="shared" ref="W30:X30" si="33">W10/W50</f>
        <v>9.3074411410895341E-2</v>
      </c>
      <c r="X30" s="17">
        <f t="shared" si="33"/>
        <v>9.2249527410207935E-2</v>
      </c>
      <c r="Y30" s="17">
        <f t="shared" ref="Y30:Z30" si="34">Y10/Y50</f>
        <v>9.1596494242997081E-2</v>
      </c>
      <c r="Z30" s="17">
        <f t="shared" si="34"/>
        <v>9.0427908575356597E-2</v>
      </c>
      <c r="AA30" s="17">
        <f t="shared" ref="AA30:AB30" si="35">AA10/AA50</f>
        <v>9.056538924213782E-2</v>
      </c>
      <c r="AB30" s="17">
        <f t="shared" si="35"/>
        <v>9.2593229077161027E-2</v>
      </c>
    </row>
    <row r="31" spans="1:57" x14ac:dyDescent="0.25">
      <c r="A31" s="14" t="s">
        <v>62</v>
      </c>
      <c r="B31" s="17">
        <f t="shared" si="10"/>
        <v>0.13944087646392142</v>
      </c>
      <c r="C31" s="17">
        <f t="shared" si="10"/>
        <v>0.13482936995273714</v>
      </c>
      <c r="D31" s="17">
        <f t="shared" si="10"/>
        <v>0.13293141304752334</v>
      </c>
      <c r="E31" s="17">
        <f t="shared" si="10"/>
        <v>0.13047523352312904</v>
      </c>
      <c r="F31" s="17">
        <f t="shared" si="10"/>
        <v>0.12846563209407913</v>
      </c>
      <c r="G31" s="17">
        <f t="shared" si="10"/>
        <v>0.12562353286384975</v>
      </c>
      <c r="H31" s="17">
        <f t="shared" si="10"/>
        <v>0.12397300469483569</v>
      </c>
      <c r="I31" s="17">
        <f t="shared" si="10"/>
        <v>0.1224325117370892</v>
      </c>
      <c r="J31" s="17">
        <f t="shared" si="10"/>
        <v>0.12012177230046948</v>
      </c>
      <c r="K31" s="17">
        <f t="shared" si="10"/>
        <v>0.11826625386996904</v>
      </c>
      <c r="L31" s="17">
        <f t="shared" si="10"/>
        <v>0.11680932434893462</v>
      </c>
      <c r="M31" s="17">
        <f t="shared" ref="M31:N31" si="36">M11/M51</f>
        <v>0.11374977235476234</v>
      </c>
      <c r="N31" s="17">
        <f t="shared" si="36"/>
        <v>0.11258422873793481</v>
      </c>
      <c r="O31" s="17">
        <f t="shared" ref="O31:P31" si="37">O11/O51</f>
        <v>0.11126015081206496</v>
      </c>
      <c r="P31" s="17">
        <f t="shared" si="37"/>
        <v>0.11013631090487239</v>
      </c>
      <c r="Q31" s="17">
        <f t="shared" ref="Q31:R31" si="38">Q11/Q51</f>
        <v>0.10922998839907193</v>
      </c>
      <c r="R31" s="17">
        <f t="shared" si="38"/>
        <v>0.10843242459396751</v>
      </c>
      <c r="S31" s="17">
        <f t="shared" ref="S31:T31" si="39">S11/S51</f>
        <v>0.10691734151475152</v>
      </c>
      <c r="T31" s="17">
        <f t="shared" si="39"/>
        <v>0.10670329278299026</v>
      </c>
      <c r="U31" s="17">
        <f t="shared" ref="U31:V31" si="40">U11/U51</f>
        <v>0.10652491883985588</v>
      </c>
      <c r="V31" s="17">
        <f t="shared" si="40"/>
        <v>0.10656059362848275</v>
      </c>
      <c r="W31" s="17">
        <f t="shared" ref="W31:X31" si="41">W11/W51</f>
        <v>0.10575905145034935</v>
      </c>
      <c r="X31" s="17">
        <f t="shared" si="41"/>
        <v>0.10561789822852706</v>
      </c>
      <c r="Y31" s="17">
        <f t="shared" ref="Y31:Z31" si="42">Y11/Y51</f>
        <v>0.10470040228668219</v>
      </c>
      <c r="Z31" s="17">
        <f t="shared" si="42"/>
        <v>0.1043122309266709</v>
      </c>
      <c r="AA31" s="17">
        <f t="shared" ref="AA31:AB31" si="43">AA11/AA51</f>
        <v>0.10462982567577105</v>
      </c>
      <c r="AB31" s="17">
        <f t="shared" si="43"/>
        <v>0.1067118356976498</v>
      </c>
    </row>
    <row r="32" spans="1:57" x14ac:dyDescent="0.25">
      <c r="A32" s="14" t="s">
        <v>4</v>
      </c>
      <c r="B32" s="17">
        <f t="shared" si="10"/>
        <v>0.13025325495797396</v>
      </c>
      <c r="C32" s="17">
        <f t="shared" si="10"/>
        <v>0.12705856691024103</v>
      </c>
      <c r="D32" s="17">
        <f t="shared" si="10"/>
        <v>0.12416839349983641</v>
      </c>
      <c r="E32" s="17">
        <f t="shared" si="10"/>
        <v>0.12144181481077544</v>
      </c>
      <c r="F32" s="17">
        <f t="shared" si="10"/>
        <v>0.11904242556440178</v>
      </c>
      <c r="G32" s="17">
        <f t="shared" si="10"/>
        <v>0.11680772569444445</v>
      </c>
      <c r="H32" s="17">
        <f t="shared" si="10"/>
        <v>0.1164822048611111</v>
      </c>
      <c r="I32" s="17">
        <f t="shared" si="10"/>
        <v>0.1140407986111111</v>
      </c>
      <c r="J32" s="17">
        <f t="shared" si="10"/>
        <v>0.11170789930555555</v>
      </c>
      <c r="K32" s="17">
        <f t="shared" si="10"/>
        <v>0.11105097954324061</v>
      </c>
      <c r="L32" s="17">
        <f t="shared" si="10"/>
        <v>0.11013096655482195</v>
      </c>
      <c r="M32" s="17">
        <f t="shared" ref="M32:N32" si="44">M12/M52</f>
        <v>0.10747916441173287</v>
      </c>
      <c r="N32" s="17">
        <f t="shared" si="44"/>
        <v>0.10618032254573005</v>
      </c>
      <c r="O32" s="17">
        <f t="shared" ref="O32:P32" si="45">O12/O52</f>
        <v>0.10511502029769959</v>
      </c>
      <c r="P32" s="17">
        <f t="shared" si="45"/>
        <v>0.1037618403247632</v>
      </c>
      <c r="Q32" s="17">
        <f t="shared" ref="Q32:R32" si="46">Q12/Q52</f>
        <v>0.10332882273342354</v>
      </c>
      <c r="R32" s="17">
        <f t="shared" si="46"/>
        <v>0.10213802435723951</v>
      </c>
      <c r="S32" s="17">
        <f t="shared" ref="S32:T32" si="47">S12/S52</f>
        <v>0.10300173385348937</v>
      </c>
      <c r="T32" s="17">
        <f t="shared" si="47"/>
        <v>0.10435630689206762</v>
      </c>
      <c r="U32" s="17">
        <f t="shared" ref="U32:V32" si="48">U12/U52</f>
        <v>0.10560251408755961</v>
      </c>
      <c r="V32" s="17">
        <f t="shared" si="48"/>
        <v>0.10527741655830082</v>
      </c>
      <c r="W32" s="17">
        <f t="shared" ref="W32:X32" si="49">W12/W52</f>
        <v>0.10468126415704886</v>
      </c>
      <c r="X32" s="17">
        <f t="shared" si="49"/>
        <v>0.10365656347751051</v>
      </c>
      <c r="Y32" s="17">
        <f t="shared" ref="Y32:Z32" si="50">Y12/Y52</f>
        <v>0.10317117894509761</v>
      </c>
      <c r="Z32" s="17">
        <f t="shared" si="50"/>
        <v>0.10230827310969691</v>
      </c>
      <c r="AA32" s="17">
        <f t="shared" ref="AA32:AB32" si="51">AA12/AA52</f>
        <v>0.10306331571567252</v>
      </c>
      <c r="AB32" s="17">
        <f t="shared" si="51"/>
        <v>0.10495092223061159</v>
      </c>
    </row>
    <row r="33" spans="1:28" x14ac:dyDescent="0.25">
      <c r="A33" s="14" t="s">
        <v>5</v>
      </c>
      <c r="B33" s="17">
        <f t="shared" si="10"/>
        <v>9.9743043369265483E-2</v>
      </c>
      <c r="C33" s="17">
        <f t="shared" si="10"/>
        <v>9.7751559701031568E-2</v>
      </c>
      <c r="D33" s="17">
        <f t="shared" si="10"/>
        <v>9.6639693619124098E-2</v>
      </c>
      <c r="E33" s="17">
        <f t="shared" si="10"/>
        <v>9.4601272468960398E-2</v>
      </c>
      <c r="F33" s="17">
        <f t="shared" si="10"/>
        <v>9.3489406387052942E-2</v>
      </c>
      <c r="G33" s="17">
        <f t="shared" si="10"/>
        <v>9.1124908692476261E-2</v>
      </c>
      <c r="H33" s="17">
        <f t="shared" si="10"/>
        <v>9.0637935232529832E-2</v>
      </c>
      <c r="I33" s="17">
        <f t="shared" si="10"/>
        <v>8.9511809106403703E-2</v>
      </c>
      <c r="J33" s="17">
        <f t="shared" si="10"/>
        <v>8.7685658631604574E-2</v>
      </c>
      <c r="K33" s="17">
        <f t="shared" si="10"/>
        <v>8.6238532110091748E-2</v>
      </c>
      <c r="L33" s="17">
        <f t="shared" si="10"/>
        <v>8.6148292976387431E-2</v>
      </c>
      <c r="M33" s="17">
        <f t="shared" ref="M33:N33" si="52">M13/M53</f>
        <v>8.3802075500075193E-2</v>
      </c>
      <c r="N33" s="17">
        <f t="shared" si="52"/>
        <v>8.2899684163032034E-2</v>
      </c>
      <c r="O33" s="17">
        <f t="shared" ref="O33:P33" si="53">O13/O53</f>
        <v>8.101078764592877E-2</v>
      </c>
      <c r="P33" s="17">
        <f t="shared" si="53"/>
        <v>8.0656125314023941E-2</v>
      </c>
      <c r="Q33" s="17">
        <f t="shared" ref="Q33:R33" si="54">Q13/Q53</f>
        <v>7.9119255209102998E-2</v>
      </c>
      <c r="R33" s="17">
        <f t="shared" si="54"/>
        <v>7.9533027929658634E-2</v>
      </c>
      <c r="S33" s="17">
        <f t="shared" ref="S33:T33" si="55">S13/S53</f>
        <v>7.9486955763022421E-2</v>
      </c>
      <c r="T33" s="17">
        <f t="shared" si="55"/>
        <v>7.977779716720472E-2</v>
      </c>
      <c r="U33" s="17">
        <f t="shared" ref="U33:V33" si="56">U13/U53</f>
        <v>7.9312450920513047E-2</v>
      </c>
      <c r="V33" s="17">
        <f t="shared" si="56"/>
        <v>8.0272227554314637E-2</v>
      </c>
      <c r="W33" s="17">
        <f t="shared" ref="W33:X33" si="57">W13/W53</f>
        <v>7.9492030730420826E-2</v>
      </c>
      <c r="X33" s="17">
        <f t="shared" si="57"/>
        <v>7.9836027978442844E-2</v>
      </c>
      <c r="Y33" s="17">
        <f t="shared" ref="Y33:Z33" si="58">Y13/Y53</f>
        <v>7.9520697167755991E-2</v>
      </c>
      <c r="Z33" s="17">
        <f t="shared" si="58"/>
        <v>7.8632037610365788E-2</v>
      </c>
      <c r="AA33" s="17">
        <f t="shared" ref="AA33:AB33" si="59">AA13/AA53</f>
        <v>7.9234032794404316E-2</v>
      </c>
      <c r="AB33" s="17">
        <f t="shared" si="59"/>
        <v>8.1814012154569432E-2</v>
      </c>
    </row>
    <row r="34" spans="1:28" x14ac:dyDescent="0.25">
      <c r="A34" s="14" t="s">
        <v>6</v>
      </c>
      <c r="B34" s="17">
        <f t="shared" si="10"/>
        <v>8.0700631848356394E-2</v>
      </c>
      <c r="C34" s="17">
        <f t="shared" si="10"/>
        <v>7.8203257483140748E-2</v>
      </c>
      <c r="D34" s="17">
        <f t="shared" si="10"/>
        <v>7.7848325906061444E-2</v>
      </c>
      <c r="E34" s="17">
        <f t="shared" si="10"/>
        <v>7.7020152226209726E-2</v>
      </c>
      <c r="F34" s="17">
        <f t="shared" si="10"/>
        <v>7.5482115392199386E-2</v>
      </c>
      <c r="G34" s="17">
        <f t="shared" si="10"/>
        <v>7.3796708011545364E-2</v>
      </c>
      <c r="H34" s="17">
        <f t="shared" si="10"/>
        <v>7.3172634370855763E-2</v>
      </c>
      <c r="I34" s="17">
        <f t="shared" si="10"/>
        <v>7.2041500897105856E-2</v>
      </c>
      <c r="J34" s="17">
        <f t="shared" si="10"/>
        <v>7.0325298385209456E-2</v>
      </c>
      <c r="K34" s="17">
        <f t="shared" si="10"/>
        <v>6.9712469968224444E-2</v>
      </c>
      <c r="L34" s="17">
        <f t="shared" si="10"/>
        <v>6.9944974037045651E-2</v>
      </c>
      <c r="M34" s="17">
        <f t="shared" ref="M34:N34" si="60">M14/M54</f>
        <v>6.8239944199023489E-2</v>
      </c>
      <c r="N34" s="17">
        <f t="shared" si="60"/>
        <v>6.7736185383244205E-2</v>
      </c>
      <c r="O34" s="17">
        <f t="shared" ref="O34:P34" si="61">O14/O54</f>
        <v>6.637286836558727E-2</v>
      </c>
      <c r="P34" s="17">
        <f t="shared" si="61"/>
        <v>6.5223222839624451E-2</v>
      </c>
      <c r="Q34" s="17">
        <f t="shared" ref="Q34:R34" si="62">Q14/Q54</f>
        <v>6.4533435524046751E-2</v>
      </c>
      <c r="R34" s="17">
        <f t="shared" si="62"/>
        <v>6.4380149453918373E-2</v>
      </c>
      <c r="S34" s="17">
        <f t="shared" ref="S34:T34" si="63">S14/S54</f>
        <v>6.4142253095741467E-2</v>
      </c>
      <c r="T34" s="17">
        <f t="shared" si="63"/>
        <v>6.4708547266686803E-2</v>
      </c>
      <c r="U34" s="17">
        <f t="shared" ref="U34:V34" si="64">U14/U54</f>
        <v>6.4293264874660222E-2</v>
      </c>
      <c r="V34" s="17">
        <f t="shared" si="64"/>
        <v>6.535034732709151E-2</v>
      </c>
      <c r="W34" s="17">
        <f t="shared" ref="W34:X34" si="65">W14/W54</f>
        <v>6.536385631863019E-2</v>
      </c>
      <c r="X34" s="17">
        <f t="shared" si="65"/>
        <v>6.5810534152242695E-2</v>
      </c>
      <c r="Y34" s="17">
        <f t="shared" ref="Y34:Z34" si="66">Y14/Y54</f>
        <v>6.4917178485017685E-2</v>
      </c>
      <c r="Z34" s="17">
        <f t="shared" si="66"/>
        <v>6.4321608040201012E-2</v>
      </c>
      <c r="AA34" s="17">
        <f t="shared" ref="AA34:AB34" si="67">AA14/AA54</f>
        <v>6.4768285873813516E-2</v>
      </c>
      <c r="AB34" s="17">
        <f t="shared" si="67"/>
        <v>6.6406104597059368E-2</v>
      </c>
    </row>
    <row r="35" spans="1:28" x14ac:dyDescent="0.25">
      <c r="A35" s="14" t="s">
        <v>8</v>
      </c>
      <c r="B35" s="17">
        <f t="shared" si="10"/>
        <v>0.13731407630954948</v>
      </c>
      <c r="C35" s="17">
        <f t="shared" si="10"/>
        <v>0.13301628988181852</v>
      </c>
      <c r="D35" s="17">
        <f t="shared" si="10"/>
        <v>0.13145473258331264</v>
      </c>
      <c r="E35" s="17">
        <f t="shared" si="10"/>
        <v>0.12879298718813217</v>
      </c>
      <c r="F35" s="17">
        <f t="shared" si="10"/>
        <v>0.12581183234553003</v>
      </c>
      <c r="G35" s="17">
        <f t="shared" si="10"/>
        <v>0.12320565786709614</v>
      </c>
      <c r="H35" s="17">
        <f t="shared" si="10"/>
        <v>0.12219032280652616</v>
      </c>
      <c r="I35" s="17">
        <f t="shared" si="10"/>
        <v>0.12001960647013514</v>
      </c>
      <c r="J35" s="17">
        <f t="shared" si="10"/>
        <v>0.11784889013374414</v>
      </c>
      <c r="K35" s="17">
        <f t="shared" si="10"/>
        <v>0.11675480100194824</v>
      </c>
      <c r="L35" s="17">
        <f t="shared" si="10"/>
        <v>0.11480656832730309</v>
      </c>
      <c r="M35" s="17">
        <f t="shared" ref="M35:N35" si="68">M15/M55</f>
        <v>0.11184942944614529</v>
      </c>
      <c r="N35" s="17">
        <f t="shared" si="68"/>
        <v>0.11066657389368216</v>
      </c>
      <c r="O35" s="17">
        <f t="shared" ref="O35:P35" si="69">O15/O55</f>
        <v>0.10844697880526262</v>
      </c>
      <c r="P35" s="17">
        <f t="shared" si="69"/>
        <v>0.10734773796846553</v>
      </c>
      <c r="Q35" s="17">
        <f t="shared" ref="Q35:R35" si="70">Q15/Q55</f>
        <v>0.10669506372161726</v>
      </c>
      <c r="R35" s="17">
        <f t="shared" si="70"/>
        <v>0.1056988767132699</v>
      </c>
      <c r="S35" s="17">
        <f t="shared" ref="S35:T35" si="71">S15/S55</f>
        <v>0.10445234467580836</v>
      </c>
      <c r="T35" s="17">
        <f t="shared" si="71"/>
        <v>0.10384289825630608</v>
      </c>
      <c r="U35" s="17">
        <f t="shared" ref="U35:V35" si="72">U15/U55</f>
        <v>0.10340274250888776</v>
      </c>
      <c r="V35" s="17">
        <f t="shared" si="72"/>
        <v>0.10536651430506179</v>
      </c>
      <c r="W35" s="17">
        <f t="shared" ref="W35:X35" si="73">W15/W55</f>
        <v>0.10405011557401762</v>
      </c>
      <c r="X35" s="17">
        <f t="shared" si="73"/>
        <v>0.10455261130280392</v>
      </c>
      <c r="Y35" s="17">
        <f t="shared" ref="Y35:Z35" si="74">Y15/Y55</f>
        <v>0.10381561756725068</v>
      </c>
      <c r="Z35" s="17">
        <f t="shared" si="74"/>
        <v>0.10287762554018291</v>
      </c>
      <c r="AA35" s="17">
        <f t="shared" ref="AA35:AB35" si="75">AA15/AA55</f>
        <v>0.10408361528927004</v>
      </c>
      <c r="AB35" s="17">
        <f t="shared" si="75"/>
        <v>0.10632809621118221</v>
      </c>
    </row>
    <row r="36" spans="1:28" x14ac:dyDescent="0.25">
      <c r="A36" s="14" t="s">
        <v>9</v>
      </c>
      <c r="B36" s="17">
        <f t="shared" si="10"/>
        <v>0.17161127678543978</v>
      </c>
      <c r="C36" s="17">
        <f t="shared" si="10"/>
        <v>0.16853553921568629</v>
      </c>
      <c r="D36" s="17">
        <f t="shared" si="10"/>
        <v>0.16571691176470588</v>
      </c>
      <c r="E36" s="17">
        <f t="shared" si="10"/>
        <v>0.16289828431372549</v>
      </c>
      <c r="F36" s="17">
        <f t="shared" si="10"/>
        <v>0.1599877450980392</v>
      </c>
      <c r="G36" s="17">
        <f t="shared" si="10"/>
        <v>0.15639910611825814</v>
      </c>
      <c r="H36" s="17">
        <f t="shared" si="10"/>
        <v>0.1541342030561092</v>
      </c>
      <c r="I36" s="17">
        <f t="shared" si="10"/>
        <v>0.15144651808902579</v>
      </c>
      <c r="J36" s="17">
        <f t="shared" si="10"/>
        <v>0.14894002536691431</v>
      </c>
      <c r="K36" s="17">
        <f t="shared" si="10"/>
        <v>0.14670965409184042</v>
      </c>
      <c r="L36" s="17">
        <f t="shared" si="10"/>
        <v>0.1453236109437146</v>
      </c>
      <c r="M36" s="17">
        <f t="shared" ref="M36:N36" si="76">M16/M56</f>
        <v>0.14261178739303362</v>
      </c>
      <c r="N36" s="17">
        <f t="shared" si="76"/>
        <v>0.14200915993732674</v>
      </c>
      <c r="O36" s="17">
        <f t="shared" ref="O36:P36" si="77">O16/O56</f>
        <v>0.13984674329501914</v>
      </c>
      <c r="P36" s="17">
        <f t="shared" si="77"/>
        <v>0.13769157088122605</v>
      </c>
      <c r="Q36" s="17">
        <f t="shared" ref="Q36:R36" si="78">Q16/Q56</f>
        <v>0.13547653256704981</v>
      </c>
      <c r="R36" s="17">
        <f t="shared" si="78"/>
        <v>0.13442887931034483</v>
      </c>
      <c r="S36" s="17">
        <f t="shared" ref="S36:T36" si="79">S16/S56</f>
        <v>0.13451542962368945</v>
      </c>
      <c r="T36" s="17">
        <f t="shared" si="79"/>
        <v>0.13430752324096351</v>
      </c>
      <c r="U36" s="17">
        <f t="shared" ref="U36:V36" si="80">U16/U56</f>
        <v>0.13332739315096973</v>
      </c>
      <c r="V36" s="17">
        <f t="shared" si="80"/>
        <v>0.13430752324096351</v>
      </c>
      <c r="W36" s="17">
        <f t="shared" ref="W36:X36" si="81">W16/W56</f>
        <v>0.13382414059253103</v>
      </c>
      <c r="X36" s="17">
        <f t="shared" si="81"/>
        <v>0.13314136436501811</v>
      </c>
      <c r="Y36" s="17">
        <f t="shared" ref="Y36:Z36" si="82">Y16/Y56</f>
        <v>0.13189455560173366</v>
      </c>
      <c r="Z36" s="17">
        <f t="shared" si="82"/>
        <v>0.13076649053019057</v>
      </c>
      <c r="AA36" s="17">
        <f t="shared" ref="AA36:AB36" si="83">AA16/AA56</f>
        <v>0.13061806091551387</v>
      </c>
      <c r="AB36" s="17">
        <f t="shared" si="83"/>
        <v>0.13251795998337587</v>
      </c>
    </row>
    <row r="37" spans="1:28" x14ac:dyDescent="0.25">
      <c r="A37" s="14" t="s">
        <v>10</v>
      </c>
      <c r="B37" s="17">
        <f t="shared" si="10"/>
        <v>8.7582458615110159E-2</v>
      </c>
      <c r="C37" s="17">
        <f t="shared" si="10"/>
        <v>8.5104646893231606E-2</v>
      </c>
      <c r="D37" s="17">
        <f t="shared" si="10"/>
        <v>8.3635918567173922E-2</v>
      </c>
      <c r="E37" s="17">
        <f t="shared" si="10"/>
        <v>8.208559422300192E-2</v>
      </c>
      <c r="F37" s="17">
        <f t="shared" si="10"/>
        <v>8.0984047978458651E-2</v>
      </c>
      <c r="G37" s="17">
        <f t="shared" si="10"/>
        <v>7.956600361663653E-2</v>
      </c>
      <c r="H37" s="17">
        <f t="shared" si="10"/>
        <v>7.8681936909785005E-2</v>
      </c>
      <c r="I37" s="17">
        <f t="shared" si="10"/>
        <v>7.7476391400442032E-2</v>
      </c>
      <c r="J37" s="17">
        <f t="shared" si="10"/>
        <v>7.5426964034558966E-2</v>
      </c>
      <c r="K37" s="17">
        <f t="shared" si="10"/>
        <v>7.4544012688342584E-2</v>
      </c>
      <c r="L37" s="17">
        <f t="shared" si="10"/>
        <v>7.4107850911974624E-2</v>
      </c>
      <c r="M37" s="17">
        <f t="shared" ref="M37:N37" si="84">M17/M57</f>
        <v>7.2006344171292619E-2</v>
      </c>
      <c r="N37" s="17">
        <f t="shared" si="84"/>
        <v>7.1213322759714509E-2</v>
      </c>
      <c r="O37" s="17">
        <f t="shared" ref="O37:P37" si="85">O17/O57</f>
        <v>7.0128542788631634E-2</v>
      </c>
      <c r="P37" s="17">
        <f t="shared" si="85"/>
        <v>6.9460277526632336E-2</v>
      </c>
      <c r="Q37" s="17">
        <f t="shared" ref="Q37:R37" si="86">Q17/Q57</f>
        <v>6.8556153936868591E-2</v>
      </c>
      <c r="R37" s="17">
        <f t="shared" si="86"/>
        <v>6.7848578953575225E-2</v>
      </c>
      <c r="S37" s="17">
        <f t="shared" ref="S37:T37" si="87">S17/S57</f>
        <v>6.6912049593180936E-2</v>
      </c>
      <c r="T37" s="17">
        <f t="shared" si="87"/>
        <v>6.664083688492832E-2</v>
      </c>
      <c r="U37" s="17">
        <f t="shared" ref="U37:V37" si="88">U17/U57</f>
        <v>6.6989538938395973E-2</v>
      </c>
      <c r="V37" s="17">
        <f t="shared" si="88"/>
        <v>6.7183262301433552E-2</v>
      </c>
      <c r="W37" s="17">
        <f t="shared" ref="W37:X37" si="89">W17/W57</f>
        <v>6.6263214340432058E-2</v>
      </c>
      <c r="X37" s="17">
        <f t="shared" si="89"/>
        <v>6.6263214340432058E-2</v>
      </c>
      <c r="Y37" s="17">
        <f t="shared" ref="Y37:Z37" si="90">Y17/Y57</f>
        <v>6.5956794852152598E-2</v>
      </c>
      <c r="Z37" s="17">
        <f t="shared" si="90"/>
        <v>6.534395587559369E-2</v>
      </c>
      <c r="AA37" s="17">
        <f t="shared" ref="AA37:AB37" si="91">AA17/AA57</f>
        <v>6.660793626474644E-2</v>
      </c>
      <c r="AB37" s="17">
        <f t="shared" si="91"/>
        <v>6.9404014095296465E-2</v>
      </c>
    </row>
    <row r="38" spans="1:28" x14ac:dyDescent="0.25">
      <c r="A38" s="14" t="s">
        <v>11</v>
      </c>
      <c r="B38" s="17">
        <f t="shared" si="10"/>
        <v>9.283417547083142E-2</v>
      </c>
      <c r="C38" s="17">
        <f t="shared" si="10"/>
        <v>9.0884204763208326E-2</v>
      </c>
      <c r="D38" s="17">
        <f t="shared" si="10"/>
        <v>8.9697965142804995E-2</v>
      </c>
      <c r="E38" s="17">
        <f t="shared" si="10"/>
        <v>8.7781731909845784E-2</v>
      </c>
      <c r="F38" s="17">
        <f t="shared" si="10"/>
        <v>8.5774249475317088E-2</v>
      </c>
      <c r="G38" s="17">
        <f t="shared" si="10"/>
        <v>8.3935670401156487E-2</v>
      </c>
      <c r="H38" s="17">
        <f t="shared" si="10"/>
        <v>8.3483917600289129E-2</v>
      </c>
      <c r="I38" s="17">
        <f t="shared" si="10"/>
        <v>8.1812432237079874E-2</v>
      </c>
      <c r="J38" s="17">
        <f t="shared" si="10"/>
        <v>8.1315504156125762E-2</v>
      </c>
      <c r="K38" s="17">
        <f t="shared" si="10"/>
        <v>7.9585547764726899E-2</v>
      </c>
      <c r="L38" s="17">
        <f t="shared" si="10"/>
        <v>7.9272922156223488E-2</v>
      </c>
      <c r="M38" s="17">
        <f t="shared" ref="M38:N38" si="92">M18/M58</f>
        <v>7.681657808941092E-2</v>
      </c>
      <c r="N38" s="17">
        <f t="shared" si="92"/>
        <v>7.6102005269974543E-2</v>
      </c>
      <c r="O38" s="17">
        <f t="shared" ref="O38:P38" si="93">O18/O58</f>
        <v>7.5314548998759528E-2</v>
      </c>
      <c r="P38" s="17">
        <f t="shared" si="93"/>
        <v>7.4472798157008677E-2</v>
      </c>
      <c r="Q38" s="17">
        <f t="shared" ref="Q38:R38" si="94">Q18/Q58</f>
        <v>7.2744993797625376E-2</v>
      </c>
      <c r="R38" s="17">
        <f t="shared" si="94"/>
        <v>7.2390572390572394E-2</v>
      </c>
      <c r="S38" s="17">
        <f t="shared" ref="S38:T38" si="95">S18/S58</f>
        <v>7.2169872769117197E-2</v>
      </c>
      <c r="T38" s="17">
        <f t="shared" si="95"/>
        <v>7.2690954882973641E-2</v>
      </c>
      <c r="U38" s="17">
        <f t="shared" ref="U38:V38" si="96">U18/U58</f>
        <v>7.2647531373485605E-2</v>
      </c>
      <c r="V38" s="17">
        <f t="shared" si="96"/>
        <v>7.3733119110686529E-2</v>
      </c>
      <c r="W38" s="17">
        <f t="shared" ref="W38:X38" si="97">W18/W58</f>
        <v>7.1967919457361029E-2</v>
      </c>
      <c r="X38" s="17">
        <f t="shared" si="97"/>
        <v>7.179727827311122E-2</v>
      </c>
      <c r="Y38" s="17">
        <f t="shared" ref="Y38:Z38" si="98">Y18/Y58</f>
        <v>7.1200034128236847E-2</v>
      </c>
      <c r="Z38" s="17">
        <f t="shared" si="98"/>
        <v>7.1200034128236847E-2</v>
      </c>
      <c r="AA38" s="17">
        <f t="shared" ref="AA38:AB38" si="99">AA18/AA58</f>
        <v>7.0176187022737938E-2</v>
      </c>
      <c r="AB38" s="17">
        <f t="shared" si="99"/>
        <v>7.1839938569173672E-2</v>
      </c>
    </row>
    <row r="39" spans="1:28" x14ac:dyDescent="0.25">
      <c r="A39" s="14" t="s">
        <v>94</v>
      </c>
      <c r="B39" s="17">
        <f t="shared" si="10"/>
        <v>0.11866443877700583</v>
      </c>
      <c r="C39" s="17">
        <f t="shared" si="10"/>
        <v>0.1154998278619163</v>
      </c>
      <c r="D39" s="17">
        <f t="shared" si="10"/>
        <v>0.11386210291605131</v>
      </c>
      <c r="E39" s="17">
        <f t="shared" si="10"/>
        <v>0.11181896865156356</v>
      </c>
      <c r="F39" s="17">
        <f t="shared" si="10"/>
        <v>0.11001071438913503</v>
      </c>
      <c r="G39" s="17">
        <f t="shared" si="10"/>
        <v>0.10744953382876263</v>
      </c>
      <c r="H39" s="17">
        <f t="shared" si="10"/>
        <v>0.1065543326783339</v>
      </c>
      <c r="I39" s="17">
        <f t="shared" si="10"/>
        <v>0.10487503690323892</v>
      </c>
      <c r="J39" s="17">
        <f t="shared" si="10"/>
        <v>0.10295130677146658</v>
      </c>
      <c r="K39" s="17">
        <f t="shared" si="10"/>
        <v>0.10135366716453109</v>
      </c>
      <c r="L39" s="17">
        <f t="shared" si="10"/>
        <v>0.10050153289835705</v>
      </c>
      <c r="M39" s="17">
        <f t="shared" ref="M39:N39" si="100">M19/M59</f>
        <v>9.805518434085371E-2</v>
      </c>
      <c r="N39" s="17">
        <f t="shared" si="100"/>
        <v>9.7338259570788455E-2</v>
      </c>
      <c r="O39" s="17">
        <f t="shared" ref="O39:P39" si="101">O19/O59</f>
        <v>9.5517157671312178E-2</v>
      </c>
      <c r="P39" s="17">
        <f t="shared" si="101"/>
        <v>9.4546144892535031E-2</v>
      </c>
      <c r="Q39" s="17">
        <f t="shared" ref="Q39:R39" si="102">Q19/Q59</f>
        <v>9.3173655676378864E-2</v>
      </c>
      <c r="R39" s="17">
        <f t="shared" si="102"/>
        <v>9.2535650485195173E-2</v>
      </c>
      <c r="S39" s="17">
        <f t="shared" ref="S39:T39" si="103">S19/S59</f>
        <v>9.1987302366237783E-2</v>
      </c>
      <c r="T39" s="17">
        <f t="shared" si="103"/>
        <v>9.2361483844254633E-2</v>
      </c>
      <c r="U39" s="17">
        <f t="shared" ref="U39:V39" si="104">U19/U59</f>
        <v>9.2134521308408351E-2</v>
      </c>
      <c r="V39" s="17">
        <f t="shared" si="104"/>
        <v>9.2806207732061524E-2</v>
      </c>
      <c r="W39" s="17">
        <f t="shared" ref="W39:X39" si="105">W19/W59</f>
        <v>9.1942311657751422E-2</v>
      </c>
      <c r="X39" s="17">
        <f t="shared" si="105"/>
        <v>9.1833145324648549E-2</v>
      </c>
      <c r="Y39" s="17">
        <f t="shared" ref="Y39:Z39" si="106">Y19/Y59</f>
        <v>9.1275184066567205E-2</v>
      </c>
      <c r="Z39" s="17">
        <f t="shared" si="106"/>
        <v>9.071419041034412E-2</v>
      </c>
      <c r="AA39" s="17">
        <f t="shared" ref="AA39:AB39" si="107">AA19/AA59</f>
        <v>9.1166017733464333E-2</v>
      </c>
      <c r="AB39" s="17">
        <f t="shared" si="107"/>
        <v>9.3261404849411103E-2</v>
      </c>
    </row>
    <row r="40" spans="1:28" x14ac:dyDescent="0.25">
      <c r="A40" s="14" t="s">
        <v>24</v>
      </c>
      <c r="B40" s="17">
        <f t="shared" si="10"/>
        <v>0.13565540356916386</v>
      </c>
      <c r="C40" s="17">
        <f t="shared" si="10"/>
        <v>0.13164127083426427</v>
      </c>
      <c r="D40" s="17">
        <f t="shared" si="10"/>
        <v>0.12956343000134055</v>
      </c>
      <c r="E40" s="17">
        <f t="shared" si="10"/>
        <v>0.12753027391751195</v>
      </c>
      <c r="F40" s="17">
        <f t="shared" si="10"/>
        <v>0.12610036194646768</v>
      </c>
      <c r="G40" s="17">
        <f t="shared" si="10"/>
        <v>0.12271110525622447</v>
      </c>
      <c r="H40" s="17">
        <f t="shared" si="10"/>
        <v>0.12121810916436131</v>
      </c>
      <c r="I40" s="17">
        <f t="shared" si="10"/>
        <v>0.1189566592016862</v>
      </c>
      <c r="J40" s="17">
        <f t="shared" si="10"/>
        <v>0.1175514864093444</v>
      </c>
      <c r="K40" s="17">
        <f t="shared" si="10"/>
        <v>0.11537042262692918</v>
      </c>
      <c r="L40" s="17">
        <f t="shared" si="10"/>
        <v>0.1141982678156678</v>
      </c>
      <c r="M40" s="17">
        <f t="shared" ref="M40:N40" si="108">M20/M60</f>
        <v>0.11174542534025049</v>
      </c>
      <c r="N40" s="17">
        <f t="shared" si="108"/>
        <v>0.11048644424667346</v>
      </c>
      <c r="O40" s="17">
        <f t="shared" ref="O40:P40" si="109">O20/O60</f>
        <v>0.10853800664738637</v>
      </c>
      <c r="P40" s="17">
        <f t="shared" si="109"/>
        <v>0.10709198428799585</v>
      </c>
      <c r="Q40" s="17">
        <f t="shared" ref="Q40:R40" si="110">Q20/Q60</f>
        <v>0.10551646738895844</v>
      </c>
      <c r="R40" s="17">
        <f t="shared" si="110"/>
        <v>0.10461000561143005</v>
      </c>
      <c r="S40" s="17">
        <f t="shared" ref="S40:T40" si="111">S20/S60</f>
        <v>0.10455958108050577</v>
      </c>
      <c r="T40" s="17">
        <f t="shared" si="111"/>
        <v>0.10464472731917067</v>
      </c>
      <c r="U40" s="17">
        <f t="shared" ref="U40:V40" si="112">U20/U60</f>
        <v>0.10381455149218784</v>
      </c>
      <c r="V40" s="17">
        <f t="shared" si="112"/>
        <v>0.10462344075950444</v>
      </c>
      <c r="W40" s="17">
        <f t="shared" ref="W40:X40" si="113">W20/W60</f>
        <v>0.10286472036877223</v>
      </c>
      <c r="X40" s="17">
        <f t="shared" si="113"/>
        <v>0.10206487191900482</v>
      </c>
      <c r="Y40" s="17">
        <f t="shared" ref="Y40:Z40" si="114">Y20/Y60</f>
        <v>0.10118082889557768</v>
      </c>
      <c r="Z40" s="17">
        <f t="shared" si="114"/>
        <v>0.10107558567850303</v>
      </c>
      <c r="AA40" s="17">
        <f t="shared" ref="AA40:AB40" si="115">AA20/AA60</f>
        <v>0.10141236397314193</v>
      </c>
      <c r="AB40" s="17">
        <f t="shared" si="115"/>
        <v>0.10492748742343556</v>
      </c>
    </row>
    <row r="41" spans="1:28" x14ac:dyDescent="0.25">
      <c r="A41" s="14" t="s">
        <v>65</v>
      </c>
      <c r="B41" s="17">
        <f t="shared" si="10"/>
        <v>0.10451320062571286</v>
      </c>
      <c r="C41" s="17">
        <f t="shared" si="10"/>
        <v>0.10154272494038574</v>
      </c>
      <c r="D41" s="17">
        <f t="shared" si="10"/>
        <v>0.10011988724985064</v>
      </c>
      <c r="E41" s="17">
        <f t="shared" si="10"/>
        <v>9.8288642444439731E-2</v>
      </c>
      <c r="F41" s="17">
        <f t="shared" si="10"/>
        <v>9.6876115171951993E-2</v>
      </c>
      <c r="G41" s="17">
        <f t="shared" si="10"/>
        <v>9.4461976676960394E-2</v>
      </c>
      <c r="H41" s="17">
        <f t="shared" si="10"/>
        <v>9.3479419603198111E-2</v>
      </c>
      <c r="I41" s="17">
        <f t="shared" si="10"/>
        <v>9.2111623447128338E-2</v>
      </c>
      <c r="J41" s="17">
        <f t="shared" si="10"/>
        <v>9.0624250884837207E-2</v>
      </c>
      <c r="K41" s="17">
        <f t="shared" si="10"/>
        <v>8.909661251325178E-2</v>
      </c>
      <c r="L41" s="17">
        <f t="shared" si="10"/>
        <v>8.8416647639187634E-2</v>
      </c>
      <c r="M41" s="17">
        <f t="shared" ref="M41:N41" si="116">M21/M61</f>
        <v>8.6362238167466757E-2</v>
      </c>
      <c r="N41" s="17">
        <f t="shared" si="116"/>
        <v>8.5582344137033584E-2</v>
      </c>
      <c r="O41" s="17">
        <f t="shared" ref="O41:P41" si="117">O21/O61</f>
        <v>8.370582898816234E-2</v>
      </c>
      <c r="P41" s="17">
        <f t="shared" si="117"/>
        <v>8.2841565670800449E-2</v>
      </c>
      <c r="Q41" s="17">
        <f t="shared" ref="Q41:R41" si="118">Q21/Q61</f>
        <v>8.1670131059751974E-2</v>
      </c>
      <c r="R41" s="17">
        <f t="shared" si="118"/>
        <v>8.1046980693348369E-2</v>
      </c>
      <c r="S41" s="17">
        <f t="shared" ref="S41:T41" si="119">S21/S61</f>
        <v>8.0353744457853704E-2</v>
      </c>
      <c r="T41" s="17">
        <f t="shared" si="119"/>
        <v>8.0551905458794149E-2</v>
      </c>
      <c r="U41" s="17">
        <f t="shared" ref="U41:V41" si="120">U21/U61</f>
        <v>8.0255746804383146E-2</v>
      </c>
      <c r="V41" s="17">
        <f t="shared" si="120"/>
        <v>8.0846439842705647E-2</v>
      </c>
      <c r="W41" s="17">
        <f t="shared" ref="W41:X41" si="121">W21/W61</f>
        <v>7.965842229475377E-2</v>
      </c>
      <c r="X41" s="17">
        <f t="shared" si="121"/>
        <v>7.9374023211874117E-2</v>
      </c>
      <c r="Y41" s="17">
        <f t="shared" ref="Y41:Z41" si="122">Y21/Y61</f>
        <v>7.8843642933483157E-2</v>
      </c>
      <c r="Z41" s="17">
        <f t="shared" si="122"/>
        <v>7.85587102688345E-2</v>
      </c>
      <c r="AA41" s="17">
        <f t="shared" ref="AA41:AB41" si="123">AA21/AA61</f>
        <v>7.8962631667971281E-2</v>
      </c>
      <c r="AB41" s="17">
        <f t="shared" si="123"/>
        <v>8.1039331912938661E-2</v>
      </c>
    </row>
    <row r="42" spans="1:28" x14ac:dyDescent="0.25">
      <c r="A42" s="14" t="s">
        <v>42</v>
      </c>
      <c r="B42" s="17">
        <f t="shared" si="10"/>
        <v>0.14352933349586924</v>
      </c>
      <c r="C42" s="17">
        <f t="shared" si="10"/>
        <v>0.13960084941019626</v>
      </c>
      <c r="D42" s="17">
        <f t="shared" si="10"/>
        <v>0.13760496752823953</v>
      </c>
      <c r="E42" s="17">
        <f t="shared" si="10"/>
        <v>0.13513897631809382</v>
      </c>
      <c r="F42" s="17">
        <f t="shared" si="10"/>
        <v>0.13329354925699419</v>
      </c>
      <c r="G42" s="17">
        <f t="shared" si="10"/>
        <v>0.12983992047032861</v>
      </c>
      <c r="H42" s="17">
        <f t="shared" si="10"/>
        <v>0.1283743658366836</v>
      </c>
      <c r="I42" s="17">
        <f t="shared" si="10"/>
        <v>0.12647301078440074</v>
      </c>
      <c r="J42" s="17">
        <f t="shared" si="10"/>
        <v>0.12408294226981922</v>
      </c>
      <c r="K42" s="17">
        <f t="shared" si="10"/>
        <v>0.12211917876233642</v>
      </c>
      <c r="L42" s="17">
        <f t="shared" si="10"/>
        <v>0.12090162704784359</v>
      </c>
      <c r="M42" s="17">
        <f t="shared" ref="M42:N42" si="124">M22/M62</f>
        <v>0.11851375455976988</v>
      </c>
      <c r="N42" s="17">
        <f t="shared" si="124"/>
        <v>0.11740895703823287</v>
      </c>
      <c r="O42" s="17">
        <f t="shared" ref="O42:P42" si="125">O22/O62</f>
        <v>0.1148272946412299</v>
      </c>
      <c r="P42" s="17">
        <f t="shared" si="125"/>
        <v>0.11349393507181745</v>
      </c>
      <c r="Q42" s="17">
        <f t="shared" ref="Q42:R42" si="126">Q22/Q62</f>
        <v>0.11188051172580801</v>
      </c>
      <c r="R42" s="17">
        <f t="shared" si="126"/>
        <v>0.11085329281260066</v>
      </c>
      <c r="S42" s="17">
        <f t="shared" ref="S42:T42" si="127">S22/S62</f>
        <v>0.10968512444548345</v>
      </c>
      <c r="T42" s="17">
        <f t="shared" si="127"/>
        <v>0.10976960428532925</v>
      </c>
      <c r="U42" s="17">
        <f t="shared" ref="U42:V42" si="128">U22/U62</f>
        <v>0.10924842576334073</v>
      </c>
      <c r="V42" s="17">
        <f t="shared" si="128"/>
        <v>0.10981043307206986</v>
      </c>
      <c r="W42" s="17">
        <f t="shared" ref="W42:X42" si="129">W22/W62</f>
        <v>0.10812061518190477</v>
      </c>
      <c r="X42" s="17">
        <f t="shared" si="129"/>
        <v>0.1076524746577673</v>
      </c>
      <c r="Y42" s="17">
        <f t="shared" ref="Y42:Z42" si="130">Y22/Y62</f>
        <v>0.10696473097175234</v>
      </c>
      <c r="Z42" s="17">
        <f t="shared" si="130"/>
        <v>0.10658478411608846</v>
      </c>
      <c r="AA42" s="17">
        <f t="shared" ref="AA42:AB42" si="131">AA22/AA62</f>
        <v>0.10705542856141288</v>
      </c>
      <c r="AB42" s="17">
        <f t="shared" si="131"/>
        <v>0.10952846805372153</v>
      </c>
    </row>
    <row r="45" spans="1:28" x14ac:dyDescent="0.25">
      <c r="A45" s="14" t="s">
        <v>127</v>
      </c>
    </row>
    <row r="46" spans="1:28" x14ac:dyDescent="0.25">
      <c r="B46" s="225" t="s">
        <v>1068</v>
      </c>
      <c r="C46" s="225" t="s">
        <v>1069</v>
      </c>
      <c r="D46" s="14" t="s">
        <v>1069</v>
      </c>
      <c r="E46" s="14" t="s">
        <v>1069</v>
      </c>
      <c r="F46" s="14" t="s">
        <v>1069</v>
      </c>
      <c r="G46" s="225" t="s">
        <v>54</v>
      </c>
      <c r="H46" s="14" t="s">
        <v>54</v>
      </c>
      <c r="I46" s="14" t="s">
        <v>54</v>
      </c>
      <c r="J46" s="14" t="s">
        <v>54</v>
      </c>
      <c r="K46" s="160" t="s">
        <v>98</v>
      </c>
      <c r="L46" s="160" t="s">
        <v>98</v>
      </c>
      <c r="M46" s="160" t="s">
        <v>98</v>
      </c>
      <c r="N46" s="160" t="s">
        <v>98</v>
      </c>
      <c r="O46" s="190" t="s">
        <v>99</v>
      </c>
      <c r="P46" s="160" t="s">
        <v>99</v>
      </c>
      <c r="Q46" s="160" t="s">
        <v>99</v>
      </c>
      <c r="R46" s="160" t="s">
        <v>99</v>
      </c>
      <c r="S46" s="225" t="s">
        <v>1042</v>
      </c>
      <c r="T46" s="160" t="s">
        <v>1042</v>
      </c>
      <c r="U46" s="160" t="s">
        <v>1042</v>
      </c>
      <c r="V46" s="160" t="s">
        <v>1042</v>
      </c>
      <c r="W46" s="160" t="s">
        <v>1043</v>
      </c>
      <c r="X46" s="160" t="s">
        <v>1043</v>
      </c>
      <c r="Y46" s="234" t="s">
        <v>1043</v>
      </c>
      <c r="Z46" s="234" t="s">
        <v>1043</v>
      </c>
      <c r="AA46" s="234" t="s">
        <v>1043</v>
      </c>
      <c r="AB46" s="234" t="s">
        <v>1043</v>
      </c>
    </row>
    <row r="47" spans="1:28" x14ac:dyDescent="0.25">
      <c r="A47" s="14" t="s">
        <v>0</v>
      </c>
      <c r="B47" s="14">
        <v>24454</v>
      </c>
      <c r="C47" s="14">
        <v>24861</v>
      </c>
      <c r="D47" s="14">
        <v>24861</v>
      </c>
      <c r="E47" s="14">
        <v>24861</v>
      </c>
      <c r="F47" s="14">
        <v>24861</v>
      </c>
      <c r="G47" s="14">
        <v>25163</v>
      </c>
      <c r="H47" s="14">
        <v>25163</v>
      </c>
      <c r="I47" s="14">
        <v>25163</v>
      </c>
      <c r="J47" s="14">
        <v>25163</v>
      </c>
      <c r="K47" s="14">
        <v>25648</v>
      </c>
      <c r="L47" s="14">
        <v>25648</v>
      </c>
      <c r="M47" s="14">
        <v>25648</v>
      </c>
      <c r="N47" s="14">
        <v>25648</v>
      </c>
      <c r="O47" s="14">
        <v>26142</v>
      </c>
      <c r="P47" s="14">
        <v>26142</v>
      </c>
      <c r="Q47" s="14">
        <v>26142</v>
      </c>
      <c r="R47" s="14">
        <v>26142</v>
      </c>
      <c r="S47" s="14">
        <v>26749</v>
      </c>
      <c r="T47" s="14">
        <v>26749</v>
      </c>
      <c r="U47" s="14">
        <v>26749</v>
      </c>
      <c r="V47" s="14">
        <v>26749</v>
      </c>
      <c r="W47" s="14">
        <v>27130</v>
      </c>
      <c r="X47" s="14">
        <v>27130</v>
      </c>
      <c r="Y47" s="14">
        <v>27130</v>
      </c>
      <c r="Z47" s="14">
        <v>27130</v>
      </c>
      <c r="AA47" s="14">
        <v>27130</v>
      </c>
      <c r="AB47" s="14">
        <v>27130</v>
      </c>
    </row>
    <row r="48" spans="1:28" x14ac:dyDescent="0.25">
      <c r="A48" s="14" t="s">
        <v>1</v>
      </c>
      <c r="B48" s="14">
        <v>32687</v>
      </c>
      <c r="C48" s="14">
        <v>33186</v>
      </c>
      <c r="D48" s="14">
        <v>33186</v>
      </c>
      <c r="E48" s="14">
        <v>33186</v>
      </c>
      <c r="F48" s="14">
        <v>33186</v>
      </c>
      <c r="G48" s="14">
        <v>33693</v>
      </c>
      <c r="H48" s="14">
        <v>33693</v>
      </c>
      <c r="I48" s="14">
        <v>33693</v>
      </c>
      <c r="J48" s="14">
        <v>33693</v>
      </c>
      <c r="K48" s="14">
        <v>34114</v>
      </c>
      <c r="L48" s="14">
        <v>34114</v>
      </c>
      <c r="M48" s="14">
        <v>34114</v>
      </c>
      <c r="N48" s="14">
        <v>34114</v>
      </c>
      <c r="O48" s="14">
        <v>34511</v>
      </c>
      <c r="P48" s="14">
        <v>34511</v>
      </c>
      <c r="Q48" s="14">
        <v>34511</v>
      </c>
      <c r="R48" s="14">
        <v>34511</v>
      </c>
      <c r="S48" s="14">
        <v>35086</v>
      </c>
      <c r="T48" s="14">
        <v>35086</v>
      </c>
      <c r="U48" s="14">
        <v>35086</v>
      </c>
      <c r="V48" s="14">
        <v>35086</v>
      </c>
      <c r="W48" s="14">
        <v>35462</v>
      </c>
      <c r="X48" s="14">
        <v>35462</v>
      </c>
      <c r="Y48" s="14">
        <v>35462</v>
      </c>
      <c r="Z48" s="14">
        <v>35462</v>
      </c>
      <c r="AA48" s="14">
        <v>35462</v>
      </c>
      <c r="AB48" s="14">
        <v>35462</v>
      </c>
    </row>
    <row r="49" spans="1:28" x14ac:dyDescent="0.25">
      <c r="A49" s="14" t="s">
        <v>2</v>
      </c>
      <c r="B49" s="14">
        <v>15580</v>
      </c>
      <c r="C49" s="14">
        <v>15675</v>
      </c>
      <c r="D49" s="14">
        <v>15675</v>
      </c>
      <c r="E49" s="14">
        <v>15675</v>
      </c>
      <c r="F49" s="14">
        <v>15675</v>
      </c>
      <c r="G49" s="14">
        <v>15905</v>
      </c>
      <c r="H49" s="14">
        <v>15905</v>
      </c>
      <c r="I49" s="14">
        <v>15905</v>
      </c>
      <c r="J49" s="14">
        <v>15905</v>
      </c>
      <c r="K49" s="14">
        <v>15982</v>
      </c>
      <c r="L49" s="14">
        <v>15982</v>
      </c>
      <c r="M49" s="14">
        <v>15982</v>
      </c>
      <c r="N49" s="14">
        <v>15982</v>
      </c>
      <c r="O49" s="14">
        <v>16087</v>
      </c>
      <c r="P49" s="14">
        <v>16087</v>
      </c>
      <c r="Q49" s="14">
        <v>16087</v>
      </c>
      <c r="R49" s="14">
        <v>16087</v>
      </c>
      <c r="S49" s="14">
        <v>16231</v>
      </c>
      <c r="T49" s="14">
        <v>16231</v>
      </c>
      <c r="U49" s="14">
        <v>16231</v>
      </c>
      <c r="V49" s="14">
        <v>16231</v>
      </c>
      <c r="W49" s="14">
        <v>16370</v>
      </c>
      <c r="X49" s="14">
        <v>16370</v>
      </c>
      <c r="Y49" s="14">
        <v>16370</v>
      </c>
      <c r="Z49" s="14">
        <v>16370</v>
      </c>
      <c r="AA49" s="14">
        <v>16370</v>
      </c>
      <c r="AB49" s="14">
        <v>16370</v>
      </c>
    </row>
    <row r="50" spans="1:28" x14ac:dyDescent="0.25">
      <c r="A50" s="14" t="s">
        <v>3</v>
      </c>
      <c r="B50" s="14">
        <v>26471</v>
      </c>
      <c r="C50" s="14">
        <v>26885</v>
      </c>
      <c r="D50" s="14">
        <v>26885</v>
      </c>
      <c r="E50" s="14">
        <v>26885</v>
      </c>
      <c r="F50" s="14">
        <v>26885</v>
      </c>
      <c r="G50" s="14">
        <v>27365</v>
      </c>
      <c r="H50" s="14">
        <v>27365</v>
      </c>
      <c r="I50" s="14">
        <v>27365</v>
      </c>
      <c r="J50" s="14">
        <v>27365</v>
      </c>
      <c r="K50" s="14">
        <v>27754</v>
      </c>
      <c r="L50" s="14">
        <v>27754</v>
      </c>
      <c r="M50" s="14">
        <v>27754</v>
      </c>
      <c r="N50" s="14">
        <v>27754</v>
      </c>
      <c r="O50" s="14">
        <v>28055</v>
      </c>
      <c r="P50" s="14">
        <v>28055</v>
      </c>
      <c r="Q50" s="14">
        <v>28055</v>
      </c>
      <c r="R50" s="14">
        <v>28055</v>
      </c>
      <c r="S50" s="14">
        <v>28578</v>
      </c>
      <c r="T50" s="14">
        <v>28578</v>
      </c>
      <c r="U50" s="14">
        <v>28578</v>
      </c>
      <c r="V50" s="14">
        <v>28578</v>
      </c>
      <c r="W50" s="14">
        <v>29095</v>
      </c>
      <c r="X50" s="14">
        <v>29095</v>
      </c>
      <c r="Y50" s="14">
        <v>29095</v>
      </c>
      <c r="Z50" s="14">
        <v>29095</v>
      </c>
      <c r="AA50" s="14">
        <v>29095</v>
      </c>
      <c r="AB50" s="14">
        <v>29095</v>
      </c>
    </row>
    <row r="51" spans="1:28" x14ac:dyDescent="0.25">
      <c r="A51" s="14" t="s">
        <v>62</v>
      </c>
      <c r="B51" s="14">
        <v>26470</v>
      </c>
      <c r="C51" s="14">
        <v>26871</v>
      </c>
      <c r="D51" s="14">
        <v>26871</v>
      </c>
      <c r="E51" s="14">
        <v>26871</v>
      </c>
      <c r="F51" s="14">
        <v>26871</v>
      </c>
      <c r="G51" s="14">
        <v>27264</v>
      </c>
      <c r="H51" s="14">
        <v>27264</v>
      </c>
      <c r="I51" s="14">
        <v>27264</v>
      </c>
      <c r="J51" s="14">
        <v>27264</v>
      </c>
      <c r="K51" s="14">
        <v>27455</v>
      </c>
      <c r="L51" s="14">
        <v>27455</v>
      </c>
      <c r="M51" s="14">
        <v>27455</v>
      </c>
      <c r="N51" s="14">
        <v>27455</v>
      </c>
      <c r="O51" s="14">
        <v>27584</v>
      </c>
      <c r="P51" s="14">
        <v>27584</v>
      </c>
      <c r="Q51" s="14">
        <v>27584</v>
      </c>
      <c r="R51" s="14">
        <v>27584</v>
      </c>
      <c r="S51" s="14">
        <v>28031</v>
      </c>
      <c r="T51" s="14">
        <v>28031</v>
      </c>
      <c r="U51" s="14">
        <v>28031</v>
      </c>
      <c r="V51" s="14">
        <v>28031</v>
      </c>
      <c r="W51" s="14">
        <v>28338</v>
      </c>
      <c r="X51" s="14">
        <v>28338</v>
      </c>
      <c r="Y51" s="14">
        <v>28338</v>
      </c>
      <c r="Z51" s="14">
        <v>28338</v>
      </c>
      <c r="AA51" s="14">
        <v>28338</v>
      </c>
      <c r="AB51" s="14">
        <v>28338</v>
      </c>
    </row>
    <row r="52" spans="1:28" x14ac:dyDescent="0.25">
      <c r="A52" s="14" t="s">
        <v>4</v>
      </c>
      <c r="B52" s="14">
        <v>18203</v>
      </c>
      <c r="C52" s="14">
        <v>18338</v>
      </c>
      <c r="D52" s="14">
        <v>18338</v>
      </c>
      <c r="E52" s="14">
        <v>18338</v>
      </c>
      <c r="F52" s="14">
        <v>18338</v>
      </c>
      <c r="G52" s="14">
        <v>18432</v>
      </c>
      <c r="H52" s="14">
        <v>18432</v>
      </c>
      <c r="I52" s="14">
        <v>18432</v>
      </c>
      <c r="J52" s="14">
        <v>18432</v>
      </c>
      <c r="K52" s="14">
        <v>18478</v>
      </c>
      <c r="L52" s="14">
        <v>18478</v>
      </c>
      <c r="M52" s="14">
        <v>18478</v>
      </c>
      <c r="N52" s="14">
        <v>18478</v>
      </c>
      <c r="O52" s="14">
        <v>18475</v>
      </c>
      <c r="P52" s="14">
        <v>18475</v>
      </c>
      <c r="Q52" s="14">
        <v>18475</v>
      </c>
      <c r="R52" s="14">
        <v>18475</v>
      </c>
      <c r="S52" s="14">
        <v>18456</v>
      </c>
      <c r="T52" s="14">
        <v>18456</v>
      </c>
      <c r="U52" s="14">
        <v>18456</v>
      </c>
      <c r="V52" s="14">
        <v>18456</v>
      </c>
      <c r="W52" s="14">
        <v>18542</v>
      </c>
      <c r="X52" s="14">
        <v>18542</v>
      </c>
      <c r="Y52" s="14">
        <v>18542</v>
      </c>
      <c r="Z52" s="14">
        <v>18542</v>
      </c>
      <c r="AA52" s="14">
        <v>18542</v>
      </c>
      <c r="AB52" s="14">
        <v>18542</v>
      </c>
    </row>
    <row r="53" spans="1:28" x14ac:dyDescent="0.25">
      <c r="A53" s="14" t="s">
        <v>5</v>
      </c>
      <c r="B53" s="14">
        <v>31912</v>
      </c>
      <c r="C53" s="14">
        <v>32378</v>
      </c>
      <c r="D53" s="14">
        <v>32378</v>
      </c>
      <c r="E53" s="14">
        <v>32378</v>
      </c>
      <c r="F53" s="14">
        <v>32378</v>
      </c>
      <c r="G53" s="14">
        <v>32856</v>
      </c>
      <c r="H53" s="14">
        <v>32856</v>
      </c>
      <c r="I53" s="14">
        <v>32856</v>
      </c>
      <c r="J53" s="14">
        <v>32856</v>
      </c>
      <c r="K53" s="14">
        <v>33245</v>
      </c>
      <c r="L53" s="14">
        <v>33245</v>
      </c>
      <c r="M53" s="14">
        <v>33245</v>
      </c>
      <c r="N53" s="14">
        <v>33245</v>
      </c>
      <c r="O53" s="14">
        <v>33835</v>
      </c>
      <c r="P53" s="14">
        <v>33835</v>
      </c>
      <c r="Q53" s="14">
        <v>33835</v>
      </c>
      <c r="R53" s="14">
        <v>33835</v>
      </c>
      <c r="S53" s="14">
        <v>34383</v>
      </c>
      <c r="T53" s="14">
        <v>34383</v>
      </c>
      <c r="U53" s="14">
        <v>34383</v>
      </c>
      <c r="V53" s="14">
        <v>34383</v>
      </c>
      <c r="W53" s="14">
        <v>34884</v>
      </c>
      <c r="X53" s="14">
        <v>34884</v>
      </c>
      <c r="Y53" s="14">
        <v>34884</v>
      </c>
      <c r="Z53" s="14">
        <v>34884</v>
      </c>
      <c r="AA53" s="14">
        <v>34884</v>
      </c>
      <c r="AB53" s="14">
        <v>34884</v>
      </c>
    </row>
    <row r="54" spans="1:28" x14ac:dyDescent="0.25">
      <c r="A54" s="14" t="s">
        <v>6</v>
      </c>
      <c r="B54" s="14">
        <v>25006</v>
      </c>
      <c r="C54" s="14">
        <v>25357</v>
      </c>
      <c r="D54" s="14">
        <v>25357</v>
      </c>
      <c r="E54" s="14">
        <v>25357</v>
      </c>
      <c r="F54" s="14">
        <v>25357</v>
      </c>
      <c r="G54" s="14">
        <v>25638</v>
      </c>
      <c r="H54" s="14">
        <v>25638</v>
      </c>
      <c r="I54" s="14">
        <v>25638</v>
      </c>
      <c r="J54" s="14">
        <v>25638</v>
      </c>
      <c r="K54" s="14">
        <v>25806</v>
      </c>
      <c r="L54" s="14">
        <v>25806</v>
      </c>
      <c r="M54" s="14">
        <v>25806</v>
      </c>
      <c r="N54" s="14">
        <v>25806</v>
      </c>
      <c r="O54" s="14">
        <v>26095</v>
      </c>
      <c r="P54" s="14">
        <v>26095</v>
      </c>
      <c r="Q54" s="14">
        <v>26095</v>
      </c>
      <c r="R54" s="14">
        <v>26095</v>
      </c>
      <c r="S54" s="14">
        <v>26488</v>
      </c>
      <c r="T54" s="14">
        <v>26488</v>
      </c>
      <c r="U54" s="14">
        <v>26488</v>
      </c>
      <c r="V54" s="14">
        <v>26488</v>
      </c>
      <c r="W54" s="14">
        <v>26865</v>
      </c>
      <c r="X54" s="14">
        <v>26865</v>
      </c>
      <c r="Y54" s="14">
        <v>26865</v>
      </c>
      <c r="Z54" s="14">
        <v>26865</v>
      </c>
      <c r="AA54" s="14">
        <v>26865</v>
      </c>
      <c r="AB54" s="14">
        <v>26865</v>
      </c>
    </row>
    <row r="55" spans="1:28" x14ac:dyDescent="0.25">
      <c r="A55" s="14" t="s">
        <v>8</v>
      </c>
      <c r="B55" s="14">
        <v>27834</v>
      </c>
      <c r="C55" s="14">
        <v>28177</v>
      </c>
      <c r="D55" s="14">
        <v>28177</v>
      </c>
      <c r="E55" s="14">
        <v>28177</v>
      </c>
      <c r="F55" s="14">
        <v>28177</v>
      </c>
      <c r="G55" s="14">
        <v>28562</v>
      </c>
      <c r="H55" s="14">
        <v>28562</v>
      </c>
      <c r="I55" s="14">
        <v>28562</v>
      </c>
      <c r="J55" s="14">
        <v>28562</v>
      </c>
      <c r="K55" s="14">
        <v>28744</v>
      </c>
      <c r="L55" s="14">
        <v>28744</v>
      </c>
      <c r="M55" s="14">
        <v>28744</v>
      </c>
      <c r="N55" s="14">
        <v>28744</v>
      </c>
      <c r="O55" s="14">
        <v>29111</v>
      </c>
      <c r="P55" s="14">
        <v>29111</v>
      </c>
      <c r="Q55" s="14">
        <v>29111</v>
      </c>
      <c r="R55" s="14">
        <v>29111</v>
      </c>
      <c r="S55" s="14">
        <v>29535</v>
      </c>
      <c r="T55" s="14">
        <v>29535</v>
      </c>
      <c r="U55" s="14">
        <v>29535</v>
      </c>
      <c r="V55" s="14">
        <v>29535</v>
      </c>
      <c r="W55" s="14">
        <v>29851</v>
      </c>
      <c r="X55" s="14">
        <v>29851</v>
      </c>
      <c r="Y55" s="14">
        <v>29851</v>
      </c>
      <c r="Z55" s="14">
        <v>29851</v>
      </c>
      <c r="AA55" s="14">
        <v>29851</v>
      </c>
      <c r="AB55" s="14">
        <v>29851</v>
      </c>
    </row>
    <row r="56" spans="1:28" x14ac:dyDescent="0.25">
      <c r="A56" s="14" t="s">
        <v>9</v>
      </c>
      <c r="B56" s="14">
        <v>32527</v>
      </c>
      <c r="C56" s="14">
        <v>32640</v>
      </c>
      <c r="D56" s="14">
        <v>32640</v>
      </c>
      <c r="E56" s="14">
        <v>32640</v>
      </c>
      <c r="F56" s="14">
        <v>32640</v>
      </c>
      <c r="G56" s="14">
        <v>33114</v>
      </c>
      <c r="H56" s="14">
        <v>33114</v>
      </c>
      <c r="I56" s="14">
        <v>33114</v>
      </c>
      <c r="J56" s="14">
        <v>33114</v>
      </c>
      <c r="K56" s="14">
        <v>33188</v>
      </c>
      <c r="L56" s="14">
        <v>33188</v>
      </c>
      <c r="M56" s="14">
        <v>33188</v>
      </c>
      <c r="N56" s="14">
        <v>33188</v>
      </c>
      <c r="O56" s="14">
        <v>33408</v>
      </c>
      <c r="P56" s="14">
        <v>33408</v>
      </c>
      <c r="Q56" s="14">
        <v>33408</v>
      </c>
      <c r="R56" s="14">
        <v>33408</v>
      </c>
      <c r="S56" s="14">
        <v>33669</v>
      </c>
      <c r="T56" s="14">
        <v>33669</v>
      </c>
      <c r="U56" s="14">
        <v>33669</v>
      </c>
      <c r="V56" s="14">
        <v>33669</v>
      </c>
      <c r="W56" s="14">
        <v>33686</v>
      </c>
      <c r="X56" s="14">
        <v>33686</v>
      </c>
      <c r="Y56" s="14">
        <v>33686</v>
      </c>
      <c r="Z56" s="14">
        <v>33686</v>
      </c>
      <c r="AA56" s="14">
        <v>33686</v>
      </c>
      <c r="AB56" s="14">
        <v>33686</v>
      </c>
    </row>
    <row r="57" spans="1:28" x14ac:dyDescent="0.25">
      <c r="A57" s="14" t="s">
        <v>10</v>
      </c>
      <c r="B57" s="14">
        <v>24103</v>
      </c>
      <c r="C57" s="14">
        <v>24511</v>
      </c>
      <c r="D57" s="14">
        <v>24511</v>
      </c>
      <c r="E57" s="14">
        <v>24511</v>
      </c>
      <c r="F57" s="14">
        <v>24511</v>
      </c>
      <c r="G57" s="14">
        <v>24885</v>
      </c>
      <c r="H57" s="14">
        <v>24885</v>
      </c>
      <c r="I57" s="14">
        <v>24885</v>
      </c>
      <c r="J57" s="14">
        <v>24885</v>
      </c>
      <c r="K57" s="14">
        <v>25220</v>
      </c>
      <c r="L57" s="14">
        <v>25220</v>
      </c>
      <c r="M57" s="14">
        <v>25220</v>
      </c>
      <c r="N57" s="14">
        <v>25220</v>
      </c>
      <c r="O57" s="14">
        <v>25439</v>
      </c>
      <c r="P57" s="14">
        <v>25439</v>
      </c>
      <c r="Q57" s="14">
        <v>25439</v>
      </c>
      <c r="R57" s="14">
        <v>25439</v>
      </c>
      <c r="S57" s="14">
        <v>25810</v>
      </c>
      <c r="T57" s="14">
        <v>25810</v>
      </c>
      <c r="U57" s="14">
        <v>25810</v>
      </c>
      <c r="V57" s="14">
        <v>25810</v>
      </c>
      <c r="W57" s="14">
        <v>26108</v>
      </c>
      <c r="X57" s="14">
        <v>26108</v>
      </c>
      <c r="Y57" s="14">
        <v>26108</v>
      </c>
      <c r="Z57" s="14">
        <v>26108</v>
      </c>
      <c r="AA57" s="14">
        <v>26108</v>
      </c>
      <c r="AB57" s="14">
        <v>26108</v>
      </c>
    </row>
    <row r="58" spans="1:28" x14ac:dyDescent="0.25">
      <c r="A58" s="14" t="s">
        <v>11</v>
      </c>
      <c r="B58" s="14">
        <v>21770</v>
      </c>
      <c r="C58" s="14">
        <v>21918</v>
      </c>
      <c r="D58" s="14">
        <v>21918</v>
      </c>
      <c r="E58" s="14">
        <v>21918</v>
      </c>
      <c r="F58" s="14">
        <v>21918</v>
      </c>
      <c r="G58" s="14">
        <v>22136</v>
      </c>
      <c r="H58" s="14">
        <v>22136</v>
      </c>
      <c r="I58" s="14">
        <v>22136</v>
      </c>
      <c r="J58" s="14">
        <v>22136</v>
      </c>
      <c r="K58" s="14">
        <v>22391</v>
      </c>
      <c r="L58" s="14">
        <v>22391</v>
      </c>
      <c r="M58" s="14">
        <v>22391</v>
      </c>
      <c r="N58" s="14">
        <v>22391</v>
      </c>
      <c r="O58" s="14">
        <v>22572</v>
      </c>
      <c r="P58" s="14">
        <v>22572</v>
      </c>
      <c r="Q58" s="14">
        <v>22572</v>
      </c>
      <c r="R58" s="14">
        <v>22572</v>
      </c>
      <c r="S58" s="14">
        <v>23029</v>
      </c>
      <c r="T58" s="14">
        <v>23029</v>
      </c>
      <c r="U58" s="14">
        <v>23029</v>
      </c>
      <c r="V58" s="14">
        <v>23029</v>
      </c>
      <c r="W58" s="14">
        <v>23441</v>
      </c>
      <c r="X58" s="14">
        <v>23441</v>
      </c>
      <c r="Y58" s="14">
        <v>23441</v>
      </c>
      <c r="Z58" s="14">
        <v>23441</v>
      </c>
      <c r="AA58" s="14">
        <v>23441</v>
      </c>
      <c r="AB58" s="14">
        <v>23441</v>
      </c>
    </row>
    <row r="59" spans="1:28" x14ac:dyDescent="0.25">
      <c r="A59" s="14" t="s">
        <v>94</v>
      </c>
      <c r="B59" s="14">
        <v>307017</v>
      </c>
      <c r="C59" s="14">
        <v>310797</v>
      </c>
      <c r="D59" s="14">
        <v>310797</v>
      </c>
      <c r="E59" s="14">
        <v>310797</v>
      </c>
      <c r="F59" s="14">
        <v>310797</v>
      </c>
      <c r="G59" s="14">
        <v>315013</v>
      </c>
      <c r="H59" s="14">
        <v>315013</v>
      </c>
      <c r="I59" s="14">
        <v>315013</v>
      </c>
      <c r="J59" s="14">
        <v>315013</v>
      </c>
      <c r="K59" s="14">
        <v>318025</v>
      </c>
      <c r="L59" s="14">
        <v>318025</v>
      </c>
      <c r="M59" s="14">
        <v>318025</v>
      </c>
      <c r="N59" s="14">
        <v>318025</v>
      </c>
      <c r="O59" s="14">
        <v>321314</v>
      </c>
      <c r="P59" s="14">
        <v>321314</v>
      </c>
      <c r="Q59" s="14">
        <v>321314</v>
      </c>
      <c r="R59" s="14">
        <v>321314</v>
      </c>
      <c r="S59" s="14">
        <v>326045</v>
      </c>
      <c r="T59" s="14">
        <v>326045</v>
      </c>
      <c r="U59" s="14">
        <v>326045</v>
      </c>
      <c r="V59" s="14">
        <v>326045</v>
      </c>
      <c r="W59" s="14">
        <v>329772</v>
      </c>
      <c r="X59" s="14">
        <v>329772</v>
      </c>
      <c r="Y59" s="14">
        <v>329772</v>
      </c>
      <c r="Z59" s="14">
        <v>329772</v>
      </c>
      <c r="AA59" s="14">
        <v>329772</v>
      </c>
      <c r="AB59" s="14">
        <v>329772</v>
      </c>
    </row>
    <row r="60" spans="1:28" x14ac:dyDescent="0.25">
      <c r="A60" s="14" t="s">
        <v>24</v>
      </c>
      <c r="B60" s="14">
        <v>44156</v>
      </c>
      <c r="C60" s="14">
        <v>44758</v>
      </c>
      <c r="D60" s="14">
        <v>44758</v>
      </c>
      <c r="E60" s="14">
        <v>44758</v>
      </c>
      <c r="F60" s="14">
        <v>44758</v>
      </c>
      <c r="G60" s="14">
        <v>45546</v>
      </c>
      <c r="H60" s="14">
        <v>45546</v>
      </c>
      <c r="I60" s="14">
        <v>45546</v>
      </c>
      <c r="J60" s="14">
        <v>45546</v>
      </c>
      <c r="K60" s="14">
        <v>46069</v>
      </c>
      <c r="L60" s="14">
        <v>46069</v>
      </c>
      <c r="M60" s="14">
        <v>46069</v>
      </c>
      <c r="N60" s="14">
        <v>46069</v>
      </c>
      <c r="O60" s="14">
        <v>46334</v>
      </c>
      <c r="P60" s="14">
        <v>46334</v>
      </c>
      <c r="Q60" s="14">
        <v>46334</v>
      </c>
      <c r="R60" s="14">
        <v>46334</v>
      </c>
      <c r="S60" s="14">
        <v>46978</v>
      </c>
      <c r="T60" s="14">
        <v>46978</v>
      </c>
      <c r="U60" s="14">
        <v>46978</v>
      </c>
      <c r="V60" s="14">
        <v>46978</v>
      </c>
      <c r="W60" s="14">
        <v>47509</v>
      </c>
      <c r="X60" s="14">
        <v>47509</v>
      </c>
      <c r="Y60" s="14">
        <v>47509</v>
      </c>
      <c r="Z60" s="14">
        <v>47509</v>
      </c>
      <c r="AA60" s="14">
        <v>47509</v>
      </c>
      <c r="AB60" s="14">
        <v>47509</v>
      </c>
    </row>
    <row r="61" spans="1:28" x14ac:dyDescent="0.25">
      <c r="A61" s="14" t="s">
        <v>65</v>
      </c>
      <c r="B61" s="14">
        <v>1722835</v>
      </c>
      <c r="C61" s="14">
        <v>1745807</v>
      </c>
      <c r="D61" s="14">
        <v>1745807</v>
      </c>
      <c r="E61" s="14">
        <v>1745807</v>
      </c>
      <c r="F61" s="14">
        <v>1745807</v>
      </c>
      <c r="G61" s="14">
        <v>1772925</v>
      </c>
      <c r="H61" s="14">
        <v>1772925</v>
      </c>
      <c r="I61" s="14">
        <v>1772925</v>
      </c>
      <c r="J61" s="14">
        <v>1772925</v>
      </c>
      <c r="K61" s="14">
        <v>1791269</v>
      </c>
      <c r="L61" s="14">
        <v>1791269</v>
      </c>
      <c r="M61" s="14">
        <v>1791269</v>
      </c>
      <c r="N61" s="14">
        <v>1791269</v>
      </c>
      <c r="O61" s="14">
        <v>1816576</v>
      </c>
      <c r="P61" s="14">
        <v>1816576</v>
      </c>
      <c r="Q61" s="14">
        <v>1816576</v>
      </c>
      <c r="R61" s="14">
        <v>1816576</v>
      </c>
      <c r="S61" s="14">
        <v>1846983</v>
      </c>
      <c r="T61" s="14">
        <v>1846983</v>
      </c>
      <c r="U61" s="14">
        <v>1846983</v>
      </c>
      <c r="V61" s="14">
        <v>1846983</v>
      </c>
      <c r="W61" s="14">
        <v>1874127</v>
      </c>
      <c r="X61" s="14">
        <v>1874127</v>
      </c>
      <c r="Y61" s="14">
        <v>1874127</v>
      </c>
      <c r="Z61" s="14">
        <v>1874127</v>
      </c>
      <c r="AA61" s="14">
        <v>1874127</v>
      </c>
      <c r="AB61" s="14">
        <v>1874127</v>
      </c>
    </row>
    <row r="62" spans="1:28" x14ac:dyDescent="0.25">
      <c r="A62" s="14" t="s">
        <v>42</v>
      </c>
      <c r="B62" s="263">
        <v>9950621</v>
      </c>
      <c r="C62" s="263">
        <v>10082761</v>
      </c>
      <c r="D62" s="14">
        <v>10082761</v>
      </c>
      <c r="E62" s="14">
        <v>10082761</v>
      </c>
      <c r="F62" s="14">
        <v>10082761</v>
      </c>
      <c r="G62" s="14">
        <v>10243221</v>
      </c>
      <c r="H62" s="14">
        <v>10243221</v>
      </c>
      <c r="I62" s="14">
        <v>10243221</v>
      </c>
      <c r="J62" s="14">
        <v>10243221</v>
      </c>
      <c r="K62" s="14">
        <v>10332210</v>
      </c>
      <c r="L62" s="14">
        <v>10332210</v>
      </c>
      <c r="M62" s="14">
        <v>10332210</v>
      </c>
      <c r="N62" s="14">
        <v>10332210</v>
      </c>
      <c r="O62" s="14">
        <v>10469044</v>
      </c>
      <c r="P62" s="14">
        <v>10469044</v>
      </c>
      <c r="Q62" s="14">
        <v>10469044</v>
      </c>
      <c r="R62" s="14">
        <v>10469044</v>
      </c>
      <c r="S62" s="14">
        <v>10629755</v>
      </c>
      <c r="T62" s="14">
        <v>10629755</v>
      </c>
      <c r="U62" s="14">
        <v>10629755</v>
      </c>
      <c r="V62" s="14">
        <v>10629755</v>
      </c>
      <c r="W62" s="14">
        <v>10783087</v>
      </c>
      <c r="X62" s="14">
        <v>10783087</v>
      </c>
      <c r="Y62" s="14">
        <v>10783087</v>
      </c>
      <c r="Z62" s="14">
        <v>10783087</v>
      </c>
      <c r="AA62" s="14">
        <v>10783087</v>
      </c>
      <c r="AB62" s="14">
        <v>10783087</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897BA-2D49-45EC-8E3F-90388B93F14A}">
  <sheetPr codeName="Sheet40">
    <tabColor theme="4" tint="0.59999389629810485"/>
  </sheetPr>
  <dimension ref="A1:L62"/>
  <sheetViews>
    <sheetView topLeftCell="A24" workbookViewId="0">
      <selection activeCell="BE21" sqref="BE21"/>
    </sheetView>
  </sheetViews>
  <sheetFormatPr defaultColWidth="9" defaultRowHeight="15" x14ac:dyDescent="0.25"/>
  <cols>
    <col min="1" max="1" width="18.75" style="14" bestFit="1" customWidth="1"/>
    <col min="2" max="5" width="9" style="14" customWidth="1"/>
    <col min="6" max="6" width="9" style="15"/>
    <col min="7" max="7" width="9" style="14"/>
    <col min="8" max="8" width="13.875" style="14" bestFit="1" customWidth="1"/>
    <col min="9" max="11" width="9" style="14"/>
    <col min="12" max="12" width="9" style="15"/>
    <col min="13" max="16384" width="9" style="14"/>
  </cols>
  <sheetData>
    <row r="1" spans="1:12" ht="66.75" x14ac:dyDescent="0.3">
      <c r="A1" s="46" t="s">
        <v>1061</v>
      </c>
      <c r="F1" s="136" t="s">
        <v>316</v>
      </c>
      <c r="G1" s="14" t="s">
        <v>39</v>
      </c>
      <c r="L1" s="136" t="s">
        <v>316</v>
      </c>
    </row>
    <row r="2" spans="1:12" x14ac:dyDescent="0.25">
      <c r="A2" s="79" t="s">
        <v>1062</v>
      </c>
    </row>
    <row r="3" spans="1:12" x14ac:dyDescent="0.25">
      <c r="A3" s="114" t="s">
        <v>1070</v>
      </c>
    </row>
    <row r="5" spans="1:12" x14ac:dyDescent="0.25">
      <c r="B5" s="4"/>
      <c r="C5" s="4"/>
      <c r="D5" s="4"/>
      <c r="E5" s="4"/>
    </row>
    <row r="6" spans="1:12" x14ac:dyDescent="0.25">
      <c r="B6" s="220" t="s">
        <v>33</v>
      </c>
      <c r="C6" s="220" t="s">
        <v>808</v>
      </c>
      <c r="D6" s="236" t="s">
        <v>991</v>
      </c>
      <c r="E6" s="242" t="s">
        <v>1044</v>
      </c>
      <c r="H6" s="133" t="str">
        <f ca="1">OFFSET(F6,0,-1)</f>
        <v>2023/24</v>
      </c>
    </row>
    <row r="7" spans="1:12" x14ac:dyDescent="0.25">
      <c r="A7" s="14" t="s">
        <v>0</v>
      </c>
      <c r="B7" s="14">
        <v>23806</v>
      </c>
      <c r="C7" s="14">
        <v>24142</v>
      </c>
      <c r="D7" s="14">
        <v>24599</v>
      </c>
      <c r="E7" s="14">
        <v>25069</v>
      </c>
      <c r="G7" s="14" t="s">
        <v>0</v>
      </c>
      <c r="H7" s="6">
        <f t="shared" ref="H7:H20" ca="1" si="0">OFFSET(F7,0,-1)</f>
        <v>25069</v>
      </c>
    </row>
    <row r="8" spans="1:12" x14ac:dyDescent="0.25">
      <c r="A8" s="14" t="s">
        <v>1</v>
      </c>
      <c r="B8" s="14">
        <v>31185</v>
      </c>
      <c r="C8" s="14">
        <v>31555</v>
      </c>
      <c r="D8" s="14">
        <v>32005</v>
      </c>
      <c r="E8" s="14">
        <v>32538</v>
      </c>
      <c r="G8" s="14" t="s">
        <v>1</v>
      </c>
      <c r="H8" s="6">
        <f t="shared" ca="1" si="0"/>
        <v>32538</v>
      </c>
    </row>
    <row r="9" spans="1:12" x14ac:dyDescent="0.25">
      <c r="A9" s="14" t="s">
        <v>2</v>
      </c>
      <c r="B9" s="14">
        <v>14871</v>
      </c>
      <c r="C9" s="14">
        <v>14839</v>
      </c>
      <c r="D9" s="14">
        <v>14972</v>
      </c>
      <c r="E9" s="14">
        <v>15220</v>
      </c>
      <c r="G9" s="14" t="s">
        <v>2</v>
      </c>
      <c r="H9" s="6">
        <f t="shared" ca="1" si="0"/>
        <v>15220</v>
      </c>
    </row>
    <row r="10" spans="1:12" x14ac:dyDescent="0.25">
      <c r="A10" s="14" t="s">
        <v>3</v>
      </c>
      <c r="B10" s="14">
        <v>25355</v>
      </c>
      <c r="C10" s="14">
        <v>25719</v>
      </c>
      <c r="D10" s="14">
        <v>26049</v>
      </c>
      <c r="E10" s="14">
        <v>26556</v>
      </c>
      <c r="G10" s="14" t="s">
        <v>3</v>
      </c>
      <c r="H10" s="6">
        <f t="shared" ca="1" si="0"/>
        <v>26556</v>
      </c>
    </row>
    <row r="11" spans="1:12" x14ac:dyDescent="0.25">
      <c r="A11" s="14" t="s">
        <v>62</v>
      </c>
      <c r="B11" s="14">
        <v>25316</v>
      </c>
      <c r="C11" s="14">
        <v>25457</v>
      </c>
      <c r="D11" s="14">
        <v>25678</v>
      </c>
      <c r="E11" s="14">
        <v>26166</v>
      </c>
      <c r="G11" s="14" t="s">
        <v>62</v>
      </c>
      <c r="H11" s="6">
        <f t="shared" ca="1" si="0"/>
        <v>26166</v>
      </c>
    </row>
    <row r="12" spans="1:12" x14ac:dyDescent="0.25">
      <c r="A12" s="14" t="s">
        <v>4</v>
      </c>
      <c r="B12" s="14">
        <v>17256</v>
      </c>
      <c r="C12" s="14">
        <v>17199</v>
      </c>
      <c r="D12" s="14">
        <v>17253</v>
      </c>
      <c r="E12" s="14">
        <v>17409</v>
      </c>
      <c r="G12" s="14" t="s">
        <v>4</v>
      </c>
      <c r="H12" s="6">
        <f t="shared" ca="1" si="0"/>
        <v>17409</v>
      </c>
    </row>
    <row r="13" spans="1:12" x14ac:dyDescent="0.25">
      <c r="A13" s="14" t="s">
        <v>5</v>
      </c>
      <c r="B13" s="14">
        <v>30735</v>
      </c>
      <c r="C13" s="14">
        <v>31116</v>
      </c>
      <c r="D13" s="14">
        <v>31468</v>
      </c>
      <c r="E13" s="14">
        <v>32012</v>
      </c>
      <c r="G13" s="14" t="s">
        <v>5</v>
      </c>
      <c r="H13" s="6">
        <f t="shared" ca="1" si="0"/>
        <v>32012</v>
      </c>
    </row>
    <row r="14" spans="1:12" x14ac:dyDescent="0.25">
      <c r="A14" s="14" t="s">
        <v>6</v>
      </c>
      <c r="B14" s="14">
        <v>24153</v>
      </c>
      <c r="C14" s="14">
        <v>24251</v>
      </c>
      <c r="D14" s="14">
        <v>24526</v>
      </c>
      <c r="E14" s="14">
        <v>24859</v>
      </c>
      <c r="G14" s="14" t="s">
        <v>6</v>
      </c>
      <c r="H14" s="6">
        <f t="shared" ca="1" si="0"/>
        <v>24859</v>
      </c>
    </row>
    <row r="15" spans="1:12" x14ac:dyDescent="0.25">
      <c r="A15" s="14" t="s">
        <v>8</v>
      </c>
      <c r="B15" s="14">
        <v>26579</v>
      </c>
      <c r="C15" s="14">
        <v>26764</v>
      </c>
      <c r="D15" s="14">
        <v>27177</v>
      </c>
      <c r="E15" s="14">
        <v>27769</v>
      </c>
      <c r="G15" s="14" t="s">
        <v>8</v>
      </c>
      <c r="H15" s="6">
        <f t="shared" ca="1" si="0"/>
        <v>27769</v>
      </c>
    </row>
    <row r="16" spans="1:12" x14ac:dyDescent="0.25">
      <c r="A16" s="14" t="s">
        <v>9</v>
      </c>
      <c r="B16" s="14">
        <v>30720</v>
      </c>
      <c r="C16" s="14">
        <v>31006</v>
      </c>
      <c r="D16" s="14">
        <v>31232</v>
      </c>
      <c r="E16" s="14">
        <v>31510</v>
      </c>
      <c r="G16" s="14" t="s">
        <v>9</v>
      </c>
      <c r="H16" s="6">
        <f t="shared" ca="1" si="0"/>
        <v>31510</v>
      </c>
    </row>
    <row r="17" spans="1:11" x14ac:dyDescent="0.25">
      <c r="A17" s="14" t="s">
        <v>10</v>
      </c>
      <c r="B17" s="14">
        <v>23591</v>
      </c>
      <c r="C17" s="14">
        <v>23746</v>
      </c>
      <c r="D17" s="14">
        <v>23947</v>
      </c>
      <c r="E17" s="14">
        <v>24336</v>
      </c>
      <c r="G17" s="14" t="s">
        <v>10</v>
      </c>
      <c r="H17" s="6">
        <f t="shared" ca="1" si="0"/>
        <v>24336</v>
      </c>
    </row>
    <row r="18" spans="1:11" x14ac:dyDescent="0.25">
      <c r="A18" s="14" t="s">
        <v>11</v>
      </c>
      <c r="B18" s="14">
        <v>20763</v>
      </c>
      <c r="C18" s="14">
        <v>20935</v>
      </c>
      <c r="D18" s="14">
        <v>21251</v>
      </c>
      <c r="E18" s="14">
        <v>21513</v>
      </c>
      <c r="G18" s="14" t="s">
        <v>11</v>
      </c>
      <c r="H18" s="6">
        <f t="shared" ca="1" si="0"/>
        <v>21513</v>
      </c>
    </row>
    <row r="19" spans="1:11" x14ac:dyDescent="0.25">
      <c r="A19" s="14" t="s">
        <v>94</v>
      </c>
      <c r="B19" s="125">
        <f>SUM(B7:B18)</f>
        <v>294330</v>
      </c>
      <c r="C19" s="125">
        <f>SUM(C7:C18)</f>
        <v>296729</v>
      </c>
      <c r="D19" s="125">
        <f>SUM(D7:D18)</f>
        <v>300157</v>
      </c>
      <c r="E19" s="125">
        <f>SUM(E7:E18)</f>
        <v>304957</v>
      </c>
      <c r="G19" s="14" t="s">
        <v>94</v>
      </c>
      <c r="H19" s="6">
        <f t="shared" ca="1" si="0"/>
        <v>304957</v>
      </c>
    </row>
    <row r="20" spans="1:11" x14ac:dyDescent="0.25">
      <c r="A20" s="14" t="s">
        <v>24</v>
      </c>
      <c r="B20" s="14">
        <v>42591</v>
      </c>
      <c r="C20" s="14">
        <v>42869</v>
      </c>
      <c r="D20" s="14">
        <v>43459</v>
      </c>
      <c r="E20" s="14">
        <v>44146</v>
      </c>
      <c r="G20" s="14" t="s">
        <v>24</v>
      </c>
      <c r="H20" s="6">
        <f t="shared" ca="1" si="0"/>
        <v>44146</v>
      </c>
    </row>
    <row r="21" spans="1:11" x14ac:dyDescent="0.25">
      <c r="A21" s="14" t="s">
        <v>65</v>
      </c>
      <c r="B21" s="14">
        <v>1657337</v>
      </c>
      <c r="C21" s="14">
        <v>1675342</v>
      </c>
      <c r="D21" s="14">
        <v>1698209</v>
      </c>
      <c r="E21" s="14">
        <v>1728325</v>
      </c>
    </row>
    <row r="22" spans="1:11" x14ac:dyDescent="0.25">
      <c r="A22" s="14" t="s">
        <v>42</v>
      </c>
      <c r="B22" s="14">
        <v>9532849</v>
      </c>
      <c r="C22" s="14">
        <v>9630823</v>
      </c>
      <c r="D22" s="14">
        <v>9763188</v>
      </c>
      <c r="E22" s="14">
        <v>9945904</v>
      </c>
    </row>
    <row r="26" spans="1:11" x14ac:dyDescent="0.25">
      <c r="B26" s="220" t="s">
        <v>33</v>
      </c>
      <c r="C26" s="220" t="s">
        <v>808</v>
      </c>
      <c r="D26" s="236" t="s">
        <v>991</v>
      </c>
      <c r="E26" s="242" t="s">
        <v>1044</v>
      </c>
      <c r="H26" s="133" t="str">
        <f>B26</f>
        <v>2020/21</v>
      </c>
      <c r="I26" s="133" t="str">
        <f t="shared" ref="I26:K26" si="1">C26</f>
        <v>2021/22</v>
      </c>
      <c r="J26" s="133" t="str">
        <f t="shared" si="1"/>
        <v>2022/23</v>
      </c>
      <c r="K26" s="133" t="str">
        <f t="shared" si="1"/>
        <v>2023/24</v>
      </c>
    </row>
    <row r="27" spans="1:11" x14ac:dyDescent="0.25">
      <c r="A27" s="14" t="s">
        <v>0</v>
      </c>
      <c r="B27" s="17">
        <f t="shared" ref="B27:C42" si="2">B7/B47</f>
        <v>0.91064187896870941</v>
      </c>
      <c r="C27" s="17">
        <f t="shared" si="2"/>
        <v>0.90253841265094026</v>
      </c>
      <c r="D27" s="17">
        <f t="shared" ref="D27:E27" si="3">D7/D47</f>
        <v>0.90670844084039803</v>
      </c>
      <c r="E27" s="17">
        <f t="shared" si="3"/>
        <v>0.9240324364172503</v>
      </c>
      <c r="G27" s="17" t="str" cm="1">
        <f t="array" ref="G27">INDEX(A27:A42,Control!$B$2)</f>
        <v>Ashford</v>
      </c>
      <c r="H27" s="17" cm="1">
        <f t="array" ref="H27">INDEX(B27:B42,Control!$B$2)</f>
        <v>0.91064187896870941</v>
      </c>
      <c r="I27" s="17" cm="1">
        <f t="array" ref="I27">INDEX(C27:C42,Control!$B$2)</f>
        <v>0.90253841265094026</v>
      </c>
      <c r="J27" s="17" cm="1">
        <f t="array" ref="J27">INDEX(D27:D42,Control!$B$2)</f>
        <v>0.90670844084039803</v>
      </c>
      <c r="K27" s="17" cm="1">
        <f t="array" ref="K27">INDEX(E27:E42,Control!$B$2)</f>
        <v>0.9240324364172503</v>
      </c>
    </row>
    <row r="28" spans="1:11" x14ac:dyDescent="0.25">
      <c r="A28" s="14" t="s">
        <v>1</v>
      </c>
      <c r="B28" s="17">
        <f t="shared" si="2"/>
        <v>0.90362493118136245</v>
      </c>
      <c r="C28" s="17">
        <f t="shared" si="2"/>
        <v>0.89936156871686712</v>
      </c>
      <c r="D28" s="17">
        <f t="shared" ref="D28:E28" si="4">D8/D48</f>
        <v>0.90251536856353276</v>
      </c>
      <c r="E28" s="17">
        <f t="shared" si="4"/>
        <v>0.91754554170661551</v>
      </c>
      <c r="G28" s="17" t="str">
        <f>A42</f>
        <v>England</v>
      </c>
      <c r="H28" s="17">
        <f>B42</f>
        <v>0.91065243314651589</v>
      </c>
      <c r="I28" s="17">
        <f t="shared" ref="I28:K28" si="5">C42</f>
        <v>0.90602492719728722</v>
      </c>
      <c r="J28" s="17">
        <f t="shared" si="5"/>
        <v>0.90541678834641692</v>
      </c>
      <c r="K28" s="17">
        <f t="shared" si="5"/>
        <v>0.92236147218324405</v>
      </c>
    </row>
    <row r="29" spans="1:11" x14ac:dyDescent="0.25">
      <c r="A29" s="14" t="s">
        <v>2</v>
      </c>
      <c r="B29" s="17">
        <f t="shared" si="2"/>
        <v>0.92441101510536461</v>
      </c>
      <c r="C29" s="17">
        <f t="shared" si="2"/>
        <v>0.9142381861869262</v>
      </c>
      <c r="D29" s="17">
        <f t="shared" ref="D29:E29" si="6">D9/D49</f>
        <v>0.91459987782529018</v>
      </c>
      <c r="E29" s="17">
        <f t="shared" si="6"/>
        <v>0.92974954184483816</v>
      </c>
    </row>
    <row r="30" spans="1:11" x14ac:dyDescent="0.25">
      <c r="A30" s="14" t="s">
        <v>3</v>
      </c>
      <c r="B30" s="17">
        <f t="shared" si="2"/>
        <v>0.90376047050436648</v>
      </c>
      <c r="C30" s="17">
        <f t="shared" si="2"/>
        <v>0.89995800965777872</v>
      </c>
      <c r="D30" s="17">
        <f t="shared" ref="D30:E30" si="7">D10/D50</f>
        <v>0.89530847224609045</v>
      </c>
      <c r="E30" s="17">
        <f t="shared" si="7"/>
        <v>0.91273414676061182</v>
      </c>
    </row>
    <row r="31" spans="1:11" x14ac:dyDescent="0.25">
      <c r="A31" s="14" t="s">
        <v>62</v>
      </c>
      <c r="B31" s="17">
        <f t="shared" si="2"/>
        <v>0.91777842227378192</v>
      </c>
      <c r="C31" s="17">
        <f t="shared" si="2"/>
        <v>0.9081730940744176</v>
      </c>
      <c r="D31" s="17">
        <f t="shared" ref="D31:E31" si="8">D11/D51</f>
        <v>0.90613310748817844</v>
      </c>
      <c r="E31" s="17">
        <f t="shared" si="8"/>
        <v>0.92335380055049754</v>
      </c>
    </row>
    <row r="32" spans="1:11" x14ac:dyDescent="0.25">
      <c r="A32" s="14" t="s">
        <v>4</v>
      </c>
      <c r="B32" s="17">
        <f t="shared" si="2"/>
        <v>0.93401894451962109</v>
      </c>
      <c r="C32" s="17">
        <f t="shared" si="2"/>
        <v>0.93189206762028609</v>
      </c>
      <c r="D32" s="17">
        <f t="shared" ref="D32:E32" si="9">D12/D52</f>
        <v>0.93048214863553014</v>
      </c>
      <c r="E32" s="17">
        <f t="shared" si="9"/>
        <v>0.93889548053068705</v>
      </c>
    </row>
    <row r="33" spans="1:5" x14ac:dyDescent="0.25">
      <c r="A33" s="14" t="s">
        <v>5</v>
      </c>
      <c r="B33" s="17">
        <f t="shared" si="2"/>
        <v>0.90837889759125168</v>
      </c>
      <c r="C33" s="17">
        <f t="shared" si="2"/>
        <v>0.90498211325364275</v>
      </c>
      <c r="D33" s="17">
        <f t="shared" ref="D33:E33" si="10">D13/D53</f>
        <v>0.90207545006306611</v>
      </c>
      <c r="E33" s="17">
        <f t="shared" si="10"/>
        <v>0.91766999197339749</v>
      </c>
    </row>
    <row r="34" spans="1:5" x14ac:dyDescent="0.25">
      <c r="A34" s="14" t="s">
        <v>6</v>
      </c>
      <c r="B34" s="17">
        <f t="shared" si="2"/>
        <v>0.92557961295267288</v>
      </c>
      <c r="C34" s="17">
        <f t="shared" si="2"/>
        <v>0.91554666263968587</v>
      </c>
      <c r="D34" s="17">
        <f t="shared" ref="D34:E34" si="11">D14/D54</f>
        <v>0.91293504559836214</v>
      </c>
      <c r="E34" s="17">
        <f t="shared" si="11"/>
        <v>0.9253303554811092</v>
      </c>
    </row>
    <row r="35" spans="1:5" x14ac:dyDescent="0.25">
      <c r="A35" s="14" t="s">
        <v>8</v>
      </c>
      <c r="B35" s="17">
        <f t="shared" si="2"/>
        <v>0.91302256878843047</v>
      </c>
      <c r="C35" s="17">
        <f t="shared" si="2"/>
        <v>0.90617910953106484</v>
      </c>
      <c r="D35" s="17">
        <f t="shared" ref="D35:E35" si="12">D15/D55</f>
        <v>0.91042176141502795</v>
      </c>
      <c r="E35" s="17">
        <f t="shared" si="12"/>
        <v>0.93025359284446085</v>
      </c>
    </row>
    <row r="36" spans="1:5" x14ac:dyDescent="0.25">
      <c r="A36" s="14" t="s">
        <v>9</v>
      </c>
      <c r="B36" s="17">
        <f t="shared" si="2"/>
        <v>0.91954022988505746</v>
      </c>
      <c r="C36" s="17">
        <f t="shared" si="2"/>
        <v>0.92090647182868512</v>
      </c>
      <c r="D36" s="17">
        <f t="shared" ref="D36:E36" si="13">D16/D56</f>
        <v>0.92715074511666573</v>
      </c>
      <c r="E36" s="17">
        <f t="shared" si="13"/>
        <v>0.93540343169269136</v>
      </c>
    </row>
    <row r="37" spans="1:5" x14ac:dyDescent="0.25">
      <c r="A37" s="14" t="s">
        <v>10</v>
      </c>
      <c r="B37" s="17">
        <f t="shared" si="2"/>
        <v>0.92735563504854746</v>
      </c>
      <c r="C37" s="17">
        <f t="shared" si="2"/>
        <v>0.920030995738086</v>
      </c>
      <c r="D37" s="17">
        <f t="shared" ref="D37:E37" si="14">D17/D57</f>
        <v>0.91722843572851231</v>
      </c>
      <c r="E37" s="17">
        <f t="shared" si="14"/>
        <v>0.93212808334610087</v>
      </c>
    </row>
    <row r="38" spans="1:5" x14ac:dyDescent="0.25">
      <c r="A38" s="14" t="s">
        <v>11</v>
      </c>
      <c r="B38" s="17">
        <f t="shared" si="2"/>
        <v>0.91985645933014359</v>
      </c>
      <c r="C38" s="17">
        <f t="shared" si="2"/>
        <v>0.90907117113205094</v>
      </c>
      <c r="D38" s="17">
        <f t="shared" ref="D38:E38" si="15">D18/D58</f>
        <v>0.90657395162322429</v>
      </c>
      <c r="E38" s="17">
        <f t="shared" si="15"/>
        <v>0.9177509491915874</v>
      </c>
    </row>
    <row r="39" spans="1:5" x14ac:dyDescent="0.25">
      <c r="A39" s="14" t="s">
        <v>94</v>
      </c>
      <c r="B39" s="17">
        <f t="shared" si="2"/>
        <v>0.91601984351755605</v>
      </c>
      <c r="C39" s="17">
        <f t="shared" si="2"/>
        <v>0.91008603106933095</v>
      </c>
      <c r="D39" s="17">
        <f t="shared" ref="D39:E39" si="16">D19/D59</f>
        <v>0.91019552903217982</v>
      </c>
      <c r="E39" s="17">
        <f t="shared" si="16"/>
        <v>0.92475104011256259</v>
      </c>
    </row>
    <row r="40" spans="1:5" x14ac:dyDescent="0.25">
      <c r="A40" s="14" t="s">
        <v>24</v>
      </c>
      <c r="B40" s="17">
        <f t="shared" si="2"/>
        <v>0.91925666925666927</v>
      </c>
      <c r="C40" s="17">
        <f t="shared" si="2"/>
        <v>0.91253352633147433</v>
      </c>
      <c r="D40" s="17">
        <f t="shared" ref="D40:E40" si="17">D20/D60</f>
        <v>0.91475299416952582</v>
      </c>
      <c r="E40" s="17">
        <f t="shared" si="17"/>
        <v>0.92921341219558395</v>
      </c>
    </row>
    <row r="41" spans="1:5" x14ac:dyDescent="0.25">
      <c r="A41" s="14" t="s">
        <v>65</v>
      </c>
      <c r="B41" s="17">
        <f t="shared" si="2"/>
        <v>0.91237829630795897</v>
      </c>
      <c r="C41" s="17">
        <f t="shared" si="2"/>
        <v>0.90706952906442562</v>
      </c>
      <c r="D41" s="17">
        <f t="shared" ref="D41:E41" si="18">D21/D61</f>
        <v>0.9061333623601816</v>
      </c>
      <c r="E41" s="17">
        <f t="shared" si="18"/>
        <v>0.92220271091553563</v>
      </c>
    </row>
    <row r="42" spans="1:5" x14ac:dyDescent="0.25">
      <c r="A42" s="14" t="s">
        <v>42</v>
      </c>
      <c r="B42" s="17">
        <f t="shared" si="2"/>
        <v>0.91065243314651589</v>
      </c>
      <c r="C42" s="17">
        <f t="shared" si="2"/>
        <v>0.90602492719728722</v>
      </c>
      <c r="D42" s="17">
        <f t="shared" ref="D42:E42" si="19">D22/D62</f>
        <v>0.90541678834641692</v>
      </c>
      <c r="E42" s="17">
        <f t="shared" si="19"/>
        <v>0.92236147218324405</v>
      </c>
    </row>
    <row r="45" spans="1:5" x14ac:dyDescent="0.25">
      <c r="A45" s="14" t="s">
        <v>127</v>
      </c>
    </row>
    <row r="46" spans="1:5" x14ac:dyDescent="0.25">
      <c r="B46" s="160" t="s">
        <v>99</v>
      </c>
      <c r="C46" s="234" t="s">
        <v>1042</v>
      </c>
      <c r="D46" s="234" t="s">
        <v>1043</v>
      </c>
      <c r="E46" s="234" t="s">
        <v>1043</v>
      </c>
    </row>
    <row r="47" spans="1:5" x14ac:dyDescent="0.25">
      <c r="A47" s="14" t="s">
        <v>0</v>
      </c>
      <c r="B47" s="14">
        <v>26142</v>
      </c>
      <c r="C47" s="14">
        <v>26749</v>
      </c>
      <c r="D47" s="14">
        <v>27130</v>
      </c>
      <c r="E47" s="14">
        <v>27130</v>
      </c>
    </row>
    <row r="48" spans="1:5" x14ac:dyDescent="0.25">
      <c r="A48" s="14" t="s">
        <v>1</v>
      </c>
      <c r="B48" s="14">
        <v>34511</v>
      </c>
      <c r="C48" s="14">
        <v>35086</v>
      </c>
      <c r="D48" s="14">
        <v>35462</v>
      </c>
      <c r="E48" s="14">
        <v>35462</v>
      </c>
    </row>
    <row r="49" spans="1:5" x14ac:dyDescent="0.25">
      <c r="A49" s="14" t="s">
        <v>2</v>
      </c>
      <c r="B49" s="14">
        <v>16087</v>
      </c>
      <c r="C49" s="14">
        <v>16231</v>
      </c>
      <c r="D49" s="14">
        <v>16370</v>
      </c>
      <c r="E49" s="14">
        <v>16370</v>
      </c>
    </row>
    <row r="50" spans="1:5" x14ac:dyDescent="0.25">
      <c r="A50" s="14" t="s">
        <v>3</v>
      </c>
      <c r="B50" s="14">
        <v>28055</v>
      </c>
      <c r="C50" s="14">
        <v>28578</v>
      </c>
      <c r="D50" s="14">
        <v>29095</v>
      </c>
      <c r="E50" s="14">
        <v>29095</v>
      </c>
    </row>
    <row r="51" spans="1:5" x14ac:dyDescent="0.25">
      <c r="A51" s="14" t="s">
        <v>62</v>
      </c>
      <c r="B51" s="14">
        <v>27584</v>
      </c>
      <c r="C51" s="14">
        <v>28031</v>
      </c>
      <c r="D51" s="14">
        <v>28338</v>
      </c>
      <c r="E51" s="14">
        <v>28338</v>
      </c>
    </row>
    <row r="52" spans="1:5" x14ac:dyDescent="0.25">
      <c r="A52" s="14" t="s">
        <v>4</v>
      </c>
      <c r="B52" s="14">
        <v>18475</v>
      </c>
      <c r="C52" s="14">
        <v>18456</v>
      </c>
      <c r="D52" s="14">
        <v>18542</v>
      </c>
      <c r="E52" s="14">
        <v>18542</v>
      </c>
    </row>
    <row r="53" spans="1:5" x14ac:dyDescent="0.25">
      <c r="A53" s="14" t="s">
        <v>5</v>
      </c>
      <c r="B53" s="14">
        <v>33835</v>
      </c>
      <c r="C53" s="14">
        <v>34383</v>
      </c>
      <c r="D53" s="14">
        <v>34884</v>
      </c>
      <c r="E53" s="14">
        <v>34884</v>
      </c>
    </row>
    <row r="54" spans="1:5" x14ac:dyDescent="0.25">
      <c r="A54" s="14" t="s">
        <v>6</v>
      </c>
      <c r="B54" s="14">
        <v>26095</v>
      </c>
      <c r="C54" s="14">
        <v>26488</v>
      </c>
      <c r="D54" s="14">
        <v>26865</v>
      </c>
      <c r="E54" s="14">
        <v>26865</v>
      </c>
    </row>
    <row r="55" spans="1:5" x14ac:dyDescent="0.25">
      <c r="A55" s="14" t="s">
        <v>8</v>
      </c>
      <c r="B55" s="14">
        <v>29111</v>
      </c>
      <c r="C55" s="14">
        <v>29535</v>
      </c>
      <c r="D55" s="14">
        <v>29851</v>
      </c>
      <c r="E55" s="14">
        <v>29851</v>
      </c>
    </row>
    <row r="56" spans="1:5" x14ac:dyDescent="0.25">
      <c r="A56" s="14" t="s">
        <v>9</v>
      </c>
      <c r="B56" s="14">
        <v>33408</v>
      </c>
      <c r="C56" s="14">
        <v>33669</v>
      </c>
      <c r="D56" s="14">
        <v>33686</v>
      </c>
      <c r="E56" s="14">
        <v>33686</v>
      </c>
    </row>
    <row r="57" spans="1:5" x14ac:dyDescent="0.25">
      <c r="A57" s="14" t="s">
        <v>10</v>
      </c>
      <c r="B57" s="14">
        <v>25439</v>
      </c>
      <c r="C57" s="14">
        <v>25810</v>
      </c>
      <c r="D57" s="14">
        <v>26108</v>
      </c>
      <c r="E57" s="14">
        <v>26108</v>
      </c>
    </row>
    <row r="58" spans="1:5" x14ac:dyDescent="0.25">
      <c r="A58" s="14" t="s">
        <v>11</v>
      </c>
      <c r="B58" s="14">
        <v>22572</v>
      </c>
      <c r="C58" s="14">
        <v>23029</v>
      </c>
      <c r="D58" s="14">
        <v>23441</v>
      </c>
      <c r="E58" s="14">
        <v>23441</v>
      </c>
    </row>
    <row r="59" spans="1:5" x14ac:dyDescent="0.25">
      <c r="A59" s="14" t="s">
        <v>94</v>
      </c>
      <c r="B59" s="14">
        <v>321314</v>
      </c>
      <c r="C59" s="14">
        <v>326045</v>
      </c>
      <c r="D59" s="14">
        <v>329772</v>
      </c>
      <c r="E59" s="14">
        <v>329772</v>
      </c>
    </row>
    <row r="60" spans="1:5" x14ac:dyDescent="0.25">
      <c r="A60" s="14" t="s">
        <v>24</v>
      </c>
      <c r="B60" s="14">
        <v>46332</v>
      </c>
      <c r="C60" s="14">
        <v>46978</v>
      </c>
      <c r="D60" s="14">
        <v>47509</v>
      </c>
      <c r="E60" s="14">
        <v>47509</v>
      </c>
    </row>
    <row r="61" spans="1:5" x14ac:dyDescent="0.25">
      <c r="A61" s="14" t="s">
        <v>65</v>
      </c>
      <c r="B61" s="14">
        <v>1816502</v>
      </c>
      <c r="C61" s="14">
        <v>1846983</v>
      </c>
      <c r="D61" s="14">
        <v>1874127</v>
      </c>
      <c r="E61" s="14">
        <v>1874127</v>
      </c>
    </row>
    <row r="62" spans="1:5" x14ac:dyDescent="0.25">
      <c r="A62" s="14" t="s">
        <v>42</v>
      </c>
      <c r="B62" s="14">
        <v>10468153</v>
      </c>
      <c r="C62" s="14">
        <v>10629755</v>
      </c>
      <c r="D62" s="14">
        <v>10783087</v>
      </c>
      <c r="E62" s="14">
        <v>10783087</v>
      </c>
    </row>
  </sheetData>
  <hyperlinks>
    <hyperlink ref="A3" r:id="rId1" display="https://www.gov.uk/government/collections/winter-fuel-payments-caseload-and-household-figures" xr:uid="{23A07240-6FF0-4E85-89DB-90C385FB2564}"/>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83F62-9AD7-4A47-A34C-70E0661E80B5}">
  <sheetPr codeName="Sheet33">
    <tabColor theme="4" tint="0.59999389629810485"/>
  </sheetPr>
  <dimension ref="A1:Y312"/>
  <sheetViews>
    <sheetView topLeftCell="A41" workbookViewId="0">
      <selection activeCell="BE21" sqref="BE21"/>
    </sheetView>
  </sheetViews>
  <sheetFormatPr defaultColWidth="9" defaultRowHeight="14.25" x14ac:dyDescent="0.2"/>
  <cols>
    <col min="1" max="1" width="19.375" style="207" customWidth="1"/>
    <col min="2" max="3" width="10.375" style="207" bestFit="1" customWidth="1"/>
    <col min="4" max="5" width="10.375" style="207" customWidth="1"/>
    <col min="6" max="8" width="10.375" style="207" bestFit="1" customWidth="1"/>
    <col min="9" max="10" width="10.375" style="207" customWidth="1"/>
    <col min="11" max="14" width="10.375" style="207" bestFit="1" customWidth="1"/>
    <col min="15" max="18" width="9" style="207"/>
    <col min="19" max="19" width="9" style="210"/>
    <col min="20" max="16384" width="9" style="207"/>
  </cols>
  <sheetData>
    <row r="1" spans="1:22" ht="80.25" x14ac:dyDescent="0.2">
      <c r="A1" s="207" t="s">
        <v>968</v>
      </c>
      <c r="S1" s="208" t="s">
        <v>316</v>
      </c>
    </row>
    <row r="2" spans="1:22" x14ac:dyDescent="0.2">
      <c r="A2" s="209" t="s">
        <v>38</v>
      </c>
    </row>
    <row r="3" spans="1:22" x14ac:dyDescent="0.2">
      <c r="A3" s="211" t="s">
        <v>994</v>
      </c>
    </row>
    <row r="4" spans="1:22" x14ac:dyDescent="0.2">
      <c r="A4" s="207" t="s">
        <v>1071</v>
      </c>
    </row>
    <row r="5" spans="1:22" x14ac:dyDescent="0.2">
      <c r="Q5" s="245"/>
    </row>
    <row r="6" spans="1:22" x14ac:dyDescent="0.2">
      <c r="A6" s="207" t="s">
        <v>129</v>
      </c>
      <c r="G6" s="207" t="s">
        <v>164</v>
      </c>
      <c r="L6" s="207" t="s">
        <v>845</v>
      </c>
    </row>
    <row r="8" spans="1:22" x14ac:dyDescent="0.2">
      <c r="B8" s="207" t="s">
        <v>131</v>
      </c>
      <c r="C8" s="207" t="s">
        <v>844</v>
      </c>
      <c r="D8" s="207" t="s">
        <v>993</v>
      </c>
      <c r="E8" s="207" t="s">
        <v>1045</v>
      </c>
      <c r="F8" s="207" t="s">
        <v>1113</v>
      </c>
      <c r="G8" s="207" t="s">
        <v>131</v>
      </c>
      <c r="H8" s="207" t="s">
        <v>844</v>
      </c>
      <c r="I8" s="207" t="s">
        <v>993</v>
      </c>
      <c r="J8" s="207" t="s">
        <v>1045</v>
      </c>
      <c r="K8" s="207" t="s">
        <v>1113</v>
      </c>
      <c r="M8" s="207" t="s">
        <v>130</v>
      </c>
      <c r="N8" s="207" t="s">
        <v>131</v>
      </c>
      <c r="O8" s="207" t="s">
        <v>844</v>
      </c>
      <c r="P8" s="207" t="s">
        <v>993</v>
      </c>
      <c r="Q8" s="207" t="s">
        <v>1045</v>
      </c>
      <c r="R8" s="207" t="s">
        <v>1113</v>
      </c>
      <c r="T8" s="207" t="str">
        <f ca="1">OFFSET(S8,0,-13)</f>
        <v>2023-24</v>
      </c>
      <c r="U8" s="207" t="s">
        <v>44</v>
      </c>
      <c r="V8" s="207" t="s">
        <v>164</v>
      </c>
    </row>
    <row r="9" spans="1:22" x14ac:dyDescent="0.2">
      <c r="A9" s="207" t="s">
        <v>0</v>
      </c>
      <c r="B9" s="207">
        <v>680</v>
      </c>
      <c r="C9" s="207">
        <v>569</v>
      </c>
      <c r="D9" s="207">
        <v>619</v>
      </c>
      <c r="E9" s="207">
        <v>614</v>
      </c>
      <c r="F9" s="207">
        <v>1567</v>
      </c>
      <c r="G9" s="212">
        <f t="shared" ref="G9:G24" si="0">IFERROR(B9/N9,"-")</f>
        <v>12.692013363943484</v>
      </c>
      <c r="H9" s="212">
        <f t="shared" ref="H9:H24" si="1">IFERROR(C9/O9,"-")</f>
        <v>10.417429512998902</v>
      </c>
      <c r="I9" s="212">
        <f t="shared" ref="I9:I24" si="2">IFERROR(D9/P9,"-")</f>
        <v>11.030525509203985</v>
      </c>
      <c r="J9" s="212">
        <f>IFERROR(E9/Q9,"-")</f>
        <v>10.72863882579067</v>
      </c>
      <c r="K9" s="212">
        <f>IFERROR(F9/R9,"-")</f>
        <v>27.231336021131657</v>
      </c>
      <c r="L9" s="207" t="s">
        <v>0</v>
      </c>
      <c r="M9" s="207">
        <v>52.872999999999998</v>
      </c>
      <c r="N9" s="207">
        <v>53.576999999999998</v>
      </c>
      <c r="O9" s="207">
        <v>54.62</v>
      </c>
      <c r="P9" s="207">
        <v>56.116999999999997</v>
      </c>
      <c r="Q9" s="207">
        <v>57.23</v>
      </c>
      <c r="R9" s="246">
        <v>57.543999999999997</v>
      </c>
      <c r="T9" s="207" t="s">
        <v>0</v>
      </c>
      <c r="U9" s="213">
        <f ca="1">OFFSET(S9,0,-13)</f>
        <v>1567</v>
      </c>
      <c r="V9" s="214">
        <f ca="1">OFFSET(S9,0,-8)</f>
        <v>27.231336021131657</v>
      </c>
    </row>
    <row r="10" spans="1:22" x14ac:dyDescent="0.2">
      <c r="A10" s="207" t="s">
        <v>132</v>
      </c>
      <c r="B10" s="207">
        <v>934</v>
      </c>
      <c r="C10" s="207">
        <v>850</v>
      </c>
      <c r="D10" s="207">
        <v>872</v>
      </c>
      <c r="E10" s="207" t="s">
        <v>135</v>
      </c>
      <c r="F10" s="207" t="s">
        <v>135</v>
      </c>
      <c r="G10" s="212">
        <f t="shared" si="0"/>
        <v>13.909780034848913</v>
      </c>
      <c r="H10" s="212">
        <f t="shared" si="1"/>
        <v>12.687513993581609</v>
      </c>
      <c r="I10" s="212">
        <f t="shared" si="2"/>
        <v>12.851121525628555</v>
      </c>
      <c r="J10" s="212" t="str">
        <f t="shared" ref="J10:J24" si="3">IFERROR(E10/Q10,"-")</f>
        <v>-</v>
      </c>
      <c r="K10" s="212" t="str">
        <f t="shared" ref="K10:K24" si="4">IFERROR(F10/R10,"-")</f>
        <v>-</v>
      </c>
      <c r="L10" s="207" t="s">
        <v>132</v>
      </c>
      <c r="M10" s="207">
        <v>66.400000000000006</v>
      </c>
      <c r="N10" s="207">
        <v>67.147000000000006</v>
      </c>
      <c r="O10" s="207">
        <v>66.995000000000005</v>
      </c>
      <c r="P10" s="207">
        <v>67.853999999999999</v>
      </c>
      <c r="Q10" s="207" t="s">
        <v>135</v>
      </c>
      <c r="R10" s="246">
        <v>68.801000000000002</v>
      </c>
      <c r="T10" s="207" t="s">
        <v>132</v>
      </c>
      <c r="U10" s="213" t="str">
        <f t="shared" ref="U10:U24" ca="1" si="5">OFFSET(S10,0,-13)</f>
        <v>..</v>
      </c>
      <c r="V10" s="214" t="str">
        <f t="shared" ref="V10:V24" ca="1" si="6">OFFSET(S10,0,-8)</f>
        <v>-</v>
      </c>
    </row>
    <row r="11" spans="1:22" x14ac:dyDescent="0.2">
      <c r="A11" s="207" t="s">
        <v>2</v>
      </c>
      <c r="B11" s="207" t="s">
        <v>133</v>
      </c>
      <c r="C11" s="207" t="s">
        <v>135</v>
      </c>
      <c r="D11" s="207">
        <v>505</v>
      </c>
      <c r="E11" s="207">
        <v>611</v>
      </c>
      <c r="F11" s="207">
        <v>731</v>
      </c>
      <c r="G11" s="212" t="str">
        <f t="shared" si="0"/>
        <v>-</v>
      </c>
      <c r="H11" s="212" t="str">
        <f t="shared" si="1"/>
        <v>-</v>
      </c>
      <c r="I11" s="212">
        <f t="shared" si="2"/>
        <v>10.639642676554862</v>
      </c>
      <c r="J11" s="212">
        <f t="shared" si="3"/>
        <v>12.459216965742252</v>
      </c>
      <c r="K11" s="212">
        <f t="shared" si="4"/>
        <v>14.963869726310618</v>
      </c>
      <c r="L11" s="207" t="s">
        <v>2</v>
      </c>
      <c r="M11" s="207">
        <v>44.14</v>
      </c>
      <c r="N11" s="207">
        <v>44.744999999999997</v>
      </c>
      <c r="O11" s="207" t="s">
        <v>135</v>
      </c>
      <c r="P11" s="207">
        <v>47.463999999999999</v>
      </c>
      <c r="Q11" s="207">
        <v>49.04</v>
      </c>
      <c r="R11" s="246">
        <v>48.850999999999999</v>
      </c>
      <c r="T11" s="207" t="s">
        <v>2</v>
      </c>
      <c r="U11" s="213">
        <f t="shared" ca="1" si="5"/>
        <v>731</v>
      </c>
      <c r="V11" s="214">
        <f t="shared" ca="1" si="6"/>
        <v>14.963869726310618</v>
      </c>
    </row>
    <row r="12" spans="1:22" x14ac:dyDescent="0.2">
      <c r="A12" s="207" t="s">
        <v>3</v>
      </c>
      <c r="B12" s="207">
        <v>655</v>
      </c>
      <c r="C12" s="207">
        <v>486</v>
      </c>
      <c r="D12" s="207">
        <v>605</v>
      </c>
      <c r="E12" s="207">
        <v>510</v>
      </c>
      <c r="F12" s="207">
        <v>1217</v>
      </c>
      <c r="G12" s="212">
        <f t="shared" si="0"/>
        <v>12.841878247230664</v>
      </c>
      <c r="H12" s="212">
        <f t="shared" si="1"/>
        <v>9.2702094380650824</v>
      </c>
      <c r="I12" s="212">
        <f t="shared" si="2"/>
        <v>11.25162730146922</v>
      </c>
      <c r="J12" s="212">
        <f t="shared" si="3"/>
        <v>9.7757331799884994</v>
      </c>
      <c r="K12" s="212">
        <f t="shared" si="4"/>
        <v>22.04670205249905</v>
      </c>
      <c r="L12" s="207" t="s">
        <v>3</v>
      </c>
      <c r="M12" s="207">
        <v>50.625</v>
      </c>
      <c r="N12" s="207">
        <v>51.005000000000003</v>
      </c>
      <c r="O12" s="207">
        <v>52.426000000000002</v>
      </c>
      <c r="P12" s="207">
        <v>53.77</v>
      </c>
      <c r="Q12" s="207">
        <v>52.17</v>
      </c>
      <c r="R12" s="246">
        <v>55.201000000000001</v>
      </c>
      <c r="T12" s="207" t="s">
        <v>3</v>
      </c>
      <c r="U12" s="213">
        <f t="shared" ca="1" si="5"/>
        <v>1217</v>
      </c>
      <c r="V12" s="214">
        <f t="shared" ca="1" si="6"/>
        <v>22.04670205249905</v>
      </c>
    </row>
    <row r="13" spans="1:22" x14ac:dyDescent="0.2">
      <c r="A13" s="207" t="s">
        <v>7</v>
      </c>
      <c r="B13" s="207">
        <v>525</v>
      </c>
      <c r="C13" s="207">
        <v>417</v>
      </c>
      <c r="D13" s="207">
        <v>394</v>
      </c>
      <c r="E13" s="207">
        <v>537</v>
      </c>
      <c r="F13" s="207">
        <v>1015</v>
      </c>
      <c r="G13" s="212">
        <f t="shared" si="0"/>
        <v>12.163195329332995</v>
      </c>
      <c r="H13" s="212">
        <f t="shared" si="1"/>
        <v>8.0212360782503307</v>
      </c>
      <c r="I13" s="212">
        <f t="shared" si="2"/>
        <v>7.4058758294017029</v>
      </c>
      <c r="J13" s="212">
        <f t="shared" si="3"/>
        <v>9.6878946418906722</v>
      </c>
      <c r="K13" s="212">
        <f t="shared" si="4"/>
        <v>18.669070041200705</v>
      </c>
      <c r="L13" s="207" t="s">
        <v>7</v>
      </c>
      <c r="M13" s="207">
        <v>50.569000000000003</v>
      </c>
      <c r="N13" s="207">
        <v>43.162999999999997</v>
      </c>
      <c r="O13" s="207">
        <v>51.987000000000002</v>
      </c>
      <c r="P13" s="207">
        <v>53.201000000000001</v>
      </c>
      <c r="Q13" s="207">
        <v>55.43</v>
      </c>
      <c r="R13" s="246">
        <v>54.368000000000002</v>
      </c>
      <c r="T13" s="207" t="s">
        <v>7</v>
      </c>
      <c r="U13" s="213">
        <f t="shared" ca="1" si="5"/>
        <v>1015</v>
      </c>
      <c r="V13" s="214">
        <f t="shared" ca="1" si="6"/>
        <v>18.669070041200705</v>
      </c>
    </row>
    <row r="14" spans="1:22" x14ac:dyDescent="0.2">
      <c r="A14" s="207" t="s">
        <v>4</v>
      </c>
      <c r="B14" s="207">
        <v>566</v>
      </c>
      <c r="C14" s="207">
        <v>627</v>
      </c>
      <c r="D14" s="207">
        <v>563</v>
      </c>
      <c r="E14" s="207">
        <v>672</v>
      </c>
      <c r="F14" s="207">
        <v>952</v>
      </c>
      <c r="G14" s="212">
        <f t="shared" si="0"/>
        <v>8.057742408496221</v>
      </c>
      <c r="H14" s="212">
        <f t="shared" si="1"/>
        <v>14.760581948302651</v>
      </c>
      <c r="I14" s="212">
        <f t="shared" si="2"/>
        <v>13.184702934357508</v>
      </c>
      <c r="J14" s="212">
        <f t="shared" si="3"/>
        <v>15.920398009950249</v>
      </c>
      <c r="K14" s="212">
        <f t="shared" si="4"/>
        <v>22.153960718607465</v>
      </c>
      <c r="L14" s="207" t="s">
        <v>4</v>
      </c>
      <c r="M14" s="207">
        <v>42.817999999999998</v>
      </c>
      <c r="N14" s="207">
        <v>70.242999999999995</v>
      </c>
      <c r="O14" s="207">
        <v>42.478000000000002</v>
      </c>
      <c r="P14" s="207">
        <v>42.701000000000001</v>
      </c>
      <c r="Q14" s="207">
        <v>42.21</v>
      </c>
      <c r="R14" s="246">
        <v>42.972000000000001</v>
      </c>
      <c r="T14" s="207" t="s">
        <v>4</v>
      </c>
      <c r="U14" s="213">
        <f t="shared" ca="1" si="5"/>
        <v>952</v>
      </c>
      <c r="V14" s="214">
        <f t="shared" ca="1" si="6"/>
        <v>22.153960718607465</v>
      </c>
    </row>
    <row r="15" spans="1:22" x14ac:dyDescent="0.2">
      <c r="A15" s="207" t="s">
        <v>5</v>
      </c>
      <c r="B15" s="207">
        <v>1261</v>
      </c>
      <c r="C15" s="207">
        <v>1193</v>
      </c>
      <c r="D15" s="207">
        <v>969</v>
      </c>
      <c r="E15" s="207">
        <v>1157</v>
      </c>
      <c r="F15" s="207">
        <v>1734</v>
      </c>
      <c r="G15" s="212">
        <f t="shared" si="0"/>
        <v>25.492257308049972</v>
      </c>
      <c r="H15" s="212">
        <f t="shared" si="1"/>
        <v>16.765507743331739</v>
      </c>
      <c r="I15" s="212">
        <f t="shared" si="2"/>
        <v>13.313548493466881</v>
      </c>
      <c r="J15" s="212">
        <f t="shared" si="3"/>
        <v>14.93095883339786</v>
      </c>
      <c r="K15" s="212">
        <f t="shared" si="4"/>
        <v>23.321497740477728</v>
      </c>
      <c r="L15" s="207" t="s">
        <v>5</v>
      </c>
      <c r="M15" s="207">
        <v>69.391000000000005</v>
      </c>
      <c r="N15" s="207">
        <v>49.466000000000001</v>
      </c>
      <c r="O15" s="207">
        <v>71.158000000000001</v>
      </c>
      <c r="P15" s="207">
        <v>72.783000000000001</v>
      </c>
      <c r="Q15" s="207">
        <v>77.489999999999995</v>
      </c>
      <c r="R15" s="246">
        <v>74.352000000000004</v>
      </c>
      <c r="T15" s="207" t="s">
        <v>5</v>
      </c>
      <c r="U15" s="213">
        <f t="shared" ca="1" si="5"/>
        <v>1734</v>
      </c>
      <c r="V15" s="214">
        <f t="shared" ca="1" si="6"/>
        <v>23.321497740477728</v>
      </c>
    </row>
    <row r="16" spans="1:22" x14ac:dyDescent="0.2">
      <c r="A16" s="207" t="s">
        <v>6</v>
      </c>
      <c r="B16" s="207">
        <v>379</v>
      </c>
      <c r="C16" s="207">
        <v>403</v>
      </c>
      <c r="D16" s="207">
        <v>411</v>
      </c>
      <c r="E16" s="207">
        <v>400</v>
      </c>
      <c r="F16" s="207">
        <v>579</v>
      </c>
      <c r="G16" s="212">
        <f t="shared" si="0"/>
        <v>7.4236577674181738</v>
      </c>
      <c r="H16" s="212">
        <f t="shared" si="1"/>
        <v>8.1071838097728772</v>
      </c>
      <c r="I16" s="212">
        <f t="shared" si="2"/>
        <v>8.1656169908409986</v>
      </c>
      <c r="J16" s="212">
        <f t="shared" si="3"/>
        <v>13.966480446927374</v>
      </c>
      <c r="K16" s="212">
        <f t="shared" si="4"/>
        <v>11.347156351663857</v>
      </c>
      <c r="L16" s="207" t="s">
        <v>6</v>
      </c>
      <c r="M16" s="207">
        <v>49.137999999999998</v>
      </c>
      <c r="N16" s="207">
        <v>51.052999999999997</v>
      </c>
      <c r="O16" s="207">
        <v>49.709000000000003</v>
      </c>
      <c r="P16" s="207">
        <v>50.332999999999998</v>
      </c>
      <c r="Q16" s="207">
        <v>28.64</v>
      </c>
      <c r="R16" s="246">
        <v>51.026000000000003</v>
      </c>
      <c r="T16" s="207" t="s">
        <v>6</v>
      </c>
      <c r="U16" s="213">
        <f t="shared" ca="1" si="5"/>
        <v>579</v>
      </c>
      <c r="V16" s="214">
        <f t="shared" ca="1" si="6"/>
        <v>11.347156351663857</v>
      </c>
    </row>
    <row r="17" spans="1:22" x14ac:dyDescent="0.2">
      <c r="A17" s="207" t="s">
        <v>8</v>
      </c>
      <c r="B17" s="207">
        <v>803</v>
      </c>
      <c r="C17" s="207">
        <v>839</v>
      </c>
      <c r="D17" s="207">
        <v>965</v>
      </c>
      <c r="E17" s="207">
        <v>804</v>
      </c>
      <c r="F17" s="207">
        <v>640</v>
      </c>
      <c r="G17" s="212">
        <f t="shared" si="0"/>
        <v>12.97840703387639</v>
      </c>
      <c r="H17" s="212">
        <f t="shared" si="1"/>
        <v>13.402341815625949</v>
      </c>
      <c r="I17" s="212">
        <f t="shared" si="2"/>
        <v>15.046151927154797</v>
      </c>
      <c r="J17" s="212">
        <f t="shared" si="3"/>
        <v>5.9537914691943135</v>
      </c>
      <c r="K17" s="212">
        <f t="shared" si="4"/>
        <v>9.7535699590045262</v>
      </c>
      <c r="L17" s="207" t="s">
        <v>8</v>
      </c>
      <c r="M17" s="207">
        <v>61.033999999999999</v>
      </c>
      <c r="N17" s="207">
        <v>61.872</v>
      </c>
      <c r="O17" s="207">
        <v>62.600999999999999</v>
      </c>
      <c r="P17" s="207">
        <v>64.135999999999996</v>
      </c>
      <c r="Q17" s="207">
        <v>135.04</v>
      </c>
      <c r="R17" s="246">
        <v>65.617000000000004</v>
      </c>
      <c r="T17" s="207" t="s">
        <v>8</v>
      </c>
      <c r="U17" s="213">
        <f t="shared" ca="1" si="5"/>
        <v>640</v>
      </c>
      <c r="V17" s="214">
        <f t="shared" ca="1" si="6"/>
        <v>9.7535699590045262</v>
      </c>
    </row>
    <row r="18" spans="1:22" x14ac:dyDescent="0.2">
      <c r="A18" s="207" t="s">
        <v>9</v>
      </c>
      <c r="B18" s="207">
        <v>1355</v>
      </c>
      <c r="C18" s="207">
        <v>1245</v>
      </c>
      <c r="D18" s="207">
        <v>1047</v>
      </c>
      <c r="E18" s="207">
        <v>858</v>
      </c>
      <c r="F18" s="207">
        <v>1379</v>
      </c>
      <c r="G18" s="212">
        <f t="shared" si="0"/>
        <v>20.903719473627376</v>
      </c>
      <c r="H18" s="212">
        <f t="shared" si="1"/>
        <v>19.31430344399628</v>
      </c>
      <c r="I18" s="212">
        <f t="shared" si="2"/>
        <v>15.975708378473227</v>
      </c>
      <c r="J18" s="212">
        <f t="shared" si="3"/>
        <v>6.5797546012269938</v>
      </c>
      <c r="K18" s="212">
        <f t="shared" si="4"/>
        <v>20.683965801709913</v>
      </c>
      <c r="L18" s="207" t="s">
        <v>9</v>
      </c>
      <c r="M18" s="207">
        <v>64.075999999999993</v>
      </c>
      <c r="N18" s="207">
        <v>64.820999999999998</v>
      </c>
      <c r="O18" s="207">
        <v>64.459999999999994</v>
      </c>
      <c r="P18" s="207">
        <v>65.537000000000006</v>
      </c>
      <c r="Q18" s="207">
        <v>130.4</v>
      </c>
      <c r="R18" s="246">
        <v>66.67</v>
      </c>
      <c r="T18" s="207" t="s">
        <v>9</v>
      </c>
      <c r="U18" s="213">
        <f t="shared" ca="1" si="5"/>
        <v>1379</v>
      </c>
      <c r="V18" s="214">
        <f t="shared" ca="1" si="6"/>
        <v>20.683965801709913</v>
      </c>
    </row>
    <row r="19" spans="1:22" x14ac:dyDescent="0.2">
      <c r="A19" s="207" t="s">
        <v>46</v>
      </c>
      <c r="B19" s="207">
        <v>301</v>
      </c>
      <c r="C19" s="207">
        <v>306</v>
      </c>
      <c r="D19" s="207">
        <v>273</v>
      </c>
      <c r="E19" s="207">
        <v>323</v>
      </c>
      <c r="F19" s="207">
        <v>1008</v>
      </c>
      <c r="G19" s="212">
        <f t="shared" si="0"/>
        <v>5.7412069886320287</v>
      </c>
      <c r="H19" s="212">
        <f t="shared" si="1"/>
        <v>5.7155665135044273</v>
      </c>
      <c r="I19" s="212">
        <f t="shared" si="2"/>
        <v>4.9812973268862333</v>
      </c>
      <c r="J19" s="212">
        <f t="shared" si="3"/>
        <v>2.9616724738675959</v>
      </c>
      <c r="K19" s="212">
        <f t="shared" si="4"/>
        <v>17.975604536700192</v>
      </c>
      <c r="L19" s="207" t="s">
        <v>46</v>
      </c>
      <c r="M19" s="207">
        <v>51.895000000000003</v>
      </c>
      <c r="N19" s="207">
        <v>52.427999999999997</v>
      </c>
      <c r="O19" s="207">
        <v>53.537999999999997</v>
      </c>
      <c r="P19" s="207">
        <v>54.805</v>
      </c>
      <c r="Q19" s="207">
        <v>109.06</v>
      </c>
      <c r="R19" s="246">
        <v>56.076000000000001</v>
      </c>
      <c r="T19" s="207" t="s">
        <v>46</v>
      </c>
      <c r="U19" s="213">
        <f t="shared" ca="1" si="5"/>
        <v>1008</v>
      </c>
      <c r="V19" s="214">
        <f t="shared" ca="1" si="6"/>
        <v>17.975604536700192</v>
      </c>
    </row>
    <row r="20" spans="1:22" x14ac:dyDescent="0.2">
      <c r="A20" s="207" t="s">
        <v>11</v>
      </c>
      <c r="B20" s="207">
        <v>634</v>
      </c>
      <c r="C20" s="207" t="s">
        <v>135</v>
      </c>
      <c r="D20" s="207">
        <v>458</v>
      </c>
      <c r="E20" s="207">
        <v>434</v>
      </c>
      <c r="F20" s="207">
        <v>805</v>
      </c>
      <c r="G20" s="212">
        <f t="shared" si="0"/>
        <v>12.806011149713177</v>
      </c>
      <c r="H20" s="212" t="str">
        <f t="shared" si="1"/>
        <v>-</v>
      </c>
      <c r="I20" s="212">
        <f t="shared" si="2"/>
        <v>9.0605155393776329</v>
      </c>
      <c r="J20" s="212">
        <f t="shared" si="3"/>
        <v>2.7629233511586451</v>
      </c>
      <c r="K20" s="212">
        <f t="shared" si="4"/>
        <v>15.690172689354073</v>
      </c>
      <c r="L20" s="207" t="s">
        <v>11</v>
      </c>
      <c r="M20" s="207">
        <v>49.192999999999998</v>
      </c>
      <c r="N20" s="207">
        <v>49.508000000000003</v>
      </c>
      <c r="O20" s="207">
        <v>49.872</v>
      </c>
      <c r="P20" s="207">
        <v>50.548999999999999</v>
      </c>
      <c r="Q20" s="207">
        <v>157.08000000000001</v>
      </c>
      <c r="R20" s="246">
        <v>51.305999999999997</v>
      </c>
      <c r="T20" s="207" t="s">
        <v>11</v>
      </c>
      <c r="U20" s="213">
        <f t="shared" ca="1" si="5"/>
        <v>805</v>
      </c>
      <c r="V20" s="214">
        <f t="shared" ca="1" si="6"/>
        <v>15.690172689354073</v>
      </c>
    </row>
    <row r="21" spans="1:22" x14ac:dyDescent="0.2">
      <c r="A21" s="207" t="s">
        <v>41</v>
      </c>
      <c r="B21" s="207">
        <v>8093</v>
      </c>
      <c r="C21" s="215">
        <f>SUM(C9:C20)</f>
        <v>6935</v>
      </c>
      <c r="D21" s="215">
        <f>SUM(D9:D20)</f>
        <v>7681</v>
      </c>
      <c r="E21" s="215">
        <f>SUM(E9:E20)</f>
        <v>6920</v>
      </c>
      <c r="F21" s="215">
        <f>SUM(F9:F20)</f>
        <v>11627</v>
      </c>
      <c r="G21" s="212">
        <f t="shared" si="0"/>
        <v>12.280206607306518</v>
      </c>
      <c r="H21" s="212">
        <f t="shared" si="1"/>
        <v>10.414921387656243</v>
      </c>
      <c r="I21" s="212">
        <f t="shared" si="2"/>
        <v>11.30806036069194</v>
      </c>
      <c r="J21" s="212">
        <f t="shared" si="3"/>
        <v>7.7423108336410111</v>
      </c>
      <c r="K21" s="212">
        <f t="shared" si="4"/>
        <v>16.783008845469872</v>
      </c>
      <c r="L21" s="207" t="s">
        <v>41</v>
      </c>
      <c r="M21" s="207">
        <v>652.15199999999993</v>
      </c>
      <c r="N21" s="207">
        <v>659.02800000000002</v>
      </c>
      <c r="O21" s="207">
        <v>665.87156463987878</v>
      </c>
      <c r="P21" s="215">
        <f>SUM(P9:P20)</f>
        <v>679.25</v>
      </c>
      <c r="Q21" s="215">
        <f>SUM(Q9:Q20)</f>
        <v>893.79000000000008</v>
      </c>
      <c r="R21" s="247">
        <f>SUM(R9:R20)</f>
        <v>692.78399999999999</v>
      </c>
      <c r="T21" s="207" t="s">
        <v>41</v>
      </c>
      <c r="U21" s="213">
        <f t="shared" ca="1" si="5"/>
        <v>11627</v>
      </c>
      <c r="V21" s="214">
        <f t="shared" ca="1" si="6"/>
        <v>16.783008845469872</v>
      </c>
    </row>
    <row r="22" spans="1:22" x14ac:dyDescent="0.2">
      <c r="A22" s="207" t="s">
        <v>134</v>
      </c>
      <c r="B22" s="207">
        <v>1525</v>
      </c>
      <c r="C22" s="207">
        <v>1611</v>
      </c>
      <c r="D22" s="207">
        <v>1832</v>
      </c>
      <c r="E22" s="207">
        <v>1820</v>
      </c>
      <c r="F22" s="207">
        <v>3600</v>
      </c>
      <c r="G22" s="212">
        <f t="shared" si="0"/>
        <v>13.365468886941279</v>
      </c>
      <c r="H22" s="212">
        <f t="shared" si="1"/>
        <v>14.327259144633281</v>
      </c>
      <c r="I22" s="212">
        <f t="shared" si="2"/>
        <v>16.175314986005528</v>
      </c>
      <c r="J22" s="212">
        <f t="shared" si="3"/>
        <v>86.460807600950119</v>
      </c>
      <c r="K22" s="212">
        <f t="shared" si="4"/>
        <v>31.545464901288984</v>
      </c>
      <c r="L22" s="207" t="s">
        <v>134</v>
      </c>
      <c r="M22" s="207">
        <v>113.10599999999999</v>
      </c>
      <c r="N22" s="207">
        <v>114.1</v>
      </c>
      <c r="O22" s="207">
        <v>112.443</v>
      </c>
      <c r="P22" s="207">
        <v>113.259</v>
      </c>
      <c r="Q22" s="207">
        <v>21.05</v>
      </c>
      <c r="R22" s="246">
        <v>114.121</v>
      </c>
      <c r="T22" s="207" t="s">
        <v>134</v>
      </c>
      <c r="U22" s="213">
        <f t="shared" ca="1" si="5"/>
        <v>3600</v>
      </c>
      <c r="V22" s="214">
        <f t="shared" ca="1" si="6"/>
        <v>31.545464901288984</v>
      </c>
    </row>
    <row r="23" spans="1:22" x14ac:dyDescent="0.2">
      <c r="A23" s="207" t="s">
        <v>65</v>
      </c>
      <c r="B23" s="207">
        <v>42770</v>
      </c>
      <c r="C23" s="207">
        <v>40620</v>
      </c>
      <c r="D23" s="207">
        <v>39030</v>
      </c>
      <c r="E23" s="207">
        <v>43250</v>
      </c>
      <c r="F23" s="207">
        <v>56080</v>
      </c>
      <c r="G23" s="212">
        <f t="shared" si="0"/>
        <v>11.270463454000463</v>
      </c>
      <c r="H23" s="212">
        <f t="shared" si="1"/>
        <v>10.661417322834646</v>
      </c>
      <c r="I23" s="212">
        <f t="shared" si="2"/>
        <v>10.116244802238171</v>
      </c>
      <c r="J23" s="212">
        <f t="shared" si="3"/>
        <v>11.131713002046691</v>
      </c>
      <c r="K23" s="212">
        <f t="shared" si="4"/>
        <v>14.336320151911821</v>
      </c>
      <c r="L23" s="207" t="s">
        <v>65</v>
      </c>
      <c r="M23" s="207">
        <v>3765.2359999999999</v>
      </c>
      <c r="N23" s="207">
        <v>3794.8749999999991</v>
      </c>
      <c r="O23" s="207">
        <v>3810</v>
      </c>
      <c r="P23" s="207">
        <v>3858.1509999999998</v>
      </c>
      <c r="Q23" s="207">
        <v>3885.2959999999998</v>
      </c>
      <c r="R23" s="246">
        <v>3911.7429999999999</v>
      </c>
      <c r="T23" s="207" t="s">
        <v>65</v>
      </c>
      <c r="U23" s="213">
        <f t="shared" ca="1" si="5"/>
        <v>56080</v>
      </c>
      <c r="V23" s="214">
        <f t="shared" ca="1" si="6"/>
        <v>14.336320151911821</v>
      </c>
    </row>
    <row r="24" spans="1:22" x14ac:dyDescent="0.2">
      <c r="A24" s="207" t="s">
        <v>42</v>
      </c>
      <c r="B24" s="207">
        <v>304290</v>
      </c>
      <c r="C24" s="207">
        <v>282240</v>
      </c>
      <c r="D24" s="207">
        <v>290180</v>
      </c>
      <c r="E24" s="207">
        <v>311990</v>
      </c>
      <c r="F24" s="207">
        <v>358370</v>
      </c>
      <c r="G24" s="212">
        <f t="shared" si="0"/>
        <v>13.011656484058761</v>
      </c>
      <c r="H24" s="212">
        <f t="shared" si="1"/>
        <v>11.98980458793543</v>
      </c>
      <c r="I24" s="212">
        <f t="shared" si="2"/>
        <v>12.157448043647157</v>
      </c>
      <c r="J24" s="212">
        <f t="shared" si="3"/>
        <v>12.977505352352642</v>
      </c>
      <c r="K24" s="212">
        <f t="shared" si="4"/>
        <v>14.803155252660289</v>
      </c>
      <c r="L24" s="207" t="s">
        <v>42</v>
      </c>
      <c r="M24" s="207">
        <v>23222.538</v>
      </c>
      <c r="N24" s="207">
        <v>23385.954000000005</v>
      </c>
      <c r="O24" s="207">
        <v>23540</v>
      </c>
      <c r="P24" s="207">
        <v>23868.495999999999</v>
      </c>
      <c r="Q24" s="207">
        <v>24040.83</v>
      </c>
      <c r="R24" s="246">
        <v>24209.027999999998</v>
      </c>
      <c r="T24" s="207" t="s">
        <v>42</v>
      </c>
      <c r="U24" s="213">
        <f t="shared" ca="1" si="5"/>
        <v>358370</v>
      </c>
      <c r="V24" s="214">
        <f t="shared" ca="1" si="6"/>
        <v>14.803155252660289</v>
      </c>
    </row>
    <row r="27" spans="1:22" x14ac:dyDescent="0.2">
      <c r="A27" s="207" t="s">
        <v>846</v>
      </c>
      <c r="G27" s="207" t="s">
        <v>851</v>
      </c>
    </row>
    <row r="29" spans="1:22" x14ac:dyDescent="0.2">
      <c r="B29" s="207" t="s">
        <v>131</v>
      </c>
      <c r="C29" s="207" t="s">
        <v>844</v>
      </c>
      <c r="D29" s="207" t="s">
        <v>993</v>
      </c>
      <c r="E29" s="207" t="s">
        <v>1045</v>
      </c>
      <c r="F29" s="207" t="s">
        <v>1113</v>
      </c>
      <c r="G29" s="207" t="s">
        <v>131</v>
      </c>
      <c r="H29" s="207" t="s">
        <v>844</v>
      </c>
      <c r="I29" s="207" t="s">
        <v>993</v>
      </c>
      <c r="J29" s="207" t="s">
        <v>1045</v>
      </c>
      <c r="K29" s="207" t="s">
        <v>1113</v>
      </c>
    </row>
    <row r="30" spans="1:22" x14ac:dyDescent="0.2">
      <c r="A30" s="207" t="s">
        <v>0</v>
      </c>
      <c r="B30" s="207">
        <v>675</v>
      </c>
      <c r="C30" s="207">
        <v>562</v>
      </c>
      <c r="D30" s="207">
        <v>613</v>
      </c>
      <c r="E30" s="207">
        <v>613</v>
      </c>
      <c r="F30" s="207">
        <v>863</v>
      </c>
      <c r="G30" s="216">
        <f t="shared" ref="G30:I45" si="7">IFERROR(B30/B9,"-")</f>
        <v>0.99264705882352944</v>
      </c>
      <c r="H30" s="216">
        <f t="shared" si="7"/>
        <v>0.9876977152899824</v>
      </c>
      <c r="I30" s="216">
        <f t="shared" si="7"/>
        <v>0.99030694668820674</v>
      </c>
      <c r="J30" s="216">
        <f t="shared" ref="J30:J45" si="8">IFERROR(E30/E9,"-")</f>
        <v>0.99837133550488599</v>
      </c>
      <c r="K30" s="216">
        <f t="shared" ref="K30:K45" si="9">IFERROR(F30/F9,"-")</f>
        <v>0.55073388640714738</v>
      </c>
    </row>
    <row r="31" spans="1:22" x14ac:dyDescent="0.2">
      <c r="A31" s="207" t="s">
        <v>132</v>
      </c>
      <c r="B31" s="207">
        <v>892</v>
      </c>
      <c r="C31" s="207">
        <v>778</v>
      </c>
      <c r="D31" s="207">
        <v>743</v>
      </c>
      <c r="E31" s="207">
        <v>0</v>
      </c>
      <c r="F31" s="207" t="s">
        <v>135</v>
      </c>
      <c r="G31" s="216">
        <f t="shared" si="7"/>
        <v>0.95503211991434689</v>
      </c>
      <c r="H31" s="216">
        <f t="shared" si="7"/>
        <v>0.91529411764705881</v>
      </c>
      <c r="I31" s="216">
        <f t="shared" si="7"/>
        <v>0.85206422018348627</v>
      </c>
      <c r="J31" s="216" t="str">
        <f t="shared" si="8"/>
        <v>-</v>
      </c>
      <c r="K31" s="216" t="str">
        <f t="shared" si="9"/>
        <v>-</v>
      </c>
    </row>
    <row r="32" spans="1:22" x14ac:dyDescent="0.2">
      <c r="A32" s="207" t="s">
        <v>2</v>
      </c>
      <c r="B32" s="207" t="s">
        <v>133</v>
      </c>
      <c r="C32" s="207" t="s">
        <v>135</v>
      </c>
      <c r="D32" s="207">
        <v>494</v>
      </c>
      <c r="E32" s="207">
        <v>605</v>
      </c>
      <c r="F32" s="207">
        <v>606</v>
      </c>
      <c r="G32" s="216" t="str">
        <f t="shared" si="7"/>
        <v>-</v>
      </c>
      <c r="H32" s="216" t="str">
        <f t="shared" si="7"/>
        <v>-</v>
      </c>
      <c r="I32" s="216">
        <f t="shared" si="7"/>
        <v>0.9782178217821782</v>
      </c>
      <c r="J32" s="216">
        <f t="shared" si="8"/>
        <v>0.99018003273322419</v>
      </c>
      <c r="K32" s="216">
        <f t="shared" si="9"/>
        <v>0.8290013679890561</v>
      </c>
    </row>
    <row r="33" spans="1:11" x14ac:dyDescent="0.2">
      <c r="A33" s="207" t="s">
        <v>3</v>
      </c>
      <c r="B33" s="207">
        <v>636</v>
      </c>
      <c r="C33" s="207">
        <v>461</v>
      </c>
      <c r="D33" s="207">
        <v>587</v>
      </c>
      <c r="E33" s="207">
        <v>500</v>
      </c>
      <c r="F33" s="207">
        <v>554</v>
      </c>
      <c r="G33" s="216">
        <f t="shared" si="7"/>
        <v>0.97099236641221376</v>
      </c>
      <c r="H33" s="216">
        <f t="shared" si="7"/>
        <v>0.94855967078189296</v>
      </c>
      <c r="I33" s="216">
        <f t="shared" si="7"/>
        <v>0.97024793388429753</v>
      </c>
      <c r="J33" s="216">
        <f t="shared" si="8"/>
        <v>0.98039215686274506</v>
      </c>
      <c r="K33" s="216">
        <f t="shared" si="9"/>
        <v>0.45521774856203778</v>
      </c>
    </row>
    <row r="34" spans="1:11" x14ac:dyDescent="0.2">
      <c r="A34" s="207" t="s">
        <v>7</v>
      </c>
      <c r="B34" s="207">
        <v>494</v>
      </c>
      <c r="C34" s="207">
        <v>401</v>
      </c>
      <c r="D34" s="207">
        <v>385</v>
      </c>
      <c r="E34" s="207">
        <v>524</v>
      </c>
      <c r="F34" s="207">
        <v>474</v>
      </c>
      <c r="G34" s="216">
        <f t="shared" si="7"/>
        <v>0.94095238095238098</v>
      </c>
      <c r="H34" s="216">
        <f t="shared" si="7"/>
        <v>0.9616306954436451</v>
      </c>
      <c r="I34" s="216">
        <f t="shared" si="7"/>
        <v>0.97715736040609136</v>
      </c>
      <c r="J34" s="216">
        <f t="shared" si="8"/>
        <v>0.97579143389199252</v>
      </c>
      <c r="K34" s="216">
        <f t="shared" si="9"/>
        <v>0.46699507389162559</v>
      </c>
    </row>
    <row r="35" spans="1:11" x14ac:dyDescent="0.2">
      <c r="A35" s="207" t="s">
        <v>4</v>
      </c>
      <c r="B35" s="207">
        <v>562</v>
      </c>
      <c r="C35" s="207">
        <v>621</v>
      </c>
      <c r="D35" s="207">
        <v>558</v>
      </c>
      <c r="E35" s="207">
        <v>658</v>
      </c>
      <c r="F35" s="207">
        <v>561</v>
      </c>
      <c r="G35" s="216">
        <f t="shared" si="7"/>
        <v>0.99293286219081267</v>
      </c>
      <c r="H35" s="216">
        <f t="shared" si="7"/>
        <v>0.99043062200956933</v>
      </c>
      <c r="I35" s="216">
        <f t="shared" si="7"/>
        <v>0.99111900532859676</v>
      </c>
      <c r="J35" s="216">
        <f t="shared" si="8"/>
        <v>0.97916666666666663</v>
      </c>
      <c r="K35" s="216">
        <f t="shared" si="9"/>
        <v>0.5892857142857143</v>
      </c>
    </row>
    <row r="36" spans="1:11" x14ac:dyDescent="0.2">
      <c r="A36" s="207" t="s">
        <v>5</v>
      </c>
      <c r="B36" s="207">
        <v>1048</v>
      </c>
      <c r="C36" s="207">
        <v>871</v>
      </c>
      <c r="D36" s="207">
        <v>849</v>
      </c>
      <c r="E36" s="207">
        <v>1023</v>
      </c>
      <c r="F36" s="207">
        <v>1117</v>
      </c>
      <c r="G36" s="216">
        <f t="shared" si="7"/>
        <v>0.83108643933386206</v>
      </c>
      <c r="H36" s="216">
        <f t="shared" si="7"/>
        <v>0.730092204526404</v>
      </c>
      <c r="I36" s="216">
        <f t="shared" si="7"/>
        <v>0.87616099071207432</v>
      </c>
      <c r="J36" s="216">
        <f t="shared" si="8"/>
        <v>0.88418323249783926</v>
      </c>
      <c r="K36" s="216">
        <f t="shared" si="9"/>
        <v>0.64417531718569776</v>
      </c>
    </row>
    <row r="37" spans="1:11" x14ac:dyDescent="0.2">
      <c r="A37" s="207" t="s">
        <v>6</v>
      </c>
      <c r="B37" s="207">
        <v>373</v>
      </c>
      <c r="C37" s="207">
        <v>392</v>
      </c>
      <c r="D37" s="207">
        <v>396</v>
      </c>
      <c r="E37" s="207">
        <v>351</v>
      </c>
      <c r="F37" s="207">
        <v>357</v>
      </c>
      <c r="G37" s="216">
        <f t="shared" si="7"/>
        <v>0.9841688654353562</v>
      </c>
      <c r="H37" s="216">
        <f t="shared" si="7"/>
        <v>0.97270471464019848</v>
      </c>
      <c r="I37" s="216">
        <f t="shared" si="7"/>
        <v>0.96350364963503654</v>
      </c>
      <c r="J37" s="216">
        <f t="shared" si="8"/>
        <v>0.87749999999999995</v>
      </c>
      <c r="K37" s="216">
        <f t="shared" si="9"/>
        <v>0.61658031088082899</v>
      </c>
    </row>
    <row r="38" spans="1:11" x14ac:dyDescent="0.2">
      <c r="A38" s="207" t="s">
        <v>8</v>
      </c>
      <c r="B38" s="207">
        <v>793</v>
      </c>
      <c r="C38" s="207">
        <v>821</v>
      </c>
      <c r="D38" s="207">
        <v>930</v>
      </c>
      <c r="E38" s="207">
        <v>761</v>
      </c>
      <c r="F38" s="207">
        <v>597</v>
      </c>
      <c r="G38" s="216">
        <f t="shared" si="7"/>
        <v>0.98754669987546695</v>
      </c>
      <c r="H38" s="216">
        <f t="shared" si="7"/>
        <v>0.97854588796185937</v>
      </c>
      <c r="I38" s="216">
        <f t="shared" si="7"/>
        <v>0.96373056994818651</v>
      </c>
      <c r="J38" s="216">
        <f t="shared" si="8"/>
        <v>0.94651741293532343</v>
      </c>
      <c r="K38" s="216">
        <f t="shared" si="9"/>
        <v>0.93281250000000004</v>
      </c>
    </row>
    <row r="39" spans="1:11" x14ac:dyDescent="0.2">
      <c r="A39" s="207" t="s">
        <v>9</v>
      </c>
      <c r="B39" s="207">
        <v>1345</v>
      </c>
      <c r="C39" s="207">
        <v>1235</v>
      </c>
      <c r="D39" s="207">
        <v>1032</v>
      </c>
      <c r="E39" s="207">
        <v>844</v>
      </c>
      <c r="F39" s="207">
        <v>821</v>
      </c>
      <c r="G39" s="216">
        <f t="shared" si="7"/>
        <v>0.99261992619926198</v>
      </c>
      <c r="H39" s="216">
        <f t="shared" si="7"/>
        <v>0.99196787148594379</v>
      </c>
      <c r="I39" s="216">
        <f t="shared" si="7"/>
        <v>0.98567335243553011</v>
      </c>
      <c r="J39" s="216">
        <f t="shared" si="8"/>
        <v>0.98368298368298368</v>
      </c>
      <c r="K39" s="216">
        <f t="shared" si="9"/>
        <v>0.59535895576504716</v>
      </c>
    </row>
    <row r="40" spans="1:11" x14ac:dyDescent="0.2">
      <c r="A40" s="207" t="s">
        <v>46</v>
      </c>
      <c r="B40" s="207">
        <v>296</v>
      </c>
      <c r="C40" s="207">
        <v>305</v>
      </c>
      <c r="D40" s="207">
        <v>271</v>
      </c>
      <c r="E40" s="207">
        <v>321</v>
      </c>
      <c r="F40" s="207">
        <v>497</v>
      </c>
      <c r="G40" s="216">
        <f t="shared" si="7"/>
        <v>0.98338870431893688</v>
      </c>
      <c r="H40" s="216">
        <f t="shared" si="7"/>
        <v>0.99673202614379086</v>
      </c>
      <c r="I40" s="216">
        <f t="shared" si="7"/>
        <v>0.9926739926739927</v>
      </c>
      <c r="J40" s="216">
        <f t="shared" si="8"/>
        <v>0.99380804953560375</v>
      </c>
      <c r="K40" s="216">
        <f t="shared" si="9"/>
        <v>0.49305555555555558</v>
      </c>
    </row>
    <row r="41" spans="1:11" x14ac:dyDescent="0.2">
      <c r="A41" s="207" t="s">
        <v>11</v>
      </c>
      <c r="B41" s="207">
        <v>620</v>
      </c>
      <c r="C41" s="207" t="s">
        <v>135</v>
      </c>
      <c r="D41" s="207">
        <v>449</v>
      </c>
      <c r="E41" s="207">
        <v>416</v>
      </c>
      <c r="F41" s="207">
        <v>459</v>
      </c>
      <c r="G41" s="216">
        <f t="shared" si="7"/>
        <v>0.97791798107255523</v>
      </c>
      <c r="H41" s="216" t="str">
        <f t="shared" si="7"/>
        <v>-</v>
      </c>
      <c r="I41" s="216">
        <f t="shared" si="7"/>
        <v>0.98034934497816595</v>
      </c>
      <c r="J41" s="216">
        <f t="shared" si="8"/>
        <v>0.95852534562211977</v>
      </c>
      <c r="K41" s="216">
        <f t="shared" si="9"/>
        <v>0.57018633540372676</v>
      </c>
    </row>
    <row r="42" spans="1:11" x14ac:dyDescent="0.2">
      <c r="A42" s="207" t="s">
        <v>41</v>
      </c>
      <c r="B42" s="215">
        <f>SUM(B30:B41)</f>
        <v>7734</v>
      </c>
      <c r="C42" s="215">
        <f>SUM(C30:C41)</f>
        <v>6447</v>
      </c>
      <c r="D42" s="215">
        <f>SUM(D30:D41)</f>
        <v>7307</v>
      </c>
      <c r="E42" s="215">
        <f>SUM(E30:E41)</f>
        <v>6616</v>
      </c>
      <c r="F42" s="215">
        <f>SUM(F30:F41)</f>
        <v>6906</v>
      </c>
      <c r="G42" s="216">
        <f t="shared" si="7"/>
        <v>0.95564067712838252</v>
      </c>
      <c r="H42" s="216">
        <f t="shared" si="7"/>
        <v>0.92963229992790197</v>
      </c>
      <c r="I42" s="216">
        <f t="shared" si="7"/>
        <v>0.95130842338237209</v>
      </c>
      <c r="J42" s="216">
        <f t="shared" si="8"/>
        <v>0.95606936416184973</v>
      </c>
      <c r="K42" s="216">
        <f t="shared" si="9"/>
        <v>0.59396232906166679</v>
      </c>
    </row>
    <row r="43" spans="1:11" x14ac:dyDescent="0.2">
      <c r="A43" s="207" t="s">
        <v>134</v>
      </c>
      <c r="B43" s="207">
        <v>1501</v>
      </c>
      <c r="C43" s="207">
        <v>1588</v>
      </c>
      <c r="D43" s="207">
        <v>1790</v>
      </c>
      <c r="E43" s="207">
        <v>1793</v>
      </c>
      <c r="F43" s="207">
        <v>1892</v>
      </c>
      <c r="G43" s="216">
        <f t="shared" si="7"/>
        <v>0.98426229508196716</v>
      </c>
      <c r="H43" s="216">
        <f t="shared" si="7"/>
        <v>0.98572315332091864</v>
      </c>
      <c r="I43" s="216">
        <f t="shared" si="7"/>
        <v>0.97707423580786024</v>
      </c>
      <c r="J43" s="216">
        <f t="shared" si="8"/>
        <v>0.98516483516483522</v>
      </c>
      <c r="K43" s="216">
        <f t="shared" si="9"/>
        <v>0.52555555555555555</v>
      </c>
    </row>
    <row r="44" spans="1:11" x14ac:dyDescent="0.2">
      <c r="A44" s="207" t="s">
        <v>65</v>
      </c>
      <c r="B44" s="207">
        <v>40290</v>
      </c>
      <c r="C44" s="207">
        <v>37800</v>
      </c>
      <c r="D44" s="207">
        <v>36430</v>
      </c>
      <c r="E44" s="207">
        <v>39840</v>
      </c>
      <c r="F44" s="207">
        <v>44280</v>
      </c>
      <c r="G44" s="216">
        <f t="shared" si="7"/>
        <v>0.94201543137713351</v>
      </c>
      <c r="H44" s="216">
        <f t="shared" si="7"/>
        <v>0.930576070901034</v>
      </c>
      <c r="I44" s="216">
        <f t="shared" si="7"/>
        <v>0.9333845759672047</v>
      </c>
      <c r="J44" s="216">
        <f t="shared" si="8"/>
        <v>0.92115606936416183</v>
      </c>
      <c r="K44" s="216">
        <f t="shared" si="9"/>
        <v>0.78958630527817408</v>
      </c>
    </row>
    <row r="45" spans="1:11" x14ac:dyDescent="0.2">
      <c r="A45" s="207" t="s">
        <v>42</v>
      </c>
      <c r="B45" s="207">
        <v>288470</v>
      </c>
      <c r="C45" s="207">
        <v>268560</v>
      </c>
      <c r="D45" s="207">
        <v>278110</v>
      </c>
      <c r="E45" s="207">
        <v>241280</v>
      </c>
      <c r="F45" s="207">
        <v>324990</v>
      </c>
      <c r="G45" s="216">
        <f t="shared" si="7"/>
        <v>0.94801012192316536</v>
      </c>
      <c r="H45" s="216">
        <f t="shared" si="7"/>
        <v>0.95153061224489799</v>
      </c>
      <c r="I45" s="216">
        <f t="shared" si="7"/>
        <v>0.95840512785167831</v>
      </c>
      <c r="J45" s="216">
        <f t="shared" si="8"/>
        <v>0.77335812045257857</v>
      </c>
      <c r="K45" s="216">
        <f t="shared" si="9"/>
        <v>0.90685604263749753</v>
      </c>
    </row>
    <row r="48" spans="1:11" x14ac:dyDescent="0.2">
      <c r="A48" s="207" t="s">
        <v>847</v>
      </c>
      <c r="G48" s="207" t="s">
        <v>847</v>
      </c>
    </row>
    <row r="50" spans="1:14" x14ac:dyDescent="0.2">
      <c r="B50" s="207" t="s">
        <v>131</v>
      </c>
      <c r="C50" s="207" t="s">
        <v>844</v>
      </c>
      <c r="D50" s="207" t="s">
        <v>993</v>
      </c>
      <c r="E50" s="207" t="s">
        <v>1045</v>
      </c>
      <c r="F50" s="207" t="s">
        <v>1113</v>
      </c>
      <c r="G50" s="207" t="s">
        <v>131</v>
      </c>
      <c r="H50" s="207" t="s">
        <v>844</v>
      </c>
      <c r="I50" s="207" t="s">
        <v>993</v>
      </c>
      <c r="J50" s="207" t="s">
        <v>1045</v>
      </c>
      <c r="K50" s="207" t="s">
        <v>1113</v>
      </c>
      <c r="M50" s="207" t="s">
        <v>1113</v>
      </c>
    </row>
    <row r="51" spans="1:14" x14ac:dyDescent="0.2">
      <c r="A51" s="207" t="s">
        <v>0</v>
      </c>
      <c r="B51" s="207">
        <v>420</v>
      </c>
      <c r="C51" s="207">
        <v>301</v>
      </c>
      <c r="D51" s="207">
        <v>293</v>
      </c>
      <c r="E51" s="207">
        <v>301</v>
      </c>
      <c r="F51" s="207">
        <v>415</v>
      </c>
      <c r="G51" s="216">
        <f t="shared" ref="G51:G66" si="10">IFERROR(B51/B30,"-")</f>
        <v>0.62222222222222223</v>
      </c>
      <c r="H51" s="216">
        <f t="shared" ref="H51:K66" si="11">IFERROR(C51/C30,"-")</f>
        <v>0.53558718861209964</v>
      </c>
      <c r="I51" s="216">
        <f t="shared" si="11"/>
        <v>0.47797716150081565</v>
      </c>
      <c r="J51" s="216">
        <f t="shared" si="11"/>
        <v>0.49102773246329529</v>
      </c>
      <c r="K51" s="216">
        <f t="shared" si="11"/>
        <v>0.48088064889918886</v>
      </c>
      <c r="L51" s="207" t="s">
        <v>0</v>
      </c>
      <c r="M51" s="215">
        <f ca="1">OFFSET(G51,0,-1)</f>
        <v>415</v>
      </c>
      <c r="N51" s="215">
        <f ca="1">OFFSET(G72,0,-1)</f>
        <v>448</v>
      </c>
    </row>
    <row r="52" spans="1:14" x14ac:dyDescent="0.2">
      <c r="A52" s="207" t="s">
        <v>132</v>
      </c>
      <c r="B52" s="207">
        <v>323</v>
      </c>
      <c r="C52" s="207">
        <v>247</v>
      </c>
      <c r="D52" s="207">
        <v>246</v>
      </c>
      <c r="E52" s="207" t="s">
        <v>135</v>
      </c>
      <c r="F52" s="207" t="s">
        <v>135</v>
      </c>
      <c r="G52" s="216">
        <f t="shared" si="10"/>
        <v>0.36210762331838564</v>
      </c>
      <c r="H52" s="216">
        <f t="shared" si="11"/>
        <v>0.31748071979434445</v>
      </c>
      <c r="I52" s="216">
        <f t="shared" si="11"/>
        <v>0.33109017496635262</v>
      </c>
      <c r="J52" s="216" t="str">
        <f t="shared" si="11"/>
        <v>-</v>
      </c>
      <c r="K52" s="216" t="str">
        <f t="shared" si="11"/>
        <v>-</v>
      </c>
      <c r="L52" s="207" t="s">
        <v>132</v>
      </c>
      <c r="M52" s="215" t="str">
        <f t="shared" ref="M52:M62" ca="1" si="12">OFFSET(G52,0,-1)</f>
        <v>..</v>
      </c>
      <c r="N52" s="215" t="str">
        <f t="shared" ref="N52:N62" ca="1" si="13">OFFSET(G73,0,-1)</f>
        <v>..</v>
      </c>
    </row>
    <row r="53" spans="1:14" x14ac:dyDescent="0.2">
      <c r="A53" s="207" t="s">
        <v>2</v>
      </c>
      <c r="B53" s="207" t="s">
        <v>133</v>
      </c>
      <c r="C53" s="207" t="s">
        <v>135</v>
      </c>
      <c r="D53" s="207">
        <v>293</v>
      </c>
      <c r="E53" s="207">
        <v>340</v>
      </c>
      <c r="F53" s="207">
        <v>312</v>
      </c>
      <c r="G53" s="216" t="str">
        <f t="shared" si="10"/>
        <v>-</v>
      </c>
      <c r="H53" s="216" t="str">
        <f t="shared" si="11"/>
        <v>-</v>
      </c>
      <c r="I53" s="216">
        <f t="shared" si="11"/>
        <v>0.59311740890688258</v>
      </c>
      <c r="J53" s="216">
        <f t="shared" si="11"/>
        <v>0.56198347107438018</v>
      </c>
      <c r="K53" s="216">
        <f t="shared" si="11"/>
        <v>0.51485148514851486</v>
      </c>
      <c r="L53" s="207" t="s">
        <v>2</v>
      </c>
      <c r="M53" s="215">
        <f t="shared" ca="1" si="12"/>
        <v>312</v>
      </c>
      <c r="N53" s="215">
        <f t="shared" ca="1" si="13"/>
        <v>294</v>
      </c>
    </row>
    <row r="54" spans="1:14" x14ac:dyDescent="0.2">
      <c r="A54" s="207" t="s">
        <v>3</v>
      </c>
      <c r="B54" s="207">
        <v>316</v>
      </c>
      <c r="C54" s="207">
        <v>209</v>
      </c>
      <c r="D54" s="207">
        <v>315</v>
      </c>
      <c r="E54" s="207">
        <v>239</v>
      </c>
      <c r="F54" s="207">
        <v>224</v>
      </c>
      <c r="G54" s="216">
        <f t="shared" si="10"/>
        <v>0.49685534591194969</v>
      </c>
      <c r="H54" s="216">
        <f t="shared" si="11"/>
        <v>0.45336225596529284</v>
      </c>
      <c r="I54" s="216">
        <f t="shared" si="11"/>
        <v>0.53662691652470185</v>
      </c>
      <c r="J54" s="216">
        <f t="shared" si="11"/>
        <v>0.47799999999999998</v>
      </c>
      <c r="K54" s="216">
        <f t="shared" si="11"/>
        <v>0.40433212996389889</v>
      </c>
      <c r="L54" s="207" t="s">
        <v>3</v>
      </c>
      <c r="M54" s="215">
        <f t="shared" ca="1" si="12"/>
        <v>224</v>
      </c>
      <c r="N54" s="215">
        <f t="shared" ca="1" si="13"/>
        <v>330</v>
      </c>
    </row>
    <row r="55" spans="1:14" x14ac:dyDescent="0.2">
      <c r="A55" s="207" t="s">
        <v>7</v>
      </c>
      <c r="B55" s="207">
        <v>199</v>
      </c>
      <c r="C55" s="207">
        <v>122</v>
      </c>
      <c r="D55" s="207">
        <v>190</v>
      </c>
      <c r="E55" s="207">
        <v>363</v>
      </c>
      <c r="F55" s="207">
        <v>253</v>
      </c>
      <c r="G55" s="216">
        <f t="shared" si="10"/>
        <v>0.40283400809716602</v>
      </c>
      <c r="H55" s="216">
        <f t="shared" si="11"/>
        <v>0.30423940149625933</v>
      </c>
      <c r="I55" s="216">
        <f t="shared" si="11"/>
        <v>0.4935064935064935</v>
      </c>
      <c r="J55" s="216">
        <f t="shared" si="11"/>
        <v>0.6927480916030534</v>
      </c>
      <c r="K55" s="216">
        <f t="shared" si="11"/>
        <v>0.53375527426160341</v>
      </c>
      <c r="L55" s="207" t="s">
        <v>7</v>
      </c>
      <c r="M55" s="215">
        <f t="shared" ca="1" si="12"/>
        <v>253</v>
      </c>
      <c r="N55" s="215">
        <f t="shared" ca="1" si="13"/>
        <v>221</v>
      </c>
    </row>
    <row r="56" spans="1:14" x14ac:dyDescent="0.2">
      <c r="A56" s="207" t="s">
        <v>4</v>
      </c>
      <c r="B56" s="207">
        <v>382</v>
      </c>
      <c r="C56" s="207">
        <v>367</v>
      </c>
      <c r="D56" s="207">
        <v>256</v>
      </c>
      <c r="E56" s="207">
        <v>328</v>
      </c>
      <c r="F56" s="207">
        <v>271</v>
      </c>
      <c r="G56" s="216">
        <f t="shared" si="10"/>
        <v>0.67971530249110323</v>
      </c>
      <c r="H56" s="216">
        <f t="shared" si="11"/>
        <v>0.59098228663446051</v>
      </c>
      <c r="I56" s="216">
        <f t="shared" si="11"/>
        <v>0.45878136200716846</v>
      </c>
      <c r="J56" s="216">
        <f t="shared" si="11"/>
        <v>0.49848024316109424</v>
      </c>
      <c r="K56" s="216">
        <f t="shared" si="11"/>
        <v>0.48306595365418897</v>
      </c>
      <c r="L56" s="207" t="s">
        <v>4</v>
      </c>
      <c r="M56" s="215">
        <f t="shared" ca="1" si="12"/>
        <v>271</v>
      </c>
      <c r="N56" s="215">
        <f t="shared" ca="1" si="13"/>
        <v>290</v>
      </c>
    </row>
    <row r="57" spans="1:14" x14ac:dyDescent="0.2">
      <c r="A57" s="207" t="s">
        <v>5</v>
      </c>
      <c r="B57" s="207">
        <v>478</v>
      </c>
      <c r="C57" s="207">
        <v>537</v>
      </c>
      <c r="D57" s="207">
        <v>479</v>
      </c>
      <c r="E57" s="207">
        <v>596</v>
      </c>
      <c r="F57" s="207">
        <v>607</v>
      </c>
      <c r="G57" s="216">
        <f t="shared" si="10"/>
        <v>0.45610687022900764</v>
      </c>
      <c r="H57" s="216">
        <f t="shared" si="11"/>
        <v>0.61653272101033296</v>
      </c>
      <c r="I57" s="216">
        <f t="shared" si="11"/>
        <v>0.56419316843345113</v>
      </c>
      <c r="J57" s="216">
        <f t="shared" si="11"/>
        <v>0.58260019550342135</v>
      </c>
      <c r="K57" s="216">
        <f t="shared" si="11"/>
        <v>0.54341987466427932</v>
      </c>
      <c r="L57" s="207" t="s">
        <v>5</v>
      </c>
      <c r="M57" s="215">
        <f t="shared" ca="1" si="12"/>
        <v>607</v>
      </c>
      <c r="N57" s="215">
        <f t="shared" ca="1" si="13"/>
        <v>510</v>
      </c>
    </row>
    <row r="58" spans="1:14" x14ac:dyDescent="0.2">
      <c r="A58" s="207" t="s">
        <v>6</v>
      </c>
      <c r="B58" s="207">
        <v>228</v>
      </c>
      <c r="C58" s="207">
        <v>175</v>
      </c>
      <c r="D58" s="207">
        <v>231</v>
      </c>
      <c r="E58" s="207">
        <v>214</v>
      </c>
      <c r="F58" s="207">
        <v>201</v>
      </c>
      <c r="G58" s="216">
        <f t="shared" si="10"/>
        <v>0.61126005361930291</v>
      </c>
      <c r="H58" s="216">
        <f t="shared" si="11"/>
        <v>0.44642857142857145</v>
      </c>
      <c r="I58" s="216">
        <f t="shared" si="11"/>
        <v>0.58333333333333337</v>
      </c>
      <c r="J58" s="216">
        <f t="shared" si="11"/>
        <v>0.6096866096866097</v>
      </c>
      <c r="K58" s="216">
        <f t="shared" si="11"/>
        <v>0.56302521008403361</v>
      </c>
      <c r="L58" s="207" t="s">
        <v>6</v>
      </c>
      <c r="M58" s="215">
        <f t="shared" ca="1" si="12"/>
        <v>201</v>
      </c>
      <c r="N58" s="215">
        <f t="shared" ca="1" si="13"/>
        <v>156</v>
      </c>
    </row>
    <row r="59" spans="1:14" x14ac:dyDescent="0.2">
      <c r="A59" s="207" t="s">
        <v>8</v>
      </c>
      <c r="B59" s="207">
        <v>360</v>
      </c>
      <c r="C59" s="207">
        <v>324</v>
      </c>
      <c r="D59" s="207">
        <v>404</v>
      </c>
      <c r="E59" s="207">
        <v>294</v>
      </c>
      <c r="F59" s="207">
        <v>260</v>
      </c>
      <c r="G59" s="216">
        <f t="shared" si="10"/>
        <v>0.45397225725094575</v>
      </c>
      <c r="H59" s="216">
        <f t="shared" si="11"/>
        <v>0.39464068209500608</v>
      </c>
      <c r="I59" s="216">
        <f t="shared" si="11"/>
        <v>0.43440860215053761</v>
      </c>
      <c r="J59" s="216">
        <f t="shared" si="11"/>
        <v>0.38633377135348224</v>
      </c>
      <c r="K59" s="216">
        <f t="shared" si="11"/>
        <v>0.43551088777219432</v>
      </c>
      <c r="L59" s="207" t="s">
        <v>8</v>
      </c>
      <c r="M59" s="215">
        <f t="shared" ca="1" si="12"/>
        <v>260</v>
      </c>
      <c r="N59" s="215">
        <f t="shared" ca="1" si="13"/>
        <v>337</v>
      </c>
    </row>
    <row r="60" spans="1:14" x14ac:dyDescent="0.2">
      <c r="A60" s="207" t="s">
        <v>9</v>
      </c>
      <c r="B60" s="207">
        <v>708</v>
      </c>
      <c r="C60" s="207">
        <v>610</v>
      </c>
      <c r="D60" s="207">
        <v>606</v>
      </c>
      <c r="E60" s="207">
        <v>468</v>
      </c>
      <c r="F60" s="207">
        <v>391</v>
      </c>
      <c r="G60" s="216">
        <f t="shared" si="10"/>
        <v>0.52639405204460965</v>
      </c>
      <c r="H60" s="216">
        <f t="shared" si="11"/>
        <v>0.49392712550607287</v>
      </c>
      <c r="I60" s="216">
        <f t="shared" si="11"/>
        <v>0.58720930232558144</v>
      </c>
      <c r="J60" s="216">
        <f t="shared" si="11"/>
        <v>0.5545023696682464</v>
      </c>
      <c r="K60" s="216">
        <f t="shared" si="11"/>
        <v>0.47624847746650428</v>
      </c>
      <c r="L60" s="207" t="s">
        <v>9</v>
      </c>
      <c r="M60" s="215">
        <f t="shared" ca="1" si="12"/>
        <v>391</v>
      </c>
      <c r="N60" s="215">
        <f t="shared" ca="1" si="13"/>
        <v>430</v>
      </c>
    </row>
    <row r="61" spans="1:14" x14ac:dyDescent="0.2">
      <c r="A61" s="207" t="s">
        <v>46</v>
      </c>
      <c r="B61" s="207">
        <v>132</v>
      </c>
      <c r="C61" s="207">
        <v>97</v>
      </c>
      <c r="D61" s="207">
        <v>113</v>
      </c>
      <c r="E61" s="207">
        <v>175</v>
      </c>
      <c r="F61" s="207">
        <v>271</v>
      </c>
      <c r="G61" s="216">
        <f t="shared" si="10"/>
        <v>0.44594594594594594</v>
      </c>
      <c r="H61" s="216">
        <f t="shared" si="11"/>
        <v>0.31803278688524589</v>
      </c>
      <c r="I61" s="216">
        <f t="shared" si="11"/>
        <v>0.41697416974169743</v>
      </c>
      <c r="J61" s="216">
        <f t="shared" si="11"/>
        <v>0.54517133956386288</v>
      </c>
      <c r="K61" s="216">
        <f t="shared" si="11"/>
        <v>0.54527162977867205</v>
      </c>
      <c r="L61" s="207" t="s">
        <v>46</v>
      </c>
      <c r="M61" s="215">
        <f t="shared" ca="1" si="12"/>
        <v>271</v>
      </c>
      <c r="N61" s="215">
        <f t="shared" ca="1" si="13"/>
        <v>226</v>
      </c>
    </row>
    <row r="62" spans="1:14" x14ac:dyDescent="0.2">
      <c r="A62" s="207" t="s">
        <v>11</v>
      </c>
      <c r="B62" s="207">
        <v>358</v>
      </c>
      <c r="C62" s="207" t="s">
        <v>135</v>
      </c>
      <c r="D62" s="207">
        <v>296</v>
      </c>
      <c r="E62" s="207">
        <v>259</v>
      </c>
      <c r="F62" s="207">
        <v>263</v>
      </c>
      <c r="G62" s="216">
        <f t="shared" si="10"/>
        <v>0.57741935483870965</v>
      </c>
      <c r="H62" s="216" t="str">
        <f t="shared" si="11"/>
        <v>-</v>
      </c>
      <c r="I62" s="216">
        <f t="shared" si="11"/>
        <v>0.65924276169265028</v>
      </c>
      <c r="J62" s="216">
        <f t="shared" si="11"/>
        <v>0.62259615384615385</v>
      </c>
      <c r="K62" s="216">
        <f t="shared" si="11"/>
        <v>0.57298474945533773</v>
      </c>
      <c r="L62" s="207" t="s">
        <v>11</v>
      </c>
      <c r="M62" s="215">
        <f t="shared" ca="1" si="12"/>
        <v>263</v>
      </c>
      <c r="N62" s="215">
        <f t="shared" ca="1" si="13"/>
        <v>196</v>
      </c>
    </row>
    <row r="63" spans="1:14" x14ac:dyDescent="0.2">
      <c r="A63" s="207" t="s">
        <v>41</v>
      </c>
      <c r="B63" s="215">
        <f>SUM(B51:B62)</f>
        <v>3904</v>
      </c>
      <c r="C63" s="215">
        <f>SUM(C51:C62)</f>
        <v>2989</v>
      </c>
      <c r="D63" s="215">
        <f>SUM(D51:D62)</f>
        <v>3722</v>
      </c>
      <c r="E63" s="215">
        <f>SUM(E51:E62)</f>
        <v>3577</v>
      </c>
      <c r="F63" s="215">
        <f>SUM(F51:F62)</f>
        <v>3468</v>
      </c>
      <c r="G63" s="216">
        <f t="shared" si="10"/>
        <v>0.50478407033876393</v>
      </c>
      <c r="H63" s="216">
        <f t="shared" si="11"/>
        <v>0.46362649294245384</v>
      </c>
      <c r="I63" s="216">
        <f t="shared" si="11"/>
        <v>0.50937457232790473</v>
      </c>
      <c r="J63" s="216">
        <f t="shared" si="11"/>
        <v>0.54065900846432891</v>
      </c>
      <c r="K63" s="216">
        <f t="shared" si="11"/>
        <v>0.50217202432667241</v>
      </c>
      <c r="L63" s="207" t="s">
        <v>134</v>
      </c>
      <c r="M63" s="215">
        <f ca="1">OFFSET(G64,0,-1)</f>
        <v>1047</v>
      </c>
      <c r="N63" s="215">
        <f ca="1">OFFSET(G85,0,-1)</f>
        <v>845</v>
      </c>
    </row>
    <row r="64" spans="1:14" x14ac:dyDescent="0.2">
      <c r="A64" s="207" t="s">
        <v>134</v>
      </c>
      <c r="B64" s="207">
        <v>842</v>
      </c>
      <c r="C64" s="207">
        <v>721</v>
      </c>
      <c r="D64" s="207">
        <v>877</v>
      </c>
      <c r="E64" s="207">
        <v>946</v>
      </c>
      <c r="F64" s="207">
        <v>1047</v>
      </c>
      <c r="G64" s="216">
        <f t="shared" si="10"/>
        <v>0.56095936042638239</v>
      </c>
      <c r="H64" s="216">
        <f t="shared" si="11"/>
        <v>0.45403022670025189</v>
      </c>
      <c r="I64" s="216">
        <f t="shared" si="11"/>
        <v>0.4899441340782123</v>
      </c>
      <c r="J64" s="216">
        <f t="shared" si="11"/>
        <v>0.52760736196319014</v>
      </c>
      <c r="K64" s="216">
        <f t="shared" si="11"/>
        <v>0.55338266384778012</v>
      </c>
    </row>
    <row r="65" spans="1:11" x14ac:dyDescent="0.2">
      <c r="A65" s="207" t="s">
        <v>65</v>
      </c>
      <c r="B65" s="207">
        <v>21810</v>
      </c>
      <c r="C65" s="207">
        <v>17350</v>
      </c>
      <c r="D65" s="207">
        <v>18370</v>
      </c>
      <c r="E65" s="207">
        <v>20780</v>
      </c>
      <c r="F65" s="207">
        <v>23030</v>
      </c>
      <c r="G65" s="216">
        <f t="shared" si="10"/>
        <v>0.54132539091585996</v>
      </c>
      <c r="H65" s="216">
        <f t="shared" si="11"/>
        <v>0.45899470899470901</v>
      </c>
      <c r="I65" s="216">
        <f t="shared" si="11"/>
        <v>0.50425473510842711</v>
      </c>
      <c r="J65" s="216">
        <f t="shared" si="11"/>
        <v>0.52158634538152615</v>
      </c>
      <c r="K65" s="216">
        <f t="shared" si="11"/>
        <v>0.52009936766034326</v>
      </c>
    </row>
    <row r="66" spans="1:11" x14ac:dyDescent="0.2">
      <c r="A66" s="207" t="s">
        <v>42</v>
      </c>
      <c r="B66" s="207">
        <v>148670</v>
      </c>
      <c r="C66" s="207">
        <v>119400</v>
      </c>
      <c r="D66" s="207">
        <v>133450</v>
      </c>
      <c r="E66" s="207">
        <v>140790</v>
      </c>
      <c r="F66" s="207">
        <v>146430</v>
      </c>
      <c r="G66" s="216">
        <f t="shared" si="10"/>
        <v>0.51537421568967312</v>
      </c>
      <c r="H66" s="216">
        <f t="shared" si="11"/>
        <v>0.44459338695263628</v>
      </c>
      <c r="I66" s="216">
        <f t="shared" si="11"/>
        <v>0.47984610405954481</v>
      </c>
      <c r="J66" s="216">
        <f t="shared" si="11"/>
        <v>0.58351293103448276</v>
      </c>
      <c r="K66" s="216">
        <f t="shared" si="11"/>
        <v>0.45056770977568539</v>
      </c>
    </row>
    <row r="69" spans="1:11" x14ac:dyDescent="0.2">
      <c r="A69" s="207" t="s">
        <v>848</v>
      </c>
      <c r="G69" s="207" t="s">
        <v>852</v>
      </c>
    </row>
    <row r="71" spans="1:11" x14ac:dyDescent="0.2">
      <c r="B71" s="207" t="s">
        <v>131</v>
      </c>
      <c r="C71" s="207" t="s">
        <v>844</v>
      </c>
      <c r="D71" s="207" t="s">
        <v>993</v>
      </c>
      <c r="E71" s="207" t="s">
        <v>1045</v>
      </c>
      <c r="F71" s="207" t="s">
        <v>1113</v>
      </c>
      <c r="G71" s="207" t="s">
        <v>131</v>
      </c>
      <c r="H71" s="207" t="s">
        <v>844</v>
      </c>
      <c r="I71" s="207" t="s">
        <v>993</v>
      </c>
      <c r="J71" s="207" t="s">
        <v>1045</v>
      </c>
      <c r="K71" s="207" t="s">
        <v>1113</v>
      </c>
    </row>
    <row r="72" spans="1:11" x14ac:dyDescent="0.2">
      <c r="A72" s="207" t="s">
        <v>0</v>
      </c>
      <c r="B72" s="207">
        <v>255</v>
      </c>
      <c r="C72" s="207">
        <v>261</v>
      </c>
      <c r="D72" s="207">
        <v>320</v>
      </c>
      <c r="E72" s="207">
        <v>312</v>
      </c>
      <c r="F72" s="207">
        <v>448</v>
      </c>
      <c r="G72" s="216">
        <f>IFERROR(B72/B30,"-")</f>
        <v>0.37777777777777777</v>
      </c>
      <c r="H72" s="216">
        <f>IFERROR(C72/C30,"-")</f>
        <v>0.46441281138790036</v>
      </c>
      <c r="I72" s="216">
        <f>IFERROR(D72/D30,"-")</f>
        <v>0.52202283849918429</v>
      </c>
      <c r="J72" s="216">
        <f>IFERROR(E72/E30,"-")</f>
        <v>0.50897226753670477</v>
      </c>
      <c r="K72" s="216">
        <f>IFERROR(F72/F30,"-")</f>
        <v>0.51911935110081109</v>
      </c>
    </row>
    <row r="73" spans="1:11" x14ac:dyDescent="0.2">
      <c r="A73" s="207" t="s">
        <v>132</v>
      </c>
      <c r="B73" s="207">
        <v>569</v>
      </c>
      <c r="C73" s="207">
        <v>531</v>
      </c>
      <c r="D73" s="207">
        <v>497</v>
      </c>
      <c r="E73" s="207" t="s">
        <v>135</v>
      </c>
      <c r="F73" s="207" t="s">
        <v>135</v>
      </c>
      <c r="G73" s="216">
        <f t="shared" ref="G73:K87" si="14">IFERROR(B73/B31,"-")</f>
        <v>0.63789237668161436</v>
      </c>
      <c r="H73" s="216">
        <f t="shared" si="14"/>
        <v>0.68251928020565555</v>
      </c>
      <c r="I73" s="216">
        <f t="shared" si="14"/>
        <v>0.66890982503364738</v>
      </c>
      <c r="J73" s="216" t="str">
        <f t="shared" si="14"/>
        <v>-</v>
      </c>
      <c r="K73" s="216" t="str">
        <f t="shared" si="14"/>
        <v>-</v>
      </c>
    </row>
    <row r="74" spans="1:11" x14ac:dyDescent="0.2">
      <c r="A74" s="207" t="s">
        <v>2</v>
      </c>
      <c r="B74" s="207" t="s">
        <v>133</v>
      </c>
      <c r="C74" s="207" t="s">
        <v>135</v>
      </c>
      <c r="D74" s="207">
        <v>201</v>
      </c>
      <c r="E74" s="207">
        <v>265</v>
      </c>
      <c r="F74" s="207">
        <v>294</v>
      </c>
      <c r="G74" s="216" t="str">
        <f t="shared" si="14"/>
        <v>-</v>
      </c>
      <c r="H74" s="216" t="str">
        <f t="shared" si="14"/>
        <v>-</v>
      </c>
      <c r="I74" s="216">
        <f t="shared" si="14"/>
        <v>0.40688259109311742</v>
      </c>
      <c r="J74" s="216">
        <f t="shared" si="14"/>
        <v>0.43801652892561982</v>
      </c>
      <c r="K74" s="216">
        <f t="shared" si="14"/>
        <v>0.48514851485148514</v>
      </c>
    </row>
    <row r="75" spans="1:11" x14ac:dyDescent="0.2">
      <c r="A75" s="207" t="s">
        <v>3</v>
      </c>
      <c r="B75" s="207">
        <v>320</v>
      </c>
      <c r="C75" s="207">
        <v>252</v>
      </c>
      <c r="D75" s="207">
        <v>272</v>
      </c>
      <c r="E75" s="207">
        <v>261</v>
      </c>
      <c r="F75" s="207">
        <v>330</v>
      </c>
      <c r="G75" s="216">
        <f t="shared" si="14"/>
        <v>0.50314465408805031</v>
      </c>
      <c r="H75" s="216">
        <f t="shared" si="14"/>
        <v>0.54663774403470711</v>
      </c>
      <c r="I75" s="216">
        <f t="shared" si="14"/>
        <v>0.46337308347529815</v>
      </c>
      <c r="J75" s="216">
        <f t="shared" si="14"/>
        <v>0.52200000000000002</v>
      </c>
      <c r="K75" s="216">
        <f t="shared" si="14"/>
        <v>0.59566787003610111</v>
      </c>
    </row>
    <row r="76" spans="1:11" x14ac:dyDescent="0.2">
      <c r="A76" s="207" t="s">
        <v>7</v>
      </c>
      <c r="B76" s="207">
        <v>295</v>
      </c>
      <c r="C76" s="207">
        <v>279</v>
      </c>
      <c r="D76" s="207">
        <v>195</v>
      </c>
      <c r="E76" s="207">
        <v>161</v>
      </c>
      <c r="F76" s="207">
        <v>221</v>
      </c>
      <c r="G76" s="216">
        <f t="shared" si="14"/>
        <v>0.59716599190283404</v>
      </c>
      <c r="H76" s="216">
        <f t="shared" si="14"/>
        <v>0.69576059850374061</v>
      </c>
      <c r="I76" s="216">
        <f t="shared" si="14"/>
        <v>0.50649350649350644</v>
      </c>
      <c r="J76" s="216">
        <f t="shared" si="14"/>
        <v>0.30725190839694655</v>
      </c>
      <c r="K76" s="216">
        <f t="shared" si="14"/>
        <v>0.46624472573839665</v>
      </c>
    </row>
    <row r="77" spans="1:11" x14ac:dyDescent="0.2">
      <c r="A77" s="207" t="s">
        <v>4</v>
      </c>
      <c r="B77" s="207">
        <v>180</v>
      </c>
      <c r="C77" s="207">
        <v>254</v>
      </c>
      <c r="D77" s="207">
        <v>302</v>
      </c>
      <c r="E77" s="207">
        <v>330</v>
      </c>
      <c r="F77" s="207">
        <v>290</v>
      </c>
      <c r="G77" s="216">
        <f t="shared" si="14"/>
        <v>0.32028469750889682</v>
      </c>
      <c r="H77" s="216">
        <f t="shared" si="14"/>
        <v>0.40901771336553944</v>
      </c>
      <c r="I77" s="216">
        <f t="shared" si="14"/>
        <v>0.54121863799283154</v>
      </c>
      <c r="J77" s="216">
        <f t="shared" si="14"/>
        <v>0.50151975683890582</v>
      </c>
      <c r="K77" s="216">
        <f t="shared" si="14"/>
        <v>0.51693404634581108</v>
      </c>
    </row>
    <row r="78" spans="1:11" x14ac:dyDescent="0.2">
      <c r="A78" s="207" t="s">
        <v>5</v>
      </c>
      <c r="B78" s="207">
        <v>570</v>
      </c>
      <c r="C78" s="207">
        <v>334</v>
      </c>
      <c r="D78" s="207">
        <v>370</v>
      </c>
      <c r="E78" s="207">
        <v>427</v>
      </c>
      <c r="F78" s="207">
        <v>510</v>
      </c>
      <c r="G78" s="216">
        <f t="shared" si="14"/>
        <v>0.54389312977099236</v>
      </c>
      <c r="H78" s="216">
        <f t="shared" si="14"/>
        <v>0.38346727898966704</v>
      </c>
      <c r="I78" s="216">
        <f t="shared" si="14"/>
        <v>0.43580683156654887</v>
      </c>
      <c r="J78" s="216">
        <f t="shared" si="14"/>
        <v>0.41739980449657871</v>
      </c>
      <c r="K78" s="216">
        <f t="shared" si="14"/>
        <v>0.45658012533572068</v>
      </c>
    </row>
    <row r="79" spans="1:11" x14ac:dyDescent="0.2">
      <c r="A79" s="207" t="s">
        <v>6</v>
      </c>
      <c r="B79" s="207">
        <v>145</v>
      </c>
      <c r="C79" s="207">
        <v>217</v>
      </c>
      <c r="D79" s="207">
        <v>165</v>
      </c>
      <c r="E79" s="207">
        <v>137</v>
      </c>
      <c r="F79" s="207">
        <v>156</v>
      </c>
      <c r="G79" s="216">
        <f t="shared" si="14"/>
        <v>0.38873994638069703</v>
      </c>
      <c r="H79" s="216">
        <f t="shared" si="14"/>
        <v>0.5535714285714286</v>
      </c>
      <c r="I79" s="216">
        <f t="shared" si="14"/>
        <v>0.41666666666666669</v>
      </c>
      <c r="J79" s="216">
        <f t="shared" si="14"/>
        <v>0.3903133903133903</v>
      </c>
      <c r="K79" s="216">
        <f t="shared" si="14"/>
        <v>0.43697478991596639</v>
      </c>
    </row>
    <row r="80" spans="1:11" x14ac:dyDescent="0.2">
      <c r="A80" s="207" t="s">
        <v>8</v>
      </c>
      <c r="B80" s="207">
        <v>433</v>
      </c>
      <c r="C80" s="207">
        <v>497</v>
      </c>
      <c r="D80" s="207">
        <v>526</v>
      </c>
      <c r="E80" s="207">
        <v>467</v>
      </c>
      <c r="F80" s="207">
        <v>337</v>
      </c>
      <c r="G80" s="216">
        <f t="shared" si="14"/>
        <v>0.54602774274905419</v>
      </c>
      <c r="H80" s="216">
        <f t="shared" si="14"/>
        <v>0.60535931790499387</v>
      </c>
      <c r="I80" s="216">
        <f t="shared" si="14"/>
        <v>0.56559139784946233</v>
      </c>
      <c r="J80" s="216">
        <f t="shared" si="14"/>
        <v>0.61366622864651776</v>
      </c>
      <c r="K80" s="216">
        <f t="shared" si="14"/>
        <v>0.56448911222780573</v>
      </c>
    </row>
    <row r="81" spans="1:11" x14ac:dyDescent="0.2">
      <c r="A81" s="207" t="s">
        <v>9</v>
      </c>
      <c r="B81" s="207">
        <v>637</v>
      </c>
      <c r="C81" s="207">
        <v>625</v>
      </c>
      <c r="D81" s="207">
        <v>426</v>
      </c>
      <c r="E81" s="207">
        <v>376</v>
      </c>
      <c r="F81" s="207">
        <v>430</v>
      </c>
      <c r="G81" s="216">
        <f t="shared" si="14"/>
        <v>0.47360594795539035</v>
      </c>
      <c r="H81" s="216">
        <f t="shared" si="14"/>
        <v>0.50607287449392713</v>
      </c>
      <c r="I81" s="216">
        <f t="shared" si="14"/>
        <v>0.41279069767441862</v>
      </c>
      <c r="J81" s="216">
        <f t="shared" si="14"/>
        <v>0.44549763033175355</v>
      </c>
      <c r="K81" s="216">
        <f t="shared" si="14"/>
        <v>0.52375152253349577</v>
      </c>
    </row>
    <row r="82" spans="1:11" x14ac:dyDescent="0.2">
      <c r="A82" s="207" t="s">
        <v>46</v>
      </c>
      <c r="B82" s="207">
        <v>164</v>
      </c>
      <c r="C82" s="207">
        <v>208</v>
      </c>
      <c r="D82" s="207">
        <v>158</v>
      </c>
      <c r="E82" s="207">
        <v>146</v>
      </c>
      <c r="F82" s="207">
        <v>226</v>
      </c>
      <c r="G82" s="216">
        <f t="shared" si="14"/>
        <v>0.55405405405405406</v>
      </c>
      <c r="H82" s="216">
        <f t="shared" si="14"/>
        <v>0.68196721311475406</v>
      </c>
      <c r="I82" s="216">
        <f t="shared" si="14"/>
        <v>0.58302583025830257</v>
      </c>
      <c r="J82" s="216">
        <f t="shared" si="14"/>
        <v>0.45482866043613707</v>
      </c>
      <c r="K82" s="216">
        <f t="shared" si="14"/>
        <v>0.45472837022132795</v>
      </c>
    </row>
    <row r="83" spans="1:11" x14ac:dyDescent="0.2">
      <c r="A83" s="207" t="s">
        <v>11</v>
      </c>
      <c r="B83" s="207">
        <v>262</v>
      </c>
      <c r="C83" s="207" t="s">
        <v>135</v>
      </c>
      <c r="D83" s="207">
        <v>153</v>
      </c>
      <c r="E83" s="207">
        <v>157</v>
      </c>
      <c r="F83" s="207">
        <v>196</v>
      </c>
      <c r="G83" s="216">
        <f t="shared" si="14"/>
        <v>0.42258064516129035</v>
      </c>
      <c r="H83" s="216" t="str">
        <f t="shared" si="14"/>
        <v>-</v>
      </c>
      <c r="I83" s="216">
        <f t="shared" si="14"/>
        <v>0.34075723830734966</v>
      </c>
      <c r="J83" s="216">
        <f t="shared" si="14"/>
        <v>0.37740384615384615</v>
      </c>
      <c r="K83" s="216">
        <f t="shared" si="14"/>
        <v>0.42701525054466233</v>
      </c>
    </row>
    <row r="84" spans="1:11" x14ac:dyDescent="0.2">
      <c r="A84" s="207" t="s">
        <v>41</v>
      </c>
      <c r="B84" s="215">
        <f>SUM(B72:B83)</f>
        <v>3830</v>
      </c>
      <c r="C84" s="215">
        <f>SUM(C72:C83)</f>
        <v>3458</v>
      </c>
      <c r="D84" s="215">
        <f>SUM(D72:D83)</f>
        <v>3585</v>
      </c>
      <c r="E84" s="215">
        <f>SUM(E72:E83)</f>
        <v>3039</v>
      </c>
      <c r="F84" s="215">
        <f>SUM(F72:F83)</f>
        <v>3438</v>
      </c>
      <c r="G84" s="216">
        <f t="shared" si="14"/>
        <v>0.49521592966123612</v>
      </c>
      <c r="H84" s="216">
        <f t="shared" si="14"/>
        <v>0.53637350705754616</v>
      </c>
      <c r="I84" s="216">
        <f t="shared" si="14"/>
        <v>0.49062542767209527</v>
      </c>
      <c r="J84" s="216">
        <f t="shared" si="14"/>
        <v>0.45934099153567109</v>
      </c>
      <c r="K84" s="216">
        <f t="shared" si="14"/>
        <v>0.49782797567332754</v>
      </c>
    </row>
    <row r="85" spans="1:11" x14ac:dyDescent="0.2">
      <c r="A85" s="207" t="s">
        <v>134</v>
      </c>
      <c r="B85" s="207">
        <v>659</v>
      </c>
      <c r="C85" s="207">
        <v>867</v>
      </c>
      <c r="D85" s="207">
        <v>913</v>
      </c>
      <c r="E85" s="207">
        <v>847</v>
      </c>
      <c r="F85" s="207">
        <v>845</v>
      </c>
      <c r="G85" s="216">
        <f t="shared" si="14"/>
        <v>0.43904063957361761</v>
      </c>
      <c r="H85" s="216">
        <f t="shared" si="14"/>
        <v>0.54596977329974816</v>
      </c>
      <c r="I85" s="216">
        <f t="shared" si="14"/>
        <v>0.51005586592178775</v>
      </c>
      <c r="J85" s="216">
        <f t="shared" si="14"/>
        <v>0.47239263803680981</v>
      </c>
      <c r="K85" s="216">
        <f t="shared" si="14"/>
        <v>0.44661733615221988</v>
      </c>
    </row>
    <row r="86" spans="1:11" x14ac:dyDescent="0.2">
      <c r="A86" s="207" t="s">
        <v>65</v>
      </c>
      <c r="B86" s="207">
        <v>18480</v>
      </c>
      <c r="C86" s="207">
        <v>20460</v>
      </c>
      <c r="D86" s="207">
        <v>18050</v>
      </c>
      <c r="E86" s="207">
        <v>19060</v>
      </c>
      <c r="F86" s="207">
        <v>21250</v>
      </c>
      <c r="G86" s="216">
        <f t="shared" si="14"/>
        <v>0.45867460908413998</v>
      </c>
      <c r="H86" s="216">
        <f t="shared" si="14"/>
        <v>0.54126984126984123</v>
      </c>
      <c r="I86" s="216">
        <f t="shared" si="14"/>
        <v>0.49547076585231953</v>
      </c>
      <c r="J86" s="216">
        <f t="shared" si="14"/>
        <v>0.4784136546184739</v>
      </c>
      <c r="K86" s="216">
        <f t="shared" si="14"/>
        <v>0.47990063233965674</v>
      </c>
    </row>
    <row r="87" spans="1:11" x14ac:dyDescent="0.2">
      <c r="A87" s="207" t="s">
        <v>42</v>
      </c>
      <c r="B87" s="207">
        <v>139800</v>
      </c>
      <c r="C87" s="207">
        <v>149160</v>
      </c>
      <c r="D87" s="207">
        <v>144670</v>
      </c>
      <c r="E87" s="207">
        <v>157640</v>
      </c>
      <c r="F87" s="207">
        <v>178560</v>
      </c>
      <c r="G87" s="216">
        <f t="shared" si="14"/>
        <v>0.48462578431032688</v>
      </c>
      <c r="H87" s="216">
        <f t="shared" si="14"/>
        <v>0.55540661304736372</v>
      </c>
      <c r="I87" s="216">
        <f t="shared" si="14"/>
        <v>0.52018985293588871</v>
      </c>
      <c r="J87" s="216">
        <f t="shared" si="14"/>
        <v>0.65334880636604775</v>
      </c>
      <c r="K87" s="216">
        <f t="shared" si="14"/>
        <v>0.54943229022431461</v>
      </c>
    </row>
    <row r="90" spans="1:11" x14ac:dyDescent="0.2">
      <c r="A90" s="207" t="s">
        <v>850</v>
      </c>
    </row>
    <row r="92" spans="1:11" x14ac:dyDescent="0.2">
      <c r="B92" s="207" t="s">
        <v>131</v>
      </c>
      <c r="C92" s="207" t="s">
        <v>844</v>
      </c>
      <c r="D92" s="207" t="s">
        <v>993</v>
      </c>
      <c r="E92" s="207" t="s">
        <v>1045</v>
      </c>
      <c r="F92" s="207" t="s">
        <v>1113</v>
      </c>
    </row>
    <row r="93" spans="1:11" x14ac:dyDescent="0.2">
      <c r="A93" s="207" t="s">
        <v>0</v>
      </c>
      <c r="B93" s="207">
        <v>221</v>
      </c>
      <c r="C93" s="207">
        <v>203</v>
      </c>
      <c r="D93" s="207">
        <v>254</v>
      </c>
      <c r="E93" s="207">
        <v>256</v>
      </c>
      <c r="F93" s="207">
        <v>304</v>
      </c>
    </row>
    <row r="94" spans="1:11" x14ac:dyDescent="0.2">
      <c r="A94" s="207" t="s">
        <v>132</v>
      </c>
      <c r="B94" s="207">
        <v>221</v>
      </c>
      <c r="C94" s="207">
        <v>234</v>
      </c>
      <c r="D94" s="207">
        <v>196</v>
      </c>
      <c r="E94" s="207">
        <v>122</v>
      </c>
      <c r="F94" s="207" t="s">
        <v>135</v>
      </c>
    </row>
    <row r="95" spans="1:11" x14ac:dyDescent="0.2">
      <c r="A95" s="207" t="s">
        <v>2</v>
      </c>
      <c r="B95" s="207" t="s">
        <v>133</v>
      </c>
      <c r="C95" s="207" t="s">
        <v>135</v>
      </c>
      <c r="D95" s="207">
        <v>153</v>
      </c>
      <c r="E95" s="207">
        <v>178</v>
      </c>
      <c r="F95" s="207">
        <v>195</v>
      </c>
    </row>
    <row r="96" spans="1:11" x14ac:dyDescent="0.2">
      <c r="A96" s="207" t="s">
        <v>3</v>
      </c>
      <c r="B96" s="207">
        <v>229</v>
      </c>
      <c r="C96" s="207">
        <v>190</v>
      </c>
      <c r="D96" s="207">
        <v>196</v>
      </c>
      <c r="E96" s="207">
        <v>219</v>
      </c>
      <c r="F96" s="207">
        <v>227</v>
      </c>
    </row>
    <row r="97" spans="1:6" x14ac:dyDescent="0.2">
      <c r="A97" s="207" t="s">
        <v>7</v>
      </c>
      <c r="B97" s="207">
        <v>94</v>
      </c>
      <c r="C97" s="207">
        <v>76</v>
      </c>
      <c r="D97" s="207">
        <v>45</v>
      </c>
      <c r="E97" s="207">
        <v>45</v>
      </c>
      <c r="F97" s="207">
        <v>42</v>
      </c>
    </row>
    <row r="98" spans="1:6" x14ac:dyDescent="0.2">
      <c r="A98" s="207" t="s">
        <v>4</v>
      </c>
      <c r="B98" s="207">
        <v>94</v>
      </c>
      <c r="C98" s="207">
        <v>122</v>
      </c>
      <c r="D98" s="207">
        <v>179</v>
      </c>
      <c r="E98" s="207">
        <v>220</v>
      </c>
      <c r="F98" s="207">
        <v>118</v>
      </c>
    </row>
    <row r="99" spans="1:6" x14ac:dyDescent="0.2">
      <c r="A99" s="207" t="s">
        <v>5</v>
      </c>
      <c r="B99" s="207">
        <v>152</v>
      </c>
      <c r="C99" s="207">
        <v>145</v>
      </c>
      <c r="D99" s="207">
        <v>118</v>
      </c>
      <c r="E99" s="207">
        <v>137</v>
      </c>
      <c r="F99" s="207">
        <v>299</v>
      </c>
    </row>
    <row r="100" spans="1:6" x14ac:dyDescent="0.2">
      <c r="A100" s="207" t="s">
        <v>6</v>
      </c>
      <c r="B100" s="207">
        <v>127</v>
      </c>
      <c r="C100" s="207">
        <v>73</v>
      </c>
      <c r="D100" s="207">
        <v>142</v>
      </c>
      <c r="E100" s="207">
        <v>98</v>
      </c>
      <c r="F100" s="207">
        <v>118</v>
      </c>
    </row>
    <row r="101" spans="1:6" x14ac:dyDescent="0.2">
      <c r="A101" s="207" t="s">
        <v>8</v>
      </c>
      <c r="B101" s="207">
        <v>299</v>
      </c>
      <c r="C101" s="207">
        <v>241</v>
      </c>
      <c r="D101" s="207">
        <v>285</v>
      </c>
      <c r="E101" s="207">
        <v>310</v>
      </c>
      <c r="F101" s="207">
        <v>236</v>
      </c>
    </row>
    <row r="102" spans="1:6" x14ac:dyDescent="0.2">
      <c r="A102" s="207" t="s">
        <v>9</v>
      </c>
      <c r="B102" s="207">
        <v>311</v>
      </c>
      <c r="C102" s="207">
        <v>238</v>
      </c>
      <c r="D102" s="207">
        <v>307</v>
      </c>
      <c r="E102" s="207">
        <v>266</v>
      </c>
      <c r="F102" s="207" t="s">
        <v>135</v>
      </c>
    </row>
    <row r="103" spans="1:6" x14ac:dyDescent="0.2">
      <c r="A103" s="207" t="s">
        <v>46</v>
      </c>
      <c r="B103" s="207">
        <v>119</v>
      </c>
      <c r="C103" s="207">
        <v>109</v>
      </c>
      <c r="D103" s="207">
        <v>112</v>
      </c>
      <c r="E103" s="207">
        <v>110</v>
      </c>
      <c r="F103" s="207">
        <v>88</v>
      </c>
    </row>
    <row r="104" spans="1:6" x14ac:dyDescent="0.2">
      <c r="A104" s="207" t="s">
        <v>11</v>
      </c>
      <c r="B104" s="207">
        <v>137</v>
      </c>
      <c r="C104" s="207">
        <v>139</v>
      </c>
      <c r="D104" s="207">
        <v>81</v>
      </c>
      <c r="E104" s="207">
        <v>63</v>
      </c>
      <c r="F104" s="207">
        <v>33</v>
      </c>
    </row>
    <row r="105" spans="1:6" x14ac:dyDescent="0.2">
      <c r="A105" s="207" t="s">
        <v>41</v>
      </c>
      <c r="B105" s="215">
        <f>SUM(B93:B104)</f>
        <v>2004</v>
      </c>
      <c r="C105" s="215">
        <f>SUM(C93:C104)</f>
        <v>1770</v>
      </c>
      <c r="D105" s="215">
        <f>SUM(D93:D104)</f>
        <v>2068</v>
      </c>
      <c r="E105" s="215">
        <f>SUM(E93:E104)</f>
        <v>2024</v>
      </c>
      <c r="F105" s="215">
        <f>SUM(F93:F104)</f>
        <v>1660</v>
      </c>
    </row>
    <row r="106" spans="1:6" x14ac:dyDescent="0.2">
      <c r="A106" s="207" t="s">
        <v>134</v>
      </c>
      <c r="B106" s="207">
        <v>624</v>
      </c>
      <c r="C106" s="207">
        <v>502</v>
      </c>
      <c r="D106" s="207">
        <v>428</v>
      </c>
      <c r="E106" s="207">
        <v>395</v>
      </c>
      <c r="F106" s="207">
        <v>636</v>
      </c>
    </row>
    <row r="107" spans="1:6" x14ac:dyDescent="0.2">
      <c r="A107" s="207" t="s">
        <v>65</v>
      </c>
      <c r="B107" s="207">
        <v>9550</v>
      </c>
      <c r="C107" s="207">
        <v>8220</v>
      </c>
      <c r="D107" s="207">
        <v>8410</v>
      </c>
      <c r="E107" s="207">
        <v>10030</v>
      </c>
      <c r="F107" s="207">
        <v>12360</v>
      </c>
    </row>
    <row r="108" spans="1:6" x14ac:dyDescent="0.2">
      <c r="A108" s="207" t="s">
        <v>42</v>
      </c>
      <c r="B108" s="207">
        <v>62490</v>
      </c>
      <c r="C108" s="207">
        <v>62640</v>
      </c>
      <c r="D108" s="207">
        <v>62070</v>
      </c>
      <c r="E108" s="207">
        <v>75380</v>
      </c>
      <c r="F108" s="207">
        <v>94280</v>
      </c>
    </row>
    <row r="111" spans="1:6" x14ac:dyDescent="0.2">
      <c r="A111" s="207" t="s">
        <v>136</v>
      </c>
    </row>
    <row r="113" spans="1:6" x14ac:dyDescent="0.2">
      <c r="B113" s="207" t="s">
        <v>131</v>
      </c>
      <c r="C113" s="207" t="s">
        <v>844</v>
      </c>
      <c r="D113" s="207" t="s">
        <v>993</v>
      </c>
      <c r="E113" s="207" t="s">
        <v>1045</v>
      </c>
      <c r="F113" s="207" t="s">
        <v>1113</v>
      </c>
    </row>
    <row r="114" spans="1:6" x14ac:dyDescent="0.2">
      <c r="A114" s="207" t="s">
        <v>0</v>
      </c>
      <c r="B114" s="207">
        <v>159</v>
      </c>
      <c r="C114" s="207">
        <v>151</v>
      </c>
      <c r="D114" s="207">
        <v>169</v>
      </c>
      <c r="E114" s="207">
        <v>191</v>
      </c>
      <c r="F114" s="207">
        <v>224</v>
      </c>
    </row>
    <row r="115" spans="1:6" x14ac:dyDescent="0.2">
      <c r="A115" s="207" t="s">
        <v>132</v>
      </c>
      <c r="B115" s="207">
        <v>75</v>
      </c>
      <c r="C115" s="207">
        <v>83</v>
      </c>
      <c r="D115" s="207">
        <v>79</v>
      </c>
      <c r="E115" s="207">
        <v>44</v>
      </c>
      <c r="F115" s="207" t="s">
        <v>135</v>
      </c>
    </row>
    <row r="116" spans="1:6" x14ac:dyDescent="0.2">
      <c r="A116" s="207" t="s">
        <v>2</v>
      </c>
      <c r="B116" s="207" t="s">
        <v>135</v>
      </c>
      <c r="C116" s="207" t="s">
        <v>135</v>
      </c>
      <c r="D116" s="207">
        <v>122</v>
      </c>
      <c r="E116" s="207">
        <v>159</v>
      </c>
      <c r="F116" s="207">
        <v>179</v>
      </c>
    </row>
    <row r="117" spans="1:6" x14ac:dyDescent="0.2">
      <c r="A117" s="207" t="s">
        <v>3</v>
      </c>
      <c r="B117" s="207">
        <v>161</v>
      </c>
      <c r="C117" s="207">
        <v>136</v>
      </c>
      <c r="D117" s="207">
        <v>159</v>
      </c>
      <c r="E117" s="207">
        <v>174</v>
      </c>
      <c r="F117" s="207">
        <v>185</v>
      </c>
    </row>
    <row r="118" spans="1:6" x14ac:dyDescent="0.2">
      <c r="A118" s="207" t="s">
        <v>7</v>
      </c>
      <c r="B118" s="207">
        <v>37</v>
      </c>
      <c r="C118" s="207">
        <v>4</v>
      </c>
      <c r="D118" s="207">
        <v>2</v>
      </c>
      <c r="E118" s="207">
        <v>3</v>
      </c>
      <c r="F118" s="207">
        <v>4</v>
      </c>
    </row>
    <row r="119" spans="1:6" x14ac:dyDescent="0.2">
      <c r="A119" s="207" t="s">
        <v>4</v>
      </c>
      <c r="B119" s="207">
        <v>81</v>
      </c>
      <c r="C119" s="207">
        <v>33</v>
      </c>
      <c r="D119" s="207">
        <v>101</v>
      </c>
      <c r="E119" s="207">
        <v>114</v>
      </c>
      <c r="F119" s="207">
        <v>66</v>
      </c>
    </row>
    <row r="120" spans="1:6" x14ac:dyDescent="0.2">
      <c r="A120" s="207" t="s">
        <v>5</v>
      </c>
      <c r="B120" s="207">
        <v>70</v>
      </c>
      <c r="C120" s="207">
        <v>96</v>
      </c>
      <c r="D120" s="207">
        <v>86</v>
      </c>
      <c r="E120" s="207">
        <v>101</v>
      </c>
      <c r="F120" s="207">
        <v>198</v>
      </c>
    </row>
    <row r="121" spans="1:6" x14ac:dyDescent="0.2">
      <c r="A121" s="207" t="s">
        <v>6</v>
      </c>
      <c r="B121" s="207">
        <v>2</v>
      </c>
      <c r="C121" s="207">
        <v>60</v>
      </c>
      <c r="D121" s="207">
        <v>125</v>
      </c>
      <c r="E121" s="207">
        <v>71</v>
      </c>
      <c r="F121" s="207">
        <v>108</v>
      </c>
    </row>
    <row r="122" spans="1:6" x14ac:dyDescent="0.2">
      <c r="A122" s="207" t="s">
        <v>8</v>
      </c>
      <c r="B122" s="207">
        <v>184</v>
      </c>
      <c r="C122" s="207">
        <v>179</v>
      </c>
      <c r="D122" s="207">
        <v>228</v>
      </c>
      <c r="E122" s="207">
        <v>255</v>
      </c>
      <c r="F122" s="207">
        <v>196</v>
      </c>
    </row>
    <row r="123" spans="1:6" x14ac:dyDescent="0.2">
      <c r="A123" s="207" t="s">
        <v>9</v>
      </c>
      <c r="B123" s="207">
        <v>169</v>
      </c>
      <c r="C123" s="207">
        <v>108</v>
      </c>
      <c r="D123" s="207">
        <v>213</v>
      </c>
      <c r="E123" s="207">
        <v>169</v>
      </c>
      <c r="F123" s="207" t="s">
        <v>135</v>
      </c>
    </row>
    <row r="124" spans="1:6" x14ac:dyDescent="0.2">
      <c r="A124" s="207" t="s">
        <v>46</v>
      </c>
      <c r="B124" s="207">
        <v>70</v>
      </c>
      <c r="C124" s="207">
        <v>71</v>
      </c>
      <c r="D124" s="207">
        <v>79</v>
      </c>
      <c r="E124" s="207">
        <v>81</v>
      </c>
      <c r="F124" s="207">
        <v>80</v>
      </c>
    </row>
    <row r="125" spans="1:6" x14ac:dyDescent="0.2">
      <c r="A125" s="207" t="s">
        <v>11</v>
      </c>
      <c r="B125" s="207">
        <v>58</v>
      </c>
      <c r="C125" s="207">
        <v>75</v>
      </c>
      <c r="D125" s="207">
        <v>51</v>
      </c>
      <c r="E125" s="207">
        <v>51</v>
      </c>
      <c r="F125" s="207">
        <v>23</v>
      </c>
    </row>
    <row r="126" spans="1:6" x14ac:dyDescent="0.2">
      <c r="A126" s="207" t="s">
        <v>41</v>
      </c>
      <c r="B126" s="207">
        <v>1066</v>
      </c>
      <c r="C126" s="215">
        <f>SUM(C114:C125)</f>
        <v>996</v>
      </c>
      <c r="D126" s="215">
        <f>SUM(D114:D125)</f>
        <v>1414</v>
      </c>
      <c r="E126" s="215">
        <f>SUM(E114:E125)</f>
        <v>1413</v>
      </c>
      <c r="F126" s="215">
        <f>SUM(F114:F125)</f>
        <v>1263</v>
      </c>
    </row>
    <row r="127" spans="1:6" x14ac:dyDescent="0.2">
      <c r="A127" s="207" t="s">
        <v>134</v>
      </c>
      <c r="B127" s="207">
        <v>276</v>
      </c>
      <c r="C127" s="207">
        <v>202</v>
      </c>
      <c r="D127" s="207">
        <v>173</v>
      </c>
      <c r="E127" s="207">
        <v>233</v>
      </c>
      <c r="F127" s="207">
        <v>440</v>
      </c>
    </row>
    <row r="128" spans="1:6" x14ac:dyDescent="0.2">
      <c r="A128" s="207" t="s">
        <v>65</v>
      </c>
      <c r="B128" s="207">
        <v>6130</v>
      </c>
      <c r="C128" s="207">
        <v>4920</v>
      </c>
      <c r="D128" s="207">
        <v>5770</v>
      </c>
      <c r="E128" s="207">
        <v>7480</v>
      </c>
      <c r="F128" s="207">
        <v>9050</v>
      </c>
    </row>
    <row r="129" spans="1:6" x14ac:dyDescent="0.2">
      <c r="A129" s="207" t="s">
        <v>42</v>
      </c>
      <c r="B129" s="207">
        <v>40030</v>
      </c>
      <c r="C129" s="207">
        <v>39210</v>
      </c>
      <c r="D129" s="207">
        <v>42120</v>
      </c>
      <c r="E129" s="207">
        <v>53770</v>
      </c>
      <c r="F129" s="207">
        <v>64960</v>
      </c>
    </row>
    <row r="132" spans="1:6" x14ac:dyDescent="0.2">
      <c r="A132" s="207" t="s">
        <v>849</v>
      </c>
    </row>
    <row r="134" spans="1:6" x14ac:dyDescent="0.2">
      <c r="B134" s="207" t="s">
        <v>131</v>
      </c>
      <c r="C134" s="207" t="s">
        <v>844</v>
      </c>
      <c r="D134" s="207" t="s">
        <v>993</v>
      </c>
      <c r="E134" s="207" t="s">
        <v>1045</v>
      </c>
      <c r="F134" s="207" t="s">
        <v>1113</v>
      </c>
    </row>
    <row r="135" spans="1:6" x14ac:dyDescent="0.2">
      <c r="A135" s="207" t="s">
        <v>0</v>
      </c>
      <c r="B135" s="216">
        <f t="shared" ref="B135" si="15">IFERROR(B114/B93,"-")</f>
        <v>0.71945701357466063</v>
      </c>
      <c r="C135" s="216">
        <f>IFERROR(C114/C93,"-")</f>
        <v>0.74384236453201968</v>
      </c>
      <c r="D135" s="216">
        <f>IFERROR(D114/D93,"-")</f>
        <v>0.66535433070866146</v>
      </c>
      <c r="E135" s="216">
        <f t="shared" ref="E135:F135" si="16">IFERROR(E114/E93,"-")</f>
        <v>0.74609375</v>
      </c>
      <c r="F135" s="216">
        <f t="shared" si="16"/>
        <v>0.73684210526315785</v>
      </c>
    </row>
    <row r="136" spans="1:6" x14ac:dyDescent="0.2">
      <c r="A136" s="207" t="s">
        <v>132</v>
      </c>
      <c r="B136" s="216">
        <f t="shared" ref="B136:C150" si="17">IFERROR(B115/B94,"-")</f>
        <v>0.33936651583710409</v>
      </c>
      <c r="C136" s="216">
        <f t="shared" si="17"/>
        <v>0.35470085470085472</v>
      </c>
      <c r="D136" s="216">
        <f t="shared" ref="D136:F136" si="18">IFERROR(D115/D94,"-")</f>
        <v>0.40306122448979592</v>
      </c>
      <c r="E136" s="216">
        <f t="shared" si="18"/>
        <v>0.36065573770491804</v>
      </c>
      <c r="F136" s="216" t="str">
        <f t="shared" si="18"/>
        <v>-</v>
      </c>
    </row>
    <row r="137" spans="1:6" x14ac:dyDescent="0.2">
      <c r="A137" s="207" t="s">
        <v>2</v>
      </c>
      <c r="B137" s="216" t="str">
        <f t="shared" si="17"/>
        <v>-</v>
      </c>
      <c r="C137" s="216" t="str">
        <f t="shared" si="17"/>
        <v>-</v>
      </c>
      <c r="D137" s="216">
        <f t="shared" ref="D137:F137" si="19">IFERROR(D116/D95,"-")</f>
        <v>0.79738562091503273</v>
      </c>
      <c r="E137" s="216">
        <f t="shared" si="19"/>
        <v>0.8932584269662921</v>
      </c>
      <c r="F137" s="216">
        <f t="shared" si="19"/>
        <v>0.91794871794871791</v>
      </c>
    </row>
    <row r="138" spans="1:6" x14ac:dyDescent="0.2">
      <c r="A138" s="207" t="s">
        <v>3</v>
      </c>
      <c r="B138" s="216">
        <f t="shared" si="17"/>
        <v>0.70305676855895194</v>
      </c>
      <c r="C138" s="216">
        <f t="shared" si="17"/>
        <v>0.71578947368421053</v>
      </c>
      <c r="D138" s="216">
        <f t="shared" ref="D138:F138" si="20">IFERROR(D117/D96,"-")</f>
        <v>0.81122448979591832</v>
      </c>
      <c r="E138" s="216">
        <f t="shared" si="20"/>
        <v>0.79452054794520544</v>
      </c>
      <c r="F138" s="216">
        <f t="shared" si="20"/>
        <v>0.81497797356828194</v>
      </c>
    </row>
    <row r="139" spans="1:6" x14ac:dyDescent="0.2">
      <c r="A139" s="207" t="s">
        <v>7</v>
      </c>
      <c r="B139" s="216">
        <f t="shared" si="17"/>
        <v>0.39361702127659576</v>
      </c>
      <c r="C139" s="216">
        <f t="shared" si="17"/>
        <v>5.2631578947368418E-2</v>
      </c>
      <c r="D139" s="216">
        <f t="shared" ref="D139:F139" si="21">IFERROR(D118/D97,"-")</f>
        <v>4.4444444444444446E-2</v>
      </c>
      <c r="E139" s="216">
        <f t="shared" si="21"/>
        <v>6.6666666666666666E-2</v>
      </c>
      <c r="F139" s="216">
        <f t="shared" si="21"/>
        <v>9.5238095238095233E-2</v>
      </c>
    </row>
    <row r="140" spans="1:6" x14ac:dyDescent="0.2">
      <c r="A140" s="207" t="s">
        <v>4</v>
      </c>
      <c r="B140" s="216">
        <f t="shared" si="17"/>
        <v>0.86170212765957444</v>
      </c>
      <c r="C140" s="216">
        <f t="shared" si="17"/>
        <v>0.27049180327868855</v>
      </c>
      <c r="D140" s="216">
        <f t="shared" ref="D140:F140" si="22">IFERROR(D119/D98,"-")</f>
        <v>0.56424581005586594</v>
      </c>
      <c r="E140" s="216">
        <f t="shared" si="22"/>
        <v>0.51818181818181819</v>
      </c>
      <c r="F140" s="216">
        <f t="shared" si="22"/>
        <v>0.55932203389830504</v>
      </c>
    </row>
    <row r="141" spans="1:6" x14ac:dyDescent="0.2">
      <c r="A141" s="207" t="s">
        <v>5</v>
      </c>
      <c r="B141" s="216">
        <f t="shared" si="17"/>
        <v>0.46052631578947367</v>
      </c>
      <c r="C141" s="216">
        <f t="shared" si="17"/>
        <v>0.66206896551724137</v>
      </c>
      <c r="D141" s="216">
        <f t="shared" ref="D141:F141" si="23">IFERROR(D120/D99,"-")</f>
        <v>0.72881355932203384</v>
      </c>
      <c r="E141" s="216">
        <f t="shared" si="23"/>
        <v>0.73722627737226276</v>
      </c>
      <c r="F141" s="216">
        <f t="shared" si="23"/>
        <v>0.66220735785953178</v>
      </c>
    </row>
    <row r="142" spans="1:6" x14ac:dyDescent="0.2">
      <c r="A142" s="207" t="s">
        <v>6</v>
      </c>
      <c r="B142" s="216">
        <f t="shared" si="17"/>
        <v>1.5748031496062992E-2</v>
      </c>
      <c r="C142" s="216">
        <f t="shared" si="17"/>
        <v>0.82191780821917804</v>
      </c>
      <c r="D142" s="216">
        <f t="shared" ref="D142:F142" si="24">IFERROR(D121/D100,"-")</f>
        <v>0.88028169014084512</v>
      </c>
      <c r="E142" s="216">
        <f t="shared" si="24"/>
        <v>0.72448979591836737</v>
      </c>
      <c r="F142" s="216">
        <f t="shared" si="24"/>
        <v>0.9152542372881356</v>
      </c>
    </row>
    <row r="143" spans="1:6" x14ac:dyDescent="0.2">
      <c r="A143" s="207" t="s">
        <v>8</v>
      </c>
      <c r="B143" s="216">
        <f t="shared" si="17"/>
        <v>0.61538461538461542</v>
      </c>
      <c r="C143" s="216">
        <f t="shared" si="17"/>
        <v>0.74273858921161828</v>
      </c>
      <c r="D143" s="216">
        <f t="shared" ref="D143:F143" si="25">IFERROR(D122/D101,"-")</f>
        <v>0.8</v>
      </c>
      <c r="E143" s="216">
        <f t="shared" si="25"/>
        <v>0.82258064516129037</v>
      </c>
      <c r="F143" s="216">
        <f t="shared" si="25"/>
        <v>0.83050847457627119</v>
      </c>
    </row>
    <row r="144" spans="1:6" x14ac:dyDescent="0.2">
      <c r="A144" s="207" t="s">
        <v>9</v>
      </c>
      <c r="B144" s="216">
        <f t="shared" si="17"/>
        <v>0.54340836012861737</v>
      </c>
      <c r="C144" s="216">
        <f t="shared" si="17"/>
        <v>0.45378151260504201</v>
      </c>
      <c r="D144" s="216">
        <f t="shared" ref="D144:F144" si="26">IFERROR(D123/D102,"-")</f>
        <v>0.69381107491856675</v>
      </c>
      <c r="E144" s="216">
        <f t="shared" si="26"/>
        <v>0.63533834586466165</v>
      </c>
      <c r="F144" s="216" t="str">
        <f t="shared" si="26"/>
        <v>-</v>
      </c>
    </row>
    <row r="145" spans="1:25" x14ac:dyDescent="0.2">
      <c r="A145" s="207" t="s">
        <v>46</v>
      </c>
      <c r="B145" s="216">
        <f t="shared" si="17"/>
        <v>0.58823529411764708</v>
      </c>
      <c r="C145" s="216">
        <f t="shared" si="17"/>
        <v>0.65137614678899081</v>
      </c>
      <c r="D145" s="216">
        <f t="shared" ref="D145:F145" si="27">IFERROR(D124/D103,"-")</f>
        <v>0.7053571428571429</v>
      </c>
      <c r="E145" s="216">
        <f t="shared" si="27"/>
        <v>0.73636363636363633</v>
      </c>
      <c r="F145" s="216">
        <f t="shared" si="27"/>
        <v>0.90909090909090906</v>
      </c>
    </row>
    <row r="146" spans="1:25" x14ac:dyDescent="0.2">
      <c r="A146" s="207" t="s">
        <v>11</v>
      </c>
      <c r="B146" s="216">
        <f t="shared" si="17"/>
        <v>0.42335766423357662</v>
      </c>
      <c r="C146" s="216">
        <f t="shared" si="17"/>
        <v>0.53956834532374098</v>
      </c>
      <c r="D146" s="216">
        <f t="shared" ref="D146:F146" si="28">IFERROR(D125/D104,"-")</f>
        <v>0.62962962962962965</v>
      </c>
      <c r="E146" s="216">
        <f t="shared" si="28"/>
        <v>0.80952380952380953</v>
      </c>
      <c r="F146" s="216">
        <f t="shared" si="28"/>
        <v>0.69696969696969702</v>
      </c>
    </row>
    <row r="147" spans="1:25" x14ac:dyDescent="0.2">
      <c r="A147" s="207" t="s">
        <v>41</v>
      </c>
      <c r="B147" s="216">
        <f t="shared" si="17"/>
        <v>0.53193612774451093</v>
      </c>
      <c r="C147" s="216">
        <f t="shared" si="17"/>
        <v>0.56271186440677967</v>
      </c>
      <c r="D147" s="216">
        <f t="shared" ref="D147:F147" si="29">IFERROR(D126/D105,"-")</f>
        <v>0.68375241779497098</v>
      </c>
      <c r="E147" s="216">
        <f t="shared" si="29"/>
        <v>0.6981225296442688</v>
      </c>
      <c r="F147" s="216">
        <f t="shared" si="29"/>
        <v>0.76084337349397591</v>
      </c>
    </row>
    <row r="148" spans="1:25" x14ac:dyDescent="0.2">
      <c r="A148" s="207" t="s">
        <v>134</v>
      </c>
      <c r="B148" s="216">
        <f t="shared" si="17"/>
        <v>0.44230769230769229</v>
      </c>
      <c r="C148" s="216">
        <f t="shared" si="17"/>
        <v>0.40239043824701193</v>
      </c>
      <c r="D148" s="216">
        <f t="shared" ref="D148:F148" si="30">IFERROR(D127/D106,"-")</f>
        <v>0.40420560747663553</v>
      </c>
      <c r="E148" s="216">
        <f t="shared" si="30"/>
        <v>0.58987341772151902</v>
      </c>
      <c r="F148" s="216">
        <f t="shared" si="30"/>
        <v>0.69182389937106914</v>
      </c>
    </row>
    <row r="149" spans="1:25" x14ac:dyDescent="0.2">
      <c r="A149" s="207" t="s">
        <v>65</v>
      </c>
      <c r="B149" s="216">
        <f t="shared" si="17"/>
        <v>0.64188481675392672</v>
      </c>
      <c r="C149" s="216">
        <f t="shared" si="17"/>
        <v>0.59854014598540151</v>
      </c>
      <c r="D149" s="216">
        <f t="shared" ref="D149:F149" si="31">IFERROR(D128/D107,"-")</f>
        <v>0.6860879904875149</v>
      </c>
      <c r="E149" s="216">
        <f t="shared" si="31"/>
        <v>0.74576271186440679</v>
      </c>
      <c r="F149" s="216">
        <f t="shared" si="31"/>
        <v>0.73220064724919098</v>
      </c>
    </row>
    <row r="150" spans="1:25" x14ac:dyDescent="0.2">
      <c r="A150" s="207" t="s">
        <v>42</v>
      </c>
      <c r="B150" s="216">
        <f t="shared" si="17"/>
        <v>0.64058249319891181</v>
      </c>
      <c r="C150" s="216">
        <f t="shared" si="17"/>
        <v>0.62595785440613028</v>
      </c>
      <c r="D150" s="216">
        <f t="shared" ref="D150:F150" si="32">IFERROR(D129/D108,"-")</f>
        <v>0.67858869018849688</v>
      </c>
      <c r="E150" s="216">
        <f t="shared" si="32"/>
        <v>0.7133191828071106</v>
      </c>
      <c r="F150" s="216">
        <f t="shared" si="32"/>
        <v>0.68901145523971152</v>
      </c>
    </row>
    <row r="153" spans="1:25" ht="15.75" x14ac:dyDescent="0.25">
      <c r="A153" s="217" t="s">
        <v>1053</v>
      </c>
    </row>
    <row r="155" spans="1:25" x14ac:dyDescent="0.2">
      <c r="A155" s="218" t="s">
        <v>1054</v>
      </c>
      <c r="T155" s="207" t="str" cm="1">
        <f t="array" ref="T155">INDEX(A$157:A$172,Control!$B$2)</f>
        <v>Ashford</v>
      </c>
    </row>
    <row r="156" spans="1:25" x14ac:dyDescent="0.2">
      <c r="B156" s="207" t="s">
        <v>131</v>
      </c>
      <c r="C156" s="207" t="s">
        <v>844</v>
      </c>
      <c r="D156" s="207" t="s">
        <v>993</v>
      </c>
      <c r="E156" s="207" t="s">
        <v>1045</v>
      </c>
      <c r="F156" s="207" t="s">
        <v>1113</v>
      </c>
      <c r="U156" s="207" t="s">
        <v>131</v>
      </c>
      <c r="V156" s="207" t="s">
        <v>844</v>
      </c>
      <c r="W156" s="207" t="s">
        <v>993</v>
      </c>
      <c r="X156" s="207" t="s">
        <v>1045</v>
      </c>
      <c r="Y156" s="207" t="s">
        <v>1113</v>
      </c>
    </row>
    <row r="157" spans="1:25" x14ac:dyDescent="0.2">
      <c r="A157" s="207" t="s">
        <v>0</v>
      </c>
      <c r="B157" s="207">
        <v>9</v>
      </c>
      <c r="C157" s="207">
        <v>7</v>
      </c>
      <c r="D157" s="207">
        <v>2</v>
      </c>
      <c r="E157" s="207">
        <v>2</v>
      </c>
      <c r="F157" s="207">
        <v>10</v>
      </c>
      <c r="T157" s="207" t="s">
        <v>1057</v>
      </c>
      <c r="U157" s="207">
        <f>SUM(U162:U163)</f>
        <v>173</v>
      </c>
      <c r="V157" s="207">
        <f t="shared" ref="V157:X157" si="33">SUM(V162:V163)</f>
        <v>159</v>
      </c>
      <c r="W157" s="207">
        <f t="shared" si="33"/>
        <v>128</v>
      </c>
      <c r="X157" s="207">
        <f t="shared" si="33"/>
        <v>138</v>
      </c>
      <c r="Y157" s="207">
        <f t="shared" ref="Y157" si="34">SUM(Y162:Y163)</f>
        <v>211</v>
      </c>
    </row>
    <row r="158" spans="1:25" x14ac:dyDescent="0.2">
      <c r="A158" s="207" t="s">
        <v>132</v>
      </c>
      <c r="B158" s="207">
        <v>15</v>
      </c>
      <c r="C158" s="207">
        <v>7</v>
      </c>
      <c r="D158" s="207">
        <v>4</v>
      </c>
      <c r="E158" s="207" t="s">
        <v>135</v>
      </c>
      <c r="F158" s="207" t="s">
        <v>135</v>
      </c>
      <c r="T158" s="207" t="s">
        <v>1058</v>
      </c>
      <c r="U158" s="207">
        <f>SUM(U164:U165)</f>
        <v>345</v>
      </c>
      <c r="V158" s="207">
        <f t="shared" ref="V158:X158" si="35">SUM(V164:V165)</f>
        <v>294</v>
      </c>
      <c r="W158" s="207">
        <f t="shared" si="35"/>
        <v>343</v>
      </c>
      <c r="X158" s="207">
        <f t="shared" si="35"/>
        <v>315</v>
      </c>
      <c r="Y158" s="207">
        <f t="shared" ref="Y158" si="36">SUM(Y164:Y165)</f>
        <v>442</v>
      </c>
    </row>
    <row r="159" spans="1:25" x14ac:dyDescent="0.2">
      <c r="A159" s="207" t="s">
        <v>2</v>
      </c>
      <c r="B159" s="207" t="s">
        <v>133</v>
      </c>
      <c r="C159" s="207" t="s">
        <v>135</v>
      </c>
      <c r="D159" s="207">
        <v>3</v>
      </c>
      <c r="E159" s="207">
        <v>2</v>
      </c>
      <c r="F159" s="207">
        <v>3</v>
      </c>
      <c r="T159" s="207" t="s">
        <v>1059</v>
      </c>
      <c r="U159" s="207">
        <f>SUM(U166:U167)</f>
        <v>146</v>
      </c>
      <c r="V159" s="207">
        <f t="shared" ref="V159:X159" si="37">SUM(V166:V167)</f>
        <v>92</v>
      </c>
      <c r="W159" s="207">
        <f t="shared" si="37"/>
        <v>113</v>
      </c>
      <c r="X159" s="207">
        <f t="shared" si="37"/>
        <v>132</v>
      </c>
      <c r="Y159" s="207">
        <f t="shared" ref="Y159" si="38">SUM(Y166:Y167)</f>
        <v>163</v>
      </c>
    </row>
    <row r="160" spans="1:25" x14ac:dyDescent="0.2">
      <c r="A160" s="207" t="s">
        <v>3</v>
      </c>
      <c r="B160" s="207">
        <v>9</v>
      </c>
      <c r="C160" s="207">
        <v>7</v>
      </c>
      <c r="D160" s="207">
        <v>7</v>
      </c>
      <c r="E160" s="207">
        <v>5</v>
      </c>
      <c r="F160" s="207">
        <v>5</v>
      </c>
      <c r="T160" s="207" t="s">
        <v>88</v>
      </c>
      <c r="U160" s="207">
        <f>SUM(U168:U169)</f>
        <v>11</v>
      </c>
      <c r="V160" s="207">
        <f t="shared" ref="V160:X160" si="39">SUM(V168:V169)</f>
        <v>17</v>
      </c>
      <c r="W160" s="207">
        <f t="shared" si="39"/>
        <v>29</v>
      </c>
      <c r="X160" s="207">
        <f t="shared" si="39"/>
        <v>28</v>
      </c>
      <c r="Y160" s="207">
        <f t="shared" ref="Y160" si="40">SUM(Y168:Y169)</f>
        <v>47</v>
      </c>
    </row>
    <row r="161" spans="1:25" x14ac:dyDescent="0.2">
      <c r="A161" s="207" t="s">
        <v>7</v>
      </c>
      <c r="B161" s="207">
        <v>11</v>
      </c>
      <c r="C161" s="207">
        <v>6</v>
      </c>
      <c r="D161" s="207">
        <v>2</v>
      </c>
      <c r="E161" s="207">
        <v>2</v>
      </c>
      <c r="F161" s="207">
        <v>2</v>
      </c>
    </row>
    <row r="162" spans="1:25" x14ac:dyDescent="0.2">
      <c r="A162" s="207" t="s">
        <v>4</v>
      </c>
      <c r="B162" s="207">
        <v>4</v>
      </c>
      <c r="C162" s="207">
        <v>13</v>
      </c>
      <c r="D162" s="207">
        <v>3</v>
      </c>
      <c r="E162" s="207">
        <v>4</v>
      </c>
      <c r="F162" s="207">
        <v>1</v>
      </c>
      <c r="T162" s="207" t="s">
        <v>1054</v>
      </c>
      <c r="U162" s="207" cm="1">
        <f t="array" ref="U162">INDEX(B157:B172,Control!$B$2)</f>
        <v>9</v>
      </c>
      <c r="V162" s="207" cm="1">
        <f t="array" ref="V162">INDEX(C157:C172,Control!$B$2)</f>
        <v>7</v>
      </c>
      <c r="W162" s="207" cm="1">
        <f t="array" ref="W162">INDEX(D157:D172,Control!$B$2)</f>
        <v>2</v>
      </c>
      <c r="X162" s="207" cm="1">
        <f t="array" ref="X162">INDEX(E157:E172,Control!$B$2)</f>
        <v>2</v>
      </c>
      <c r="Y162" s="207" cm="1">
        <f t="array" ref="Y162">INDEX(F157:F172,Control!$B$2)</f>
        <v>10</v>
      </c>
    </row>
    <row r="163" spans="1:25" x14ac:dyDescent="0.2">
      <c r="A163" s="207" t="s">
        <v>5</v>
      </c>
      <c r="B163" s="207">
        <v>9</v>
      </c>
      <c r="C163" s="207">
        <v>12</v>
      </c>
      <c r="D163" s="207">
        <v>10</v>
      </c>
      <c r="E163" s="207">
        <v>3</v>
      </c>
      <c r="F163" s="207">
        <v>5</v>
      </c>
      <c r="T163" s="207" t="s">
        <v>53</v>
      </c>
      <c r="U163" s="207" cm="1">
        <f t="array" ref="U163">INDEX(B177:B192,Control!$B$2)</f>
        <v>164</v>
      </c>
      <c r="V163" s="207" cm="1">
        <f t="array" ref="V163">INDEX(C177:C192,Control!$B$2)</f>
        <v>152</v>
      </c>
      <c r="W163" s="207" cm="1">
        <f t="array" ref="W163">INDEX(D177:D192,Control!$B$2)</f>
        <v>126</v>
      </c>
      <c r="X163" s="207" cm="1">
        <f t="array" ref="X163">INDEX(E177:E192,Control!$B$2)</f>
        <v>136</v>
      </c>
      <c r="Y163" s="207" cm="1">
        <f t="array" ref="Y163">INDEX(F177:F192,Control!$B$2)</f>
        <v>201</v>
      </c>
    </row>
    <row r="164" spans="1:25" x14ac:dyDescent="0.2">
      <c r="A164" s="207" t="s">
        <v>6</v>
      </c>
      <c r="B164" s="207">
        <v>5</v>
      </c>
      <c r="C164" s="207">
        <v>2</v>
      </c>
      <c r="D164" s="207">
        <v>1</v>
      </c>
      <c r="E164" s="207">
        <v>1</v>
      </c>
      <c r="F164" s="207">
        <v>0</v>
      </c>
      <c r="T164" s="207" t="s">
        <v>84</v>
      </c>
      <c r="U164" s="207" cm="1">
        <f t="array" ref="U164">INDEX(B197:B212,Control!$B$2)</f>
        <v>206</v>
      </c>
      <c r="V164" s="207" cm="1">
        <f t="array" ref="V164">INDEX(C197:C212,Control!$B$2)</f>
        <v>190</v>
      </c>
      <c r="W164" s="207" cm="1">
        <f t="array" ref="W164">INDEX(D197:D212,Control!$B$2)</f>
        <v>199</v>
      </c>
      <c r="X164" s="207" cm="1">
        <f t="array" ref="X164">INDEX(E197:E212,Control!$B$2)</f>
        <v>185</v>
      </c>
      <c r="Y164" s="207" cm="1">
        <f t="array" ref="Y164">INDEX(F197:F212,Control!$B$2)</f>
        <v>231</v>
      </c>
    </row>
    <row r="165" spans="1:25" x14ac:dyDescent="0.2">
      <c r="A165" s="207" t="s">
        <v>8</v>
      </c>
      <c r="B165" s="207">
        <v>9</v>
      </c>
      <c r="C165" s="207">
        <v>8</v>
      </c>
      <c r="D165" s="207">
        <v>12</v>
      </c>
      <c r="E165" s="207">
        <v>15</v>
      </c>
      <c r="F165" s="207">
        <v>8</v>
      </c>
      <c r="T165" s="207" t="s">
        <v>85</v>
      </c>
      <c r="U165" s="207" cm="1">
        <f t="array" ref="U165">INDEX(B217:B232,Control!$B$2)</f>
        <v>139</v>
      </c>
      <c r="V165" s="207" cm="1">
        <f t="array" ref="V165">INDEX(C217:C232,Control!$B$2)</f>
        <v>104</v>
      </c>
      <c r="W165" s="207" cm="1">
        <f t="array" ref="W165">INDEX(D217:D232,Control!$B$2)</f>
        <v>144</v>
      </c>
      <c r="X165" s="207" cm="1">
        <f t="array" ref="X165">INDEX(E217:E232,Control!$B$2)</f>
        <v>130</v>
      </c>
      <c r="Y165" s="207" cm="1">
        <f t="array" ref="Y165">INDEX(F217:F232,Control!$B$2)</f>
        <v>211</v>
      </c>
    </row>
    <row r="166" spans="1:25" x14ac:dyDescent="0.2">
      <c r="A166" s="207" t="s">
        <v>9</v>
      </c>
      <c r="B166" s="207">
        <v>7</v>
      </c>
      <c r="C166" s="207">
        <v>9</v>
      </c>
      <c r="D166" s="207">
        <v>4</v>
      </c>
      <c r="E166" s="207">
        <v>4</v>
      </c>
      <c r="F166" s="207">
        <v>9</v>
      </c>
      <c r="T166" s="207" t="s">
        <v>86</v>
      </c>
      <c r="U166" s="207" cm="1">
        <f t="array" ref="U166">INDEX(B237:B252,Control!$B$2)</f>
        <v>92</v>
      </c>
      <c r="V166" s="207" cm="1">
        <f t="array" ref="V166">INDEX(C237:C252,Control!$B$2)</f>
        <v>67</v>
      </c>
      <c r="W166" s="207" cm="1">
        <f t="array" ref="W166">INDEX(D237:D252,Control!$B$2)</f>
        <v>62</v>
      </c>
      <c r="X166" s="207" cm="1">
        <f t="array" ref="X166">INDEX(E237:E252,Control!$B$2)</f>
        <v>75</v>
      </c>
      <c r="Y166" s="207" cm="1">
        <f t="array" ref="Y166">INDEX(F237:F252,Control!$B$2)</f>
        <v>102</v>
      </c>
    </row>
    <row r="167" spans="1:25" x14ac:dyDescent="0.2">
      <c r="A167" s="207" t="s">
        <v>46</v>
      </c>
      <c r="B167" s="207">
        <v>5</v>
      </c>
      <c r="C167" s="207">
        <v>2</v>
      </c>
      <c r="D167" s="207">
        <v>1</v>
      </c>
      <c r="E167" s="207">
        <v>4</v>
      </c>
      <c r="F167" s="207">
        <v>11</v>
      </c>
      <c r="T167" s="207" t="s">
        <v>87</v>
      </c>
      <c r="U167" s="207" cm="1">
        <f t="array" ref="U167">INDEX(B257:B272,Control!$B$2)</f>
        <v>54</v>
      </c>
      <c r="V167" s="207" cm="1">
        <f t="array" ref="V167">INDEX(C257:C272,Control!$B$2)</f>
        <v>25</v>
      </c>
      <c r="W167" s="207" cm="1">
        <f t="array" ref="W167">INDEX(D257:D272,Control!$B$2)</f>
        <v>51</v>
      </c>
      <c r="X167" s="207" cm="1">
        <f t="array" ref="X167">INDEX(E257:E272,Control!$B$2)</f>
        <v>57</v>
      </c>
      <c r="Y167" s="207" cm="1">
        <f t="array" ref="Y167">INDEX(F257:F272,Control!$B$2)</f>
        <v>61</v>
      </c>
    </row>
    <row r="168" spans="1:25" x14ac:dyDescent="0.2">
      <c r="A168" s="207" t="s">
        <v>11</v>
      </c>
      <c r="B168" s="207">
        <v>25</v>
      </c>
      <c r="C168" s="207" t="s">
        <v>135</v>
      </c>
      <c r="D168" s="207">
        <v>8</v>
      </c>
      <c r="E168" s="207">
        <v>5</v>
      </c>
      <c r="F168" s="207">
        <v>6</v>
      </c>
      <c r="T168" s="207" t="s">
        <v>1055</v>
      </c>
      <c r="U168" s="207" cm="1">
        <f t="array" ref="U168">INDEX(B277:B292,Control!$B$2)</f>
        <v>8</v>
      </c>
      <c r="V168" s="207" cm="1">
        <f t="array" ref="V168">INDEX(C277:C292,Control!$B$2)</f>
        <v>11</v>
      </c>
      <c r="W168" s="207" cm="1">
        <f t="array" ref="W168">INDEX(D277:D292,Control!$B$2)</f>
        <v>19</v>
      </c>
      <c r="X168" s="207" cm="1">
        <f t="array" ref="X168">INDEX(E277:E292,Control!$B$2)</f>
        <v>14</v>
      </c>
      <c r="Y168" s="207" cm="1">
        <f t="array" ref="Y168">INDEX(F277:F292,Control!$B$2)</f>
        <v>36</v>
      </c>
    </row>
    <row r="169" spans="1:25" x14ac:dyDescent="0.2">
      <c r="A169" s="207" t="s">
        <v>41</v>
      </c>
      <c r="B169" s="215">
        <f>SUM(B157:B168)</f>
        <v>108</v>
      </c>
      <c r="C169" s="215">
        <f>SUM(C157:C168)</f>
        <v>73</v>
      </c>
      <c r="D169" s="215">
        <f>SUM(D157:D168)</f>
        <v>57</v>
      </c>
      <c r="E169" s="215">
        <f>SUM(E157:E168)</f>
        <v>47</v>
      </c>
      <c r="F169" s="215">
        <f>SUM(F157:F168)</f>
        <v>60</v>
      </c>
      <c r="T169" s="207" t="s">
        <v>1056</v>
      </c>
      <c r="U169" s="207" cm="1">
        <f t="array" ref="U169">INDEX(B297:B312,Control!$B$2)</f>
        <v>3</v>
      </c>
      <c r="V169" s="207" cm="1">
        <f t="array" ref="V169">INDEX(C297:C312,Control!$B$2)</f>
        <v>6</v>
      </c>
      <c r="W169" s="207" cm="1">
        <f t="array" ref="W169">INDEX(D297:D312,Control!$B$2)</f>
        <v>10</v>
      </c>
      <c r="X169" s="207" cm="1">
        <f t="array" ref="X169">INDEX(E297:E312,Control!$B$2)</f>
        <v>14</v>
      </c>
      <c r="Y169" s="207" cm="1">
        <f t="array" ref="Y169">INDEX(F297:F312,Control!$B$2)</f>
        <v>11</v>
      </c>
    </row>
    <row r="170" spans="1:25" x14ac:dyDescent="0.2">
      <c r="A170" s="207" t="s">
        <v>134</v>
      </c>
      <c r="B170" s="207">
        <v>19</v>
      </c>
      <c r="C170" s="207">
        <v>25</v>
      </c>
      <c r="D170" s="207">
        <v>24</v>
      </c>
      <c r="E170" s="207">
        <v>18</v>
      </c>
      <c r="F170" s="207">
        <v>23</v>
      </c>
    </row>
    <row r="171" spans="1:25" x14ac:dyDescent="0.2">
      <c r="A171" s="207" t="s">
        <v>65</v>
      </c>
      <c r="B171" s="207">
        <v>240</v>
      </c>
      <c r="C171" s="207">
        <v>200</v>
      </c>
      <c r="D171" s="207">
        <v>210</v>
      </c>
      <c r="E171" s="207">
        <v>190</v>
      </c>
      <c r="F171" s="207">
        <v>180</v>
      </c>
    </row>
    <row r="172" spans="1:25" x14ac:dyDescent="0.2">
      <c r="A172" s="207" t="s">
        <v>42</v>
      </c>
      <c r="B172" s="207">
        <v>3110</v>
      </c>
      <c r="C172" s="207">
        <v>2630</v>
      </c>
      <c r="D172" s="207">
        <v>2560</v>
      </c>
      <c r="E172" s="207">
        <v>2340</v>
      </c>
      <c r="F172" s="207">
        <v>2130</v>
      </c>
      <c r="T172" s="207" t="s">
        <v>41</v>
      </c>
      <c r="U172" s="207" t="s">
        <v>1060</v>
      </c>
    </row>
    <row r="173" spans="1:25" x14ac:dyDescent="0.2">
      <c r="U173" s="207" t="s">
        <v>1113</v>
      </c>
      <c r="V173" s="207" t="str">
        <f>T155</f>
        <v>Ashford</v>
      </c>
    </row>
    <row r="174" spans="1:25" x14ac:dyDescent="0.2">
      <c r="T174" s="207" t="s">
        <v>1057</v>
      </c>
      <c r="U174" s="207">
        <v>1475</v>
      </c>
      <c r="V174" s="219">
        <f>Y157</f>
        <v>211</v>
      </c>
    </row>
    <row r="175" spans="1:25" x14ac:dyDescent="0.2">
      <c r="A175" s="218" t="s">
        <v>53</v>
      </c>
      <c r="T175" s="207" t="s">
        <v>1058</v>
      </c>
      <c r="U175" s="207">
        <v>3541</v>
      </c>
      <c r="V175" s="219">
        <f t="shared" ref="V175:V177" si="41">Y158</f>
        <v>442</v>
      </c>
    </row>
    <row r="176" spans="1:25" x14ac:dyDescent="0.2">
      <c r="B176" s="207" t="s">
        <v>131</v>
      </c>
      <c r="C176" s="207" t="s">
        <v>844</v>
      </c>
      <c r="D176" s="207" t="s">
        <v>993</v>
      </c>
      <c r="E176" s="207" t="s">
        <v>1045</v>
      </c>
      <c r="F176" s="207" t="s">
        <v>1113</v>
      </c>
      <c r="T176" s="207" t="s">
        <v>1059</v>
      </c>
      <c r="U176" s="207">
        <v>1524</v>
      </c>
      <c r="V176" s="219">
        <f t="shared" si="41"/>
        <v>163</v>
      </c>
    </row>
    <row r="177" spans="1:22" x14ac:dyDescent="0.2">
      <c r="A177" s="207" t="s">
        <v>0</v>
      </c>
      <c r="B177" s="207">
        <v>164</v>
      </c>
      <c r="C177" s="207">
        <v>152</v>
      </c>
      <c r="D177" s="207">
        <v>126</v>
      </c>
      <c r="E177" s="207">
        <v>136</v>
      </c>
      <c r="F177" s="207">
        <v>201</v>
      </c>
      <c r="T177" s="207" t="s">
        <v>88</v>
      </c>
      <c r="U177" s="207">
        <v>366</v>
      </c>
      <c r="V177" s="219">
        <f t="shared" si="41"/>
        <v>47</v>
      </c>
    </row>
    <row r="178" spans="1:22" x14ac:dyDescent="0.2">
      <c r="A178" s="207" t="s">
        <v>132</v>
      </c>
      <c r="B178" s="207">
        <v>245</v>
      </c>
      <c r="C178" s="207">
        <v>199</v>
      </c>
      <c r="D178" s="207">
        <v>173</v>
      </c>
      <c r="E178" s="207" t="s">
        <v>135</v>
      </c>
      <c r="F178" s="207" t="s">
        <v>135</v>
      </c>
    </row>
    <row r="179" spans="1:22" x14ac:dyDescent="0.2">
      <c r="A179" s="207" t="s">
        <v>2</v>
      </c>
      <c r="B179" s="207" t="s">
        <v>133</v>
      </c>
      <c r="C179" s="207" t="s">
        <v>135</v>
      </c>
      <c r="D179" s="207">
        <v>97</v>
      </c>
      <c r="E179" s="207">
        <v>117</v>
      </c>
      <c r="F179" s="207">
        <v>111</v>
      </c>
    </row>
    <row r="180" spans="1:22" x14ac:dyDescent="0.2">
      <c r="A180" s="207" t="s">
        <v>3</v>
      </c>
      <c r="B180" s="207">
        <v>164</v>
      </c>
      <c r="C180" s="207">
        <v>122</v>
      </c>
      <c r="D180" s="207">
        <v>142</v>
      </c>
      <c r="E180" s="207">
        <v>102</v>
      </c>
      <c r="F180" s="207">
        <v>105</v>
      </c>
    </row>
    <row r="181" spans="1:22" x14ac:dyDescent="0.2">
      <c r="A181" s="207" t="s">
        <v>7</v>
      </c>
      <c r="B181" s="207">
        <v>100</v>
      </c>
      <c r="C181" s="207">
        <v>100</v>
      </c>
      <c r="D181" s="207">
        <v>64</v>
      </c>
      <c r="E181" s="207">
        <v>92</v>
      </c>
      <c r="F181" s="207">
        <v>88</v>
      </c>
    </row>
    <row r="182" spans="1:22" x14ac:dyDescent="0.2">
      <c r="A182" s="207" t="s">
        <v>4</v>
      </c>
      <c r="B182" s="207">
        <v>121</v>
      </c>
      <c r="C182" s="207">
        <v>139</v>
      </c>
      <c r="D182" s="207">
        <v>124</v>
      </c>
      <c r="E182" s="207">
        <v>131</v>
      </c>
      <c r="F182" s="207">
        <v>129</v>
      </c>
    </row>
    <row r="183" spans="1:22" x14ac:dyDescent="0.2">
      <c r="A183" s="207" t="s">
        <v>5</v>
      </c>
      <c r="B183" s="207">
        <v>236</v>
      </c>
      <c r="C183" s="207">
        <v>193</v>
      </c>
      <c r="D183" s="207">
        <v>171</v>
      </c>
      <c r="E183" s="207">
        <v>189</v>
      </c>
      <c r="F183" s="207">
        <v>245</v>
      </c>
    </row>
    <row r="184" spans="1:22" x14ac:dyDescent="0.2">
      <c r="A184" s="207" t="s">
        <v>6</v>
      </c>
      <c r="B184" s="207">
        <v>74</v>
      </c>
      <c r="C184" s="207">
        <v>81</v>
      </c>
      <c r="D184" s="207">
        <v>95</v>
      </c>
      <c r="E184" s="207">
        <v>70</v>
      </c>
      <c r="F184" s="207">
        <v>73</v>
      </c>
    </row>
    <row r="185" spans="1:22" x14ac:dyDescent="0.2">
      <c r="A185" s="207" t="s">
        <v>8</v>
      </c>
      <c r="B185" s="207">
        <v>206</v>
      </c>
      <c r="C185" s="207">
        <v>208</v>
      </c>
      <c r="D185" s="207">
        <v>186</v>
      </c>
      <c r="E185" s="207">
        <v>150</v>
      </c>
      <c r="F185" s="207">
        <v>118</v>
      </c>
    </row>
    <row r="186" spans="1:22" x14ac:dyDescent="0.2">
      <c r="A186" s="207" t="s">
        <v>9</v>
      </c>
      <c r="B186" s="207">
        <v>253</v>
      </c>
      <c r="C186" s="207">
        <v>269</v>
      </c>
      <c r="D186" s="207">
        <v>186</v>
      </c>
      <c r="E186" s="207">
        <v>148</v>
      </c>
      <c r="F186" s="207">
        <v>145</v>
      </c>
    </row>
    <row r="187" spans="1:22" x14ac:dyDescent="0.2">
      <c r="A187" s="207" t="s">
        <v>46</v>
      </c>
      <c r="B187" s="207">
        <v>67</v>
      </c>
      <c r="C187" s="207">
        <v>86</v>
      </c>
      <c r="D187" s="207">
        <v>47</v>
      </c>
      <c r="E187" s="207">
        <v>58</v>
      </c>
      <c r="F187" s="207">
        <v>106</v>
      </c>
    </row>
    <row r="188" spans="1:22" x14ac:dyDescent="0.2">
      <c r="A188" s="207" t="s">
        <v>11</v>
      </c>
      <c r="B188" s="207">
        <v>148</v>
      </c>
      <c r="C188" s="207" t="s">
        <v>135</v>
      </c>
      <c r="D188" s="207">
        <v>87</v>
      </c>
      <c r="E188" s="207">
        <v>91</v>
      </c>
      <c r="F188" s="207">
        <v>94</v>
      </c>
    </row>
    <row r="189" spans="1:22" x14ac:dyDescent="0.2">
      <c r="A189" s="207" t="s">
        <v>41</v>
      </c>
      <c r="B189" s="215">
        <f>SUM(B177:B188)</f>
        <v>1778</v>
      </c>
      <c r="C189" s="215">
        <f>SUM(C177:C188)</f>
        <v>1549</v>
      </c>
      <c r="D189" s="215">
        <f>SUM(D177:D188)</f>
        <v>1498</v>
      </c>
      <c r="E189" s="215">
        <f>SUM(E177:E188)</f>
        <v>1284</v>
      </c>
      <c r="F189" s="215">
        <f>SUM(F177:F188)</f>
        <v>1415</v>
      </c>
    </row>
    <row r="190" spans="1:22" x14ac:dyDescent="0.2">
      <c r="A190" s="207" t="s">
        <v>134</v>
      </c>
      <c r="B190" s="207">
        <v>347</v>
      </c>
      <c r="C190" s="207">
        <v>380</v>
      </c>
      <c r="D190" s="207">
        <v>418</v>
      </c>
      <c r="E190" s="207">
        <v>337</v>
      </c>
      <c r="F190" s="207">
        <v>397</v>
      </c>
    </row>
    <row r="191" spans="1:22" x14ac:dyDescent="0.2">
      <c r="A191" s="207" t="s">
        <v>65</v>
      </c>
      <c r="B191" s="207">
        <v>8270</v>
      </c>
      <c r="C191" s="207">
        <v>8320</v>
      </c>
      <c r="D191" s="207">
        <v>7030</v>
      </c>
      <c r="E191" s="207">
        <v>6980</v>
      </c>
      <c r="F191" s="207">
        <v>7950</v>
      </c>
    </row>
    <row r="192" spans="1:22" x14ac:dyDescent="0.2">
      <c r="A192" s="207" t="s">
        <v>42</v>
      </c>
      <c r="B192" s="207">
        <v>57740</v>
      </c>
      <c r="C192" s="207">
        <v>58830</v>
      </c>
      <c r="D192" s="207">
        <v>53520</v>
      </c>
      <c r="E192" s="207">
        <v>52910</v>
      </c>
      <c r="F192" s="207">
        <v>56740</v>
      </c>
    </row>
    <row r="195" spans="1:6" x14ac:dyDescent="0.2">
      <c r="A195" s="218" t="s">
        <v>84</v>
      </c>
    </row>
    <row r="196" spans="1:6" x14ac:dyDescent="0.2">
      <c r="B196" s="207" t="s">
        <v>131</v>
      </c>
      <c r="C196" s="207" t="s">
        <v>844</v>
      </c>
      <c r="D196" s="207" t="s">
        <v>993</v>
      </c>
      <c r="E196" s="207" t="s">
        <v>1045</v>
      </c>
      <c r="F196" s="207" t="s">
        <v>1113</v>
      </c>
    </row>
    <row r="197" spans="1:6" x14ac:dyDescent="0.2">
      <c r="A197" s="207" t="s">
        <v>0</v>
      </c>
      <c r="B197" s="207">
        <v>206</v>
      </c>
      <c r="C197" s="207">
        <v>190</v>
      </c>
      <c r="D197" s="207">
        <v>199</v>
      </c>
      <c r="E197" s="207">
        <v>185</v>
      </c>
      <c r="F197" s="207">
        <v>231</v>
      </c>
    </row>
    <row r="198" spans="1:6" x14ac:dyDescent="0.2">
      <c r="A198" s="207" t="s">
        <v>132</v>
      </c>
      <c r="B198" s="207">
        <v>246</v>
      </c>
      <c r="C198" s="207">
        <v>247</v>
      </c>
      <c r="D198" s="207">
        <v>219</v>
      </c>
      <c r="E198" s="207" t="s">
        <v>135</v>
      </c>
      <c r="F198" s="207" t="s">
        <v>135</v>
      </c>
    </row>
    <row r="199" spans="1:6" x14ac:dyDescent="0.2">
      <c r="A199" s="207" t="s">
        <v>2</v>
      </c>
      <c r="B199" s="207" t="s">
        <v>133</v>
      </c>
      <c r="C199" s="207" t="s">
        <v>135</v>
      </c>
      <c r="D199" s="207">
        <v>155</v>
      </c>
      <c r="E199" s="207">
        <v>185</v>
      </c>
      <c r="F199" s="207">
        <v>159</v>
      </c>
    </row>
    <row r="200" spans="1:6" x14ac:dyDescent="0.2">
      <c r="A200" s="207" t="s">
        <v>3</v>
      </c>
      <c r="B200" s="207">
        <v>178</v>
      </c>
      <c r="C200" s="207">
        <v>138</v>
      </c>
      <c r="D200" s="207">
        <v>167</v>
      </c>
      <c r="E200" s="207">
        <v>148</v>
      </c>
      <c r="F200" s="207">
        <v>172</v>
      </c>
    </row>
    <row r="201" spans="1:6" x14ac:dyDescent="0.2">
      <c r="A201" s="207" t="s">
        <v>7</v>
      </c>
      <c r="B201" s="207">
        <v>125</v>
      </c>
      <c r="C201" s="207">
        <v>94</v>
      </c>
      <c r="D201" s="207">
        <v>105</v>
      </c>
      <c r="E201" s="207">
        <v>151</v>
      </c>
      <c r="F201" s="207">
        <v>131</v>
      </c>
    </row>
    <row r="202" spans="1:6" x14ac:dyDescent="0.2">
      <c r="A202" s="207" t="s">
        <v>4</v>
      </c>
      <c r="B202" s="207">
        <v>168</v>
      </c>
      <c r="C202" s="207">
        <v>190</v>
      </c>
      <c r="D202" s="207">
        <v>155</v>
      </c>
      <c r="E202" s="207">
        <v>184</v>
      </c>
      <c r="F202" s="207">
        <v>135</v>
      </c>
    </row>
    <row r="203" spans="1:6" x14ac:dyDescent="0.2">
      <c r="A203" s="207" t="s">
        <v>5</v>
      </c>
      <c r="B203" s="207">
        <v>304</v>
      </c>
      <c r="C203" s="207">
        <v>284</v>
      </c>
      <c r="D203" s="207">
        <v>258</v>
      </c>
      <c r="E203" s="207">
        <v>297</v>
      </c>
      <c r="F203" s="207">
        <v>283</v>
      </c>
    </row>
    <row r="204" spans="1:6" x14ac:dyDescent="0.2">
      <c r="A204" s="207" t="s">
        <v>6</v>
      </c>
      <c r="B204" s="207">
        <v>118</v>
      </c>
      <c r="C204" s="207">
        <v>131</v>
      </c>
      <c r="D204" s="207">
        <v>120</v>
      </c>
      <c r="E204" s="207">
        <v>95</v>
      </c>
      <c r="F204" s="207">
        <v>97</v>
      </c>
    </row>
    <row r="205" spans="1:6" x14ac:dyDescent="0.2">
      <c r="A205" s="207" t="s">
        <v>8</v>
      </c>
      <c r="B205" s="207">
        <v>242</v>
      </c>
      <c r="C205" s="207">
        <v>238</v>
      </c>
      <c r="D205" s="207">
        <v>293</v>
      </c>
      <c r="E205" s="207">
        <v>228</v>
      </c>
      <c r="F205" s="207">
        <v>180</v>
      </c>
    </row>
    <row r="206" spans="1:6" x14ac:dyDescent="0.2">
      <c r="A206" s="207" t="s">
        <v>9</v>
      </c>
      <c r="B206" s="207">
        <v>353</v>
      </c>
      <c r="C206" s="207">
        <v>337</v>
      </c>
      <c r="D206" s="207">
        <v>259</v>
      </c>
      <c r="E206" s="207">
        <v>220</v>
      </c>
      <c r="F206" s="207">
        <v>210</v>
      </c>
    </row>
    <row r="207" spans="1:6" x14ac:dyDescent="0.2">
      <c r="A207" s="207" t="s">
        <v>46</v>
      </c>
      <c r="B207" s="207">
        <v>98</v>
      </c>
      <c r="C207" s="207">
        <v>83</v>
      </c>
      <c r="D207" s="207">
        <v>95</v>
      </c>
      <c r="E207" s="207">
        <v>90</v>
      </c>
      <c r="F207" s="207">
        <v>132</v>
      </c>
    </row>
    <row r="208" spans="1:6" x14ac:dyDescent="0.2">
      <c r="A208" s="207" t="s">
        <v>11</v>
      </c>
      <c r="B208" s="207">
        <v>175</v>
      </c>
      <c r="C208" s="207" t="s">
        <v>135</v>
      </c>
      <c r="D208" s="207">
        <v>123</v>
      </c>
      <c r="E208" s="207">
        <v>115</v>
      </c>
      <c r="F208" s="207">
        <v>120</v>
      </c>
    </row>
    <row r="209" spans="1:6" x14ac:dyDescent="0.2">
      <c r="A209" s="207" t="s">
        <v>41</v>
      </c>
      <c r="B209" s="215">
        <f>SUM(B197:B208)</f>
        <v>2213</v>
      </c>
      <c r="C209" s="215">
        <f>SUM(C197:C208)</f>
        <v>1932</v>
      </c>
      <c r="D209" s="215">
        <f>SUM(D197:D208)</f>
        <v>2148</v>
      </c>
      <c r="E209" s="215">
        <f>SUM(E197:E208)</f>
        <v>1898</v>
      </c>
      <c r="F209" s="215">
        <f>SUM(F197:F208)</f>
        <v>1850</v>
      </c>
    </row>
    <row r="210" spans="1:6" x14ac:dyDescent="0.2">
      <c r="A210" s="207" t="s">
        <v>134</v>
      </c>
      <c r="B210" s="207">
        <v>437</v>
      </c>
      <c r="C210" s="207">
        <v>488</v>
      </c>
      <c r="D210" s="207">
        <v>547</v>
      </c>
      <c r="E210" s="207">
        <v>541</v>
      </c>
      <c r="F210" s="207">
        <v>521</v>
      </c>
    </row>
    <row r="211" spans="1:6" x14ac:dyDescent="0.2">
      <c r="A211" s="207" t="s">
        <v>65</v>
      </c>
      <c r="B211" s="207">
        <v>11900</v>
      </c>
      <c r="C211" s="207">
        <v>11560</v>
      </c>
      <c r="D211" s="207">
        <v>10750</v>
      </c>
      <c r="E211" s="207">
        <v>11240</v>
      </c>
      <c r="F211" s="207">
        <v>12250</v>
      </c>
    </row>
    <row r="212" spans="1:6" x14ac:dyDescent="0.2">
      <c r="A212" s="207" t="s">
        <v>42</v>
      </c>
      <c r="B212" s="207">
        <v>87990</v>
      </c>
      <c r="C212" s="207">
        <v>85930</v>
      </c>
      <c r="D212" s="207">
        <v>85210</v>
      </c>
      <c r="E212" s="207">
        <v>88560</v>
      </c>
      <c r="F212" s="207">
        <v>95380</v>
      </c>
    </row>
    <row r="215" spans="1:6" x14ac:dyDescent="0.2">
      <c r="A215" s="218" t="s">
        <v>85</v>
      </c>
    </row>
    <row r="216" spans="1:6" x14ac:dyDescent="0.2">
      <c r="B216" s="207" t="s">
        <v>131</v>
      </c>
      <c r="C216" s="207" t="s">
        <v>844</v>
      </c>
      <c r="D216" s="207" t="s">
        <v>993</v>
      </c>
      <c r="E216" s="207" t="s">
        <v>1045</v>
      </c>
      <c r="F216" s="207" t="s">
        <v>1113</v>
      </c>
    </row>
    <row r="217" spans="1:6" x14ac:dyDescent="0.2">
      <c r="A217" s="207" t="s">
        <v>0</v>
      </c>
      <c r="B217" s="207">
        <v>139</v>
      </c>
      <c r="C217" s="207">
        <v>104</v>
      </c>
      <c r="D217" s="207">
        <v>144</v>
      </c>
      <c r="E217" s="207">
        <v>130</v>
      </c>
      <c r="F217" s="207">
        <v>211</v>
      </c>
    </row>
    <row r="218" spans="1:6" x14ac:dyDescent="0.2">
      <c r="A218" s="207" t="s">
        <v>132</v>
      </c>
      <c r="B218" s="207">
        <v>166</v>
      </c>
      <c r="C218" s="207">
        <v>155</v>
      </c>
      <c r="D218" s="207">
        <v>151</v>
      </c>
      <c r="E218" s="207" t="s">
        <v>135</v>
      </c>
      <c r="F218" s="207" t="s">
        <v>135</v>
      </c>
    </row>
    <row r="219" spans="1:6" x14ac:dyDescent="0.2">
      <c r="A219" s="207" t="s">
        <v>2</v>
      </c>
      <c r="B219" s="207" t="s">
        <v>133</v>
      </c>
      <c r="C219" s="207" t="s">
        <v>135</v>
      </c>
      <c r="D219" s="207">
        <v>110</v>
      </c>
      <c r="E219" s="207">
        <v>170</v>
      </c>
      <c r="F219" s="207">
        <v>174</v>
      </c>
    </row>
    <row r="220" spans="1:6" x14ac:dyDescent="0.2">
      <c r="A220" s="207" t="s">
        <v>3</v>
      </c>
      <c r="B220" s="207">
        <v>111</v>
      </c>
      <c r="C220" s="207">
        <v>81</v>
      </c>
      <c r="D220" s="207">
        <v>114</v>
      </c>
      <c r="E220" s="207">
        <v>107</v>
      </c>
      <c r="F220" s="207">
        <v>121</v>
      </c>
    </row>
    <row r="221" spans="1:6" x14ac:dyDescent="0.2">
      <c r="A221" s="207" t="s">
        <v>7</v>
      </c>
      <c r="B221" s="207">
        <v>111</v>
      </c>
      <c r="C221" s="207">
        <v>82</v>
      </c>
      <c r="D221" s="207">
        <v>92</v>
      </c>
      <c r="E221" s="207">
        <v>116</v>
      </c>
      <c r="F221" s="207">
        <v>103</v>
      </c>
    </row>
    <row r="222" spans="1:6" x14ac:dyDescent="0.2">
      <c r="A222" s="207" t="s">
        <v>4</v>
      </c>
      <c r="B222" s="207">
        <v>143</v>
      </c>
      <c r="C222" s="207">
        <v>142</v>
      </c>
      <c r="D222" s="207">
        <v>142</v>
      </c>
      <c r="E222" s="207">
        <v>165</v>
      </c>
      <c r="F222" s="207">
        <v>143</v>
      </c>
    </row>
    <row r="223" spans="1:6" x14ac:dyDescent="0.2">
      <c r="A223" s="207" t="s">
        <v>5</v>
      </c>
      <c r="B223" s="207">
        <v>229</v>
      </c>
      <c r="C223" s="207">
        <v>173</v>
      </c>
      <c r="D223" s="207">
        <v>200</v>
      </c>
      <c r="E223" s="207">
        <v>251</v>
      </c>
      <c r="F223" s="207">
        <v>278</v>
      </c>
    </row>
    <row r="224" spans="1:6" x14ac:dyDescent="0.2">
      <c r="A224" s="207" t="s">
        <v>6</v>
      </c>
      <c r="B224" s="207">
        <v>70</v>
      </c>
      <c r="C224" s="207">
        <v>81</v>
      </c>
      <c r="D224" s="207">
        <v>91</v>
      </c>
      <c r="E224" s="207">
        <v>90</v>
      </c>
      <c r="F224" s="207">
        <v>93</v>
      </c>
    </row>
    <row r="225" spans="1:6" x14ac:dyDescent="0.2">
      <c r="A225" s="207" t="s">
        <v>8</v>
      </c>
      <c r="B225" s="207">
        <v>148</v>
      </c>
      <c r="C225" s="207">
        <v>180</v>
      </c>
      <c r="D225" s="207">
        <v>192</v>
      </c>
      <c r="E225" s="207">
        <v>172</v>
      </c>
      <c r="F225" s="207">
        <v>140</v>
      </c>
    </row>
    <row r="226" spans="1:6" x14ac:dyDescent="0.2">
      <c r="A226" s="207" t="s">
        <v>9</v>
      </c>
      <c r="B226" s="207">
        <v>306</v>
      </c>
      <c r="C226" s="207">
        <v>274</v>
      </c>
      <c r="D226" s="207">
        <v>222</v>
      </c>
      <c r="E226" s="207">
        <v>186</v>
      </c>
      <c r="F226" s="207">
        <v>209</v>
      </c>
    </row>
    <row r="227" spans="1:6" x14ac:dyDescent="0.2">
      <c r="A227" s="207" t="s">
        <v>46</v>
      </c>
      <c r="B227" s="207">
        <v>63</v>
      </c>
      <c r="C227" s="207">
        <v>56</v>
      </c>
      <c r="D227" s="207">
        <v>54</v>
      </c>
      <c r="E227" s="207">
        <v>63</v>
      </c>
      <c r="F227" s="207">
        <v>115</v>
      </c>
    </row>
    <row r="228" spans="1:6" x14ac:dyDescent="0.2">
      <c r="A228" s="207" t="s">
        <v>11</v>
      </c>
      <c r="B228" s="207">
        <v>107</v>
      </c>
      <c r="C228" s="207" t="s">
        <v>135</v>
      </c>
      <c r="D228" s="207">
        <v>90</v>
      </c>
      <c r="E228" s="207">
        <v>103</v>
      </c>
      <c r="F228" s="207">
        <v>104</v>
      </c>
    </row>
    <row r="229" spans="1:6" x14ac:dyDescent="0.2">
      <c r="A229" s="207" t="s">
        <v>41</v>
      </c>
      <c r="B229" s="215">
        <f>SUM(B217:B228)</f>
        <v>1593</v>
      </c>
      <c r="C229" s="215">
        <f>SUM(C217:C228)</f>
        <v>1328</v>
      </c>
      <c r="D229" s="215">
        <f>SUM(D217:D228)</f>
        <v>1602</v>
      </c>
      <c r="E229" s="215">
        <f>SUM(E217:E228)</f>
        <v>1553</v>
      </c>
      <c r="F229" s="215">
        <f>SUM(F217:F228)</f>
        <v>1691</v>
      </c>
    </row>
    <row r="230" spans="1:6" x14ac:dyDescent="0.2">
      <c r="A230" s="207" t="s">
        <v>134</v>
      </c>
      <c r="B230" s="207">
        <v>338</v>
      </c>
      <c r="C230" s="207">
        <v>352</v>
      </c>
      <c r="D230" s="207">
        <v>357</v>
      </c>
      <c r="E230" s="207">
        <v>426</v>
      </c>
      <c r="F230" s="207">
        <v>457</v>
      </c>
    </row>
    <row r="231" spans="1:6" x14ac:dyDescent="0.2">
      <c r="A231" s="207" t="s">
        <v>65</v>
      </c>
      <c r="B231" s="207">
        <v>9010</v>
      </c>
      <c r="C231" s="207">
        <v>8470</v>
      </c>
      <c r="D231" s="207">
        <v>8450</v>
      </c>
      <c r="E231" s="207">
        <v>9810</v>
      </c>
      <c r="F231" s="207">
        <v>11280</v>
      </c>
    </row>
    <row r="232" spans="1:6" x14ac:dyDescent="0.2">
      <c r="A232" s="207" t="s">
        <v>42</v>
      </c>
      <c r="B232" s="207">
        <v>65960</v>
      </c>
      <c r="C232" s="207">
        <v>60640</v>
      </c>
      <c r="D232" s="207">
        <v>66970</v>
      </c>
      <c r="E232" s="207">
        <v>74970</v>
      </c>
      <c r="F232" s="207">
        <v>82630</v>
      </c>
    </row>
    <row r="235" spans="1:6" x14ac:dyDescent="0.2">
      <c r="A235" s="218" t="s">
        <v>86</v>
      </c>
    </row>
    <row r="236" spans="1:6" x14ac:dyDescent="0.2">
      <c r="B236" s="207" t="s">
        <v>131</v>
      </c>
      <c r="C236" s="207" t="s">
        <v>844</v>
      </c>
      <c r="D236" s="207" t="s">
        <v>993</v>
      </c>
      <c r="E236" s="207" t="s">
        <v>1045</v>
      </c>
      <c r="F236" s="207" t="s">
        <v>1113</v>
      </c>
    </row>
    <row r="237" spans="1:6" x14ac:dyDescent="0.2">
      <c r="A237" s="207" t="s">
        <v>0</v>
      </c>
      <c r="B237" s="207">
        <v>92</v>
      </c>
      <c r="C237" s="207">
        <v>67</v>
      </c>
      <c r="D237" s="207">
        <v>62</v>
      </c>
      <c r="E237" s="207">
        <v>75</v>
      </c>
      <c r="F237" s="207">
        <v>102</v>
      </c>
    </row>
    <row r="238" spans="1:6" x14ac:dyDescent="0.2">
      <c r="A238" s="207" t="s">
        <v>132</v>
      </c>
      <c r="B238" s="207">
        <v>109</v>
      </c>
      <c r="C238" s="207">
        <v>89</v>
      </c>
      <c r="D238" s="207">
        <v>103</v>
      </c>
      <c r="E238" s="207" t="s">
        <v>135</v>
      </c>
      <c r="F238" s="207" t="s">
        <v>135</v>
      </c>
    </row>
    <row r="239" spans="1:6" x14ac:dyDescent="0.2">
      <c r="A239" s="207" t="s">
        <v>2</v>
      </c>
      <c r="B239" s="207" t="s">
        <v>133</v>
      </c>
      <c r="C239" s="207" t="s">
        <v>135</v>
      </c>
      <c r="D239" s="207">
        <v>76</v>
      </c>
      <c r="E239" s="207">
        <v>76</v>
      </c>
      <c r="F239" s="207">
        <v>89</v>
      </c>
    </row>
    <row r="240" spans="1:6" x14ac:dyDescent="0.2">
      <c r="A240" s="207" t="s">
        <v>3</v>
      </c>
      <c r="B240" s="207">
        <v>98</v>
      </c>
      <c r="C240" s="207">
        <v>59</v>
      </c>
      <c r="D240" s="207">
        <v>77</v>
      </c>
      <c r="E240" s="207">
        <v>60</v>
      </c>
      <c r="F240" s="207">
        <v>77</v>
      </c>
    </row>
    <row r="241" spans="1:6" x14ac:dyDescent="0.2">
      <c r="A241" s="207" t="s">
        <v>7</v>
      </c>
      <c r="B241" s="207">
        <v>88</v>
      </c>
      <c r="C241" s="207">
        <v>61</v>
      </c>
      <c r="D241" s="207">
        <v>58</v>
      </c>
      <c r="E241" s="207">
        <v>66</v>
      </c>
      <c r="F241" s="207">
        <v>64</v>
      </c>
    </row>
    <row r="242" spans="1:6" x14ac:dyDescent="0.2">
      <c r="A242" s="207" t="s">
        <v>4</v>
      </c>
      <c r="B242" s="207">
        <v>75</v>
      </c>
      <c r="C242" s="207">
        <v>80</v>
      </c>
      <c r="D242" s="207">
        <v>73</v>
      </c>
      <c r="E242" s="207">
        <v>91</v>
      </c>
      <c r="F242" s="207">
        <v>66</v>
      </c>
    </row>
    <row r="243" spans="1:6" x14ac:dyDescent="0.2">
      <c r="A243" s="207" t="s">
        <v>5</v>
      </c>
      <c r="B243" s="207">
        <v>148</v>
      </c>
      <c r="C243" s="207">
        <v>119</v>
      </c>
      <c r="D243" s="207">
        <v>117</v>
      </c>
      <c r="E243" s="207">
        <v>152</v>
      </c>
      <c r="F243" s="207">
        <v>162</v>
      </c>
    </row>
    <row r="244" spans="1:6" x14ac:dyDescent="0.2">
      <c r="A244" s="207" t="s">
        <v>6</v>
      </c>
      <c r="B244" s="207">
        <v>55</v>
      </c>
      <c r="C244" s="207">
        <v>49</v>
      </c>
      <c r="D244" s="207">
        <v>42</v>
      </c>
      <c r="E244" s="207">
        <v>45</v>
      </c>
      <c r="F244" s="207">
        <v>42</v>
      </c>
    </row>
    <row r="245" spans="1:6" x14ac:dyDescent="0.2">
      <c r="A245" s="207" t="s">
        <v>8</v>
      </c>
      <c r="B245" s="207">
        <v>100</v>
      </c>
      <c r="C245" s="207">
        <v>103</v>
      </c>
      <c r="D245" s="207">
        <v>138</v>
      </c>
      <c r="E245" s="207">
        <v>106</v>
      </c>
      <c r="F245" s="207">
        <v>74</v>
      </c>
    </row>
    <row r="246" spans="1:6" x14ac:dyDescent="0.2">
      <c r="A246" s="207" t="s">
        <v>9</v>
      </c>
      <c r="B246" s="207">
        <v>229</v>
      </c>
      <c r="C246" s="207">
        <v>195</v>
      </c>
      <c r="D246" s="207">
        <v>180</v>
      </c>
      <c r="E246" s="207">
        <v>136</v>
      </c>
      <c r="F246" s="207">
        <v>114</v>
      </c>
    </row>
    <row r="247" spans="1:6" x14ac:dyDescent="0.2">
      <c r="A247" s="207" t="s">
        <v>46</v>
      </c>
      <c r="B247" s="207">
        <v>33</v>
      </c>
      <c r="C247" s="207">
        <v>50</v>
      </c>
      <c r="D247" s="207">
        <v>44</v>
      </c>
      <c r="E247" s="207">
        <v>55</v>
      </c>
      <c r="F247" s="207">
        <v>61</v>
      </c>
    </row>
    <row r="248" spans="1:6" x14ac:dyDescent="0.2">
      <c r="A248" s="207" t="s">
        <v>11</v>
      </c>
      <c r="B248" s="207">
        <v>91</v>
      </c>
      <c r="C248" s="207" t="s">
        <v>135</v>
      </c>
      <c r="D248" s="207">
        <v>64</v>
      </c>
      <c r="E248" s="207">
        <v>51</v>
      </c>
      <c r="F248" s="207">
        <v>62</v>
      </c>
    </row>
    <row r="249" spans="1:6" x14ac:dyDescent="0.2">
      <c r="A249" s="207" t="s">
        <v>41</v>
      </c>
      <c r="B249" s="215">
        <f>SUM(B237:B248)</f>
        <v>1118</v>
      </c>
      <c r="C249" s="215">
        <f>SUM(C237:C248)</f>
        <v>872</v>
      </c>
      <c r="D249" s="215">
        <f>SUM(D237:D248)</f>
        <v>1034</v>
      </c>
      <c r="E249" s="215">
        <f>SUM(E237:E248)</f>
        <v>913</v>
      </c>
      <c r="F249" s="215">
        <f>SUM(F237:F248)</f>
        <v>913</v>
      </c>
    </row>
    <row r="250" spans="1:6" x14ac:dyDescent="0.2">
      <c r="A250" s="207" t="s">
        <v>134</v>
      </c>
      <c r="B250" s="207">
        <v>210</v>
      </c>
      <c r="C250" s="207">
        <v>204</v>
      </c>
      <c r="D250" s="207">
        <v>257</v>
      </c>
      <c r="E250" s="207">
        <v>257</v>
      </c>
      <c r="F250" s="207">
        <v>254</v>
      </c>
    </row>
    <row r="251" spans="1:6" x14ac:dyDescent="0.2">
      <c r="A251" s="207" t="s">
        <v>65</v>
      </c>
      <c r="B251" s="207">
        <v>5830</v>
      </c>
      <c r="C251" s="207">
        <v>5290</v>
      </c>
      <c r="D251" s="207">
        <v>5220</v>
      </c>
      <c r="E251" s="207">
        <v>6010</v>
      </c>
      <c r="F251" s="207">
        <v>6450</v>
      </c>
    </row>
    <row r="252" spans="1:6" x14ac:dyDescent="0.2">
      <c r="A252" s="207" t="s">
        <v>42</v>
      </c>
      <c r="B252" s="207">
        <v>41430</v>
      </c>
      <c r="C252" s="207">
        <v>35770</v>
      </c>
      <c r="D252" s="207">
        <v>39280</v>
      </c>
      <c r="E252" s="207">
        <v>43510</v>
      </c>
      <c r="F252" s="207">
        <v>47220</v>
      </c>
    </row>
    <row r="255" spans="1:6" x14ac:dyDescent="0.2">
      <c r="A255" s="218" t="s">
        <v>87</v>
      </c>
    </row>
    <row r="256" spans="1:6" x14ac:dyDescent="0.2">
      <c r="B256" s="207" t="s">
        <v>131</v>
      </c>
      <c r="C256" s="207" t="s">
        <v>844</v>
      </c>
      <c r="D256" s="207" t="s">
        <v>993</v>
      </c>
      <c r="E256" s="207" t="s">
        <v>1045</v>
      </c>
      <c r="F256" s="207" t="s">
        <v>1113</v>
      </c>
    </row>
    <row r="257" spans="1:6" x14ac:dyDescent="0.2">
      <c r="A257" s="207" t="s">
        <v>0</v>
      </c>
      <c r="B257" s="207">
        <v>54</v>
      </c>
      <c r="C257" s="207">
        <v>25</v>
      </c>
      <c r="D257" s="207">
        <v>51</v>
      </c>
      <c r="E257" s="207">
        <v>57</v>
      </c>
      <c r="F257" s="207">
        <v>61</v>
      </c>
    </row>
    <row r="258" spans="1:6" x14ac:dyDescent="0.2">
      <c r="A258" s="207" t="s">
        <v>132</v>
      </c>
      <c r="B258" s="207">
        <v>67</v>
      </c>
      <c r="C258" s="207">
        <v>53</v>
      </c>
      <c r="D258" s="207">
        <v>58</v>
      </c>
      <c r="E258" s="207" t="s">
        <v>135</v>
      </c>
      <c r="F258" s="207" t="s">
        <v>135</v>
      </c>
    </row>
    <row r="259" spans="1:6" x14ac:dyDescent="0.2">
      <c r="A259" s="207" t="s">
        <v>2</v>
      </c>
      <c r="B259" s="207" t="s">
        <v>133</v>
      </c>
      <c r="C259" s="207" t="s">
        <v>135</v>
      </c>
      <c r="D259" s="207">
        <v>42</v>
      </c>
      <c r="E259" s="207">
        <v>36</v>
      </c>
      <c r="F259" s="207">
        <v>50</v>
      </c>
    </row>
    <row r="260" spans="1:6" x14ac:dyDescent="0.2">
      <c r="A260" s="207" t="s">
        <v>3</v>
      </c>
      <c r="B260" s="207">
        <v>52</v>
      </c>
      <c r="C260" s="207">
        <v>36</v>
      </c>
      <c r="D260" s="207">
        <v>48</v>
      </c>
      <c r="E260" s="207">
        <v>55</v>
      </c>
      <c r="F260" s="207">
        <v>49</v>
      </c>
    </row>
    <row r="261" spans="1:6" x14ac:dyDescent="0.2">
      <c r="A261" s="207" t="s">
        <v>7</v>
      </c>
      <c r="B261" s="207">
        <v>36</v>
      </c>
      <c r="C261" s="207">
        <v>33</v>
      </c>
      <c r="D261" s="207">
        <v>41</v>
      </c>
      <c r="E261" s="207">
        <v>55</v>
      </c>
      <c r="F261" s="207">
        <v>47</v>
      </c>
    </row>
    <row r="262" spans="1:6" x14ac:dyDescent="0.2">
      <c r="A262" s="207" t="s">
        <v>4</v>
      </c>
      <c r="B262" s="207">
        <v>40</v>
      </c>
      <c r="C262" s="207">
        <v>45</v>
      </c>
      <c r="D262" s="207">
        <v>46</v>
      </c>
      <c r="E262" s="207">
        <v>52</v>
      </c>
      <c r="F262" s="207">
        <v>58</v>
      </c>
    </row>
    <row r="263" spans="1:6" x14ac:dyDescent="0.2">
      <c r="A263" s="207" t="s">
        <v>5</v>
      </c>
      <c r="B263" s="207">
        <v>77</v>
      </c>
      <c r="C263" s="207">
        <v>59</v>
      </c>
      <c r="D263" s="207">
        <v>61</v>
      </c>
      <c r="E263" s="207">
        <v>79</v>
      </c>
      <c r="F263" s="207">
        <v>91</v>
      </c>
    </row>
    <row r="264" spans="1:6" x14ac:dyDescent="0.2">
      <c r="A264" s="207" t="s">
        <v>6</v>
      </c>
      <c r="B264" s="207">
        <v>27</v>
      </c>
      <c r="C264" s="207">
        <v>33</v>
      </c>
      <c r="D264" s="207">
        <v>27</v>
      </c>
      <c r="E264" s="207">
        <v>28</v>
      </c>
      <c r="F264" s="207">
        <v>33</v>
      </c>
    </row>
    <row r="265" spans="1:6" x14ac:dyDescent="0.2">
      <c r="A265" s="207" t="s">
        <v>8</v>
      </c>
      <c r="B265" s="207">
        <v>48</v>
      </c>
      <c r="C265" s="207">
        <v>57</v>
      </c>
      <c r="D265" s="207">
        <v>74</v>
      </c>
      <c r="E265" s="207">
        <v>57</v>
      </c>
      <c r="F265" s="207">
        <v>50</v>
      </c>
    </row>
    <row r="266" spans="1:6" x14ac:dyDescent="0.2">
      <c r="A266" s="207" t="s">
        <v>9</v>
      </c>
      <c r="B266" s="207">
        <v>130</v>
      </c>
      <c r="C266" s="207">
        <v>107</v>
      </c>
      <c r="D266" s="207">
        <v>106</v>
      </c>
      <c r="E266" s="207">
        <v>93</v>
      </c>
      <c r="F266" s="207">
        <v>81</v>
      </c>
    </row>
    <row r="267" spans="1:6" x14ac:dyDescent="0.2">
      <c r="A267" s="207" t="s">
        <v>46</v>
      </c>
      <c r="B267" s="207">
        <v>23</v>
      </c>
      <c r="C267" s="207">
        <v>23</v>
      </c>
      <c r="D267" s="207">
        <v>21</v>
      </c>
      <c r="E267" s="207">
        <v>35</v>
      </c>
      <c r="F267" s="207">
        <v>47</v>
      </c>
    </row>
    <row r="268" spans="1:6" x14ac:dyDescent="0.2">
      <c r="A268" s="207" t="s">
        <v>11</v>
      </c>
      <c r="B268" s="207">
        <v>40</v>
      </c>
      <c r="C268" s="207" t="s">
        <v>135</v>
      </c>
      <c r="D268" s="207">
        <v>48</v>
      </c>
      <c r="E268" s="207">
        <v>36</v>
      </c>
      <c r="F268" s="207">
        <v>44</v>
      </c>
    </row>
    <row r="269" spans="1:6" x14ac:dyDescent="0.2">
      <c r="A269" s="207" t="s">
        <v>41</v>
      </c>
      <c r="B269" s="215">
        <f>SUM(B257:B268)</f>
        <v>594</v>
      </c>
      <c r="C269" s="215">
        <f>SUM(C257:C268)</f>
        <v>471</v>
      </c>
      <c r="D269" s="215">
        <f>SUM(D257:D268)</f>
        <v>623</v>
      </c>
      <c r="E269" s="215">
        <f>SUM(E257:E268)</f>
        <v>583</v>
      </c>
      <c r="F269" s="215">
        <f>SUM(F257:F268)</f>
        <v>611</v>
      </c>
    </row>
    <row r="270" spans="1:6" x14ac:dyDescent="0.2">
      <c r="A270" s="207" t="s">
        <v>134</v>
      </c>
      <c r="B270" s="207">
        <v>99</v>
      </c>
      <c r="C270" s="207">
        <v>98</v>
      </c>
      <c r="D270" s="207">
        <v>142</v>
      </c>
      <c r="E270" s="207">
        <v>153</v>
      </c>
      <c r="F270" s="207">
        <v>170</v>
      </c>
    </row>
    <row r="271" spans="1:6" x14ac:dyDescent="0.2">
      <c r="A271" s="207" t="s">
        <v>65</v>
      </c>
      <c r="B271" s="207">
        <v>3100</v>
      </c>
      <c r="C271" s="207">
        <v>2660</v>
      </c>
      <c r="D271" s="207">
        <v>3110</v>
      </c>
      <c r="E271" s="207">
        <v>3580</v>
      </c>
      <c r="F271" s="207">
        <v>3960</v>
      </c>
    </row>
    <row r="272" spans="1:6" x14ac:dyDescent="0.2">
      <c r="A272" s="207" t="s">
        <v>42</v>
      </c>
      <c r="B272" s="207">
        <v>20480</v>
      </c>
      <c r="C272" s="207">
        <v>16960</v>
      </c>
      <c r="D272" s="207">
        <v>20230</v>
      </c>
      <c r="E272" s="207">
        <v>23480</v>
      </c>
      <c r="F272" s="207">
        <v>26380</v>
      </c>
    </row>
    <row r="275" spans="1:6" x14ac:dyDescent="0.2">
      <c r="A275" s="218" t="s">
        <v>1055</v>
      </c>
    </row>
    <row r="276" spans="1:6" x14ac:dyDescent="0.2">
      <c r="B276" s="207" t="s">
        <v>131</v>
      </c>
      <c r="C276" s="207" t="s">
        <v>844</v>
      </c>
      <c r="D276" s="207" t="s">
        <v>993</v>
      </c>
      <c r="E276" s="207" t="s">
        <v>1045</v>
      </c>
      <c r="F276" s="207" t="s">
        <v>1113</v>
      </c>
    </row>
    <row r="277" spans="1:6" x14ac:dyDescent="0.2">
      <c r="A277" s="207" t="s">
        <v>0</v>
      </c>
      <c r="B277" s="207">
        <v>8</v>
      </c>
      <c r="C277" s="207">
        <v>11</v>
      </c>
      <c r="D277" s="207">
        <v>19</v>
      </c>
      <c r="E277" s="207">
        <v>14</v>
      </c>
      <c r="F277" s="207">
        <v>36</v>
      </c>
    </row>
    <row r="278" spans="1:6" x14ac:dyDescent="0.2">
      <c r="A278" s="207" t="s">
        <v>132</v>
      </c>
      <c r="B278" s="207">
        <v>28</v>
      </c>
      <c r="C278" s="207">
        <v>23</v>
      </c>
      <c r="D278" s="207">
        <v>24</v>
      </c>
      <c r="E278" s="207" t="s">
        <v>135</v>
      </c>
      <c r="F278" s="207" t="s">
        <v>135</v>
      </c>
    </row>
    <row r="279" spans="1:6" x14ac:dyDescent="0.2">
      <c r="A279" s="207" t="s">
        <v>2</v>
      </c>
      <c r="B279" s="207" t="s">
        <v>133</v>
      </c>
      <c r="C279" s="207" t="s">
        <v>135</v>
      </c>
      <c r="D279" s="207">
        <v>8</v>
      </c>
      <c r="E279" s="207">
        <v>15</v>
      </c>
      <c r="F279" s="207">
        <v>14</v>
      </c>
    </row>
    <row r="280" spans="1:6" x14ac:dyDescent="0.2">
      <c r="A280" s="207" t="s">
        <v>3</v>
      </c>
      <c r="B280" s="207">
        <v>17</v>
      </c>
      <c r="C280" s="207">
        <v>8</v>
      </c>
      <c r="D280" s="207">
        <v>22</v>
      </c>
      <c r="E280" s="207">
        <v>11</v>
      </c>
      <c r="F280" s="207">
        <v>18</v>
      </c>
    </row>
    <row r="281" spans="1:6" x14ac:dyDescent="0.2">
      <c r="A281" s="207" t="s">
        <v>7</v>
      </c>
      <c r="B281" s="207">
        <v>10</v>
      </c>
      <c r="C281" s="207">
        <v>19</v>
      </c>
      <c r="D281" s="207">
        <v>15</v>
      </c>
      <c r="E281" s="207">
        <v>32</v>
      </c>
      <c r="F281" s="207">
        <v>30</v>
      </c>
    </row>
    <row r="282" spans="1:6" x14ac:dyDescent="0.2">
      <c r="A282" s="207" t="s">
        <v>4</v>
      </c>
      <c r="B282" s="207">
        <v>8</v>
      </c>
      <c r="C282" s="207">
        <v>10</v>
      </c>
      <c r="D282" s="207">
        <v>11</v>
      </c>
      <c r="E282" s="207">
        <v>24</v>
      </c>
      <c r="F282" s="207">
        <v>25</v>
      </c>
    </row>
    <row r="283" spans="1:6" x14ac:dyDescent="0.2">
      <c r="A283" s="207" t="s">
        <v>5</v>
      </c>
      <c r="B283" s="207">
        <v>31</v>
      </c>
      <c r="C283" s="207">
        <v>26</v>
      </c>
      <c r="D283" s="207">
        <v>19</v>
      </c>
      <c r="E283" s="207">
        <v>38</v>
      </c>
      <c r="F283" s="207">
        <v>39</v>
      </c>
    </row>
    <row r="284" spans="1:6" x14ac:dyDescent="0.2">
      <c r="A284" s="207" t="s">
        <v>6</v>
      </c>
      <c r="B284" s="207">
        <v>10</v>
      </c>
      <c r="C284" s="207">
        <v>10</v>
      </c>
      <c r="D284" s="207">
        <v>13</v>
      </c>
      <c r="E284" s="207">
        <v>12</v>
      </c>
      <c r="F284" s="207">
        <v>9</v>
      </c>
    </row>
    <row r="285" spans="1:6" x14ac:dyDescent="0.2">
      <c r="A285" s="207" t="s">
        <v>8</v>
      </c>
      <c r="B285" s="207">
        <v>27</v>
      </c>
      <c r="C285" s="207">
        <v>22</v>
      </c>
      <c r="D285" s="207">
        <v>28</v>
      </c>
      <c r="E285" s="207">
        <v>23</v>
      </c>
      <c r="F285" s="207">
        <v>19</v>
      </c>
    </row>
    <row r="286" spans="1:6" x14ac:dyDescent="0.2">
      <c r="A286" s="207" t="s">
        <v>9</v>
      </c>
      <c r="B286" s="207">
        <v>44</v>
      </c>
      <c r="C286" s="207">
        <v>35</v>
      </c>
      <c r="D286" s="207">
        <v>47</v>
      </c>
      <c r="E286" s="207">
        <v>43</v>
      </c>
      <c r="F286" s="207">
        <v>41</v>
      </c>
    </row>
    <row r="287" spans="1:6" x14ac:dyDescent="0.2">
      <c r="A287" s="207" t="s">
        <v>46</v>
      </c>
      <c r="B287" s="207">
        <v>6</v>
      </c>
      <c r="C287" s="207">
        <v>5</v>
      </c>
      <c r="D287" s="207">
        <v>8</v>
      </c>
      <c r="E287" s="207">
        <v>12</v>
      </c>
      <c r="F287" s="207">
        <v>18</v>
      </c>
    </row>
    <row r="288" spans="1:6" x14ac:dyDescent="0.2">
      <c r="A288" s="207" t="s">
        <v>11</v>
      </c>
      <c r="B288" s="207">
        <v>21</v>
      </c>
      <c r="C288" s="207" t="s">
        <v>135</v>
      </c>
      <c r="D288" s="207">
        <v>20</v>
      </c>
      <c r="E288" s="207">
        <v>11</v>
      </c>
      <c r="F288" s="207">
        <v>24</v>
      </c>
    </row>
    <row r="289" spans="1:6" x14ac:dyDescent="0.2">
      <c r="A289" s="207" t="s">
        <v>41</v>
      </c>
      <c r="B289" s="215">
        <f>SUM(B277:B288)</f>
        <v>210</v>
      </c>
      <c r="C289" s="215">
        <f>SUM(C277:C288)</f>
        <v>169</v>
      </c>
      <c r="D289" s="215">
        <f>SUM(D277:D288)</f>
        <v>234</v>
      </c>
      <c r="E289" s="215">
        <f>SUM(E277:E288)</f>
        <v>235</v>
      </c>
      <c r="F289" s="215">
        <f>SUM(F277:F288)</f>
        <v>273</v>
      </c>
    </row>
    <row r="290" spans="1:6" x14ac:dyDescent="0.2">
      <c r="A290" s="207" t="s">
        <v>134</v>
      </c>
      <c r="B290" s="207">
        <v>47</v>
      </c>
      <c r="C290" s="207">
        <v>28</v>
      </c>
      <c r="D290" s="207">
        <v>36</v>
      </c>
      <c r="E290" s="207">
        <v>52</v>
      </c>
      <c r="F290" s="207">
        <v>52</v>
      </c>
    </row>
    <row r="291" spans="1:6" x14ac:dyDescent="0.2">
      <c r="A291" s="207" t="s">
        <v>65</v>
      </c>
      <c r="B291" s="207">
        <v>1210</v>
      </c>
      <c r="C291" s="207">
        <v>920</v>
      </c>
      <c r="D291" s="207">
        <v>1130</v>
      </c>
      <c r="E291" s="207">
        <v>1460</v>
      </c>
      <c r="F291" s="207">
        <v>1590</v>
      </c>
    </row>
    <row r="292" spans="1:6" x14ac:dyDescent="0.2">
      <c r="A292" s="207" t="s">
        <v>42</v>
      </c>
      <c r="B292" s="207">
        <v>7010</v>
      </c>
      <c r="C292" s="207">
        <v>5490</v>
      </c>
      <c r="D292" s="207">
        <v>7310</v>
      </c>
      <c r="E292" s="207">
        <v>9050</v>
      </c>
      <c r="F292" s="207">
        <v>10200</v>
      </c>
    </row>
    <row r="295" spans="1:6" x14ac:dyDescent="0.2">
      <c r="A295" s="218" t="s">
        <v>1056</v>
      </c>
    </row>
    <row r="296" spans="1:6" x14ac:dyDescent="0.2">
      <c r="B296" s="207" t="s">
        <v>131</v>
      </c>
      <c r="C296" s="207" t="s">
        <v>844</v>
      </c>
      <c r="D296" s="207" t="s">
        <v>993</v>
      </c>
      <c r="E296" s="207" t="s">
        <v>1045</v>
      </c>
      <c r="F296" s="207" t="s">
        <v>1113</v>
      </c>
    </row>
    <row r="297" spans="1:6" x14ac:dyDescent="0.2">
      <c r="A297" s="207" t="s">
        <v>0</v>
      </c>
      <c r="B297" s="207">
        <v>3</v>
      </c>
      <c r="C297" s="207">
        <v>6</v>
      </c>
      <c r="D297" s="207">
        <v>10</v>
      </c>
      <c r="E297" s="207">
        <v>14</v>
      </c>
      <c r="F297" s="207">
        <v>11</v>
      </c>
    </row>
    <row r="298" spans="1:6" x14ac:dyDescent="0.2">
      <c r="A298" s="207" t="s">
        <v>132</v>
      </c>
      <c r="B298" s="207">
        <v>16</v>
      </c>
      <c r="C298" s="207">
        <v>5</v>
      </c>
      <c r="D298" s="207">
        <v>11</v>
      </c>
      <c r="E298" s="207" t="s">
        <v>135</v>
      </c>
      <c r="F298" s="207" t="s">
        <v>135</v>
      </c>
    </row>
    <row r="299" spans="1:6" x14ac:dyDescent="0.2">
      <c r="A299" s="207" t="s">
        <v>2</v>
      </c>
      <c r="B299" s="207" t="s">
        <v>133</v>
      </c>
      <c r="C299" s="207" t="s">
        <v>135</v>
      </c>
      <c r="D299" s="207">
        <v>3</v>
      </c>
      <c r="E299" s="207">
        <v>4</v>
      </c>
      <c r="F299" s="207">
        <v>6</v>
      </c>
    </row>
    <row r="300" spans="1:6" x14ac:dyDescent="0.2">
      <c r="A300" s="207" t="s">
        <v>3</v>
      </c>
      <c r="B300" s="207">
        <v>7</v>
      </c>
      <c r="C300" s="207">
        <v>10</v>
      </c>
      <c r="D300" s="207">
        <v>10</v>
      </c>
      <c r="E300" s="207">
        <v>12</v>
      </c>
      <c r="F300" s="207">
        <v>7</v>
      </c>
    </row>
    <row r="301" spans="1:6" x14ac:dyDescent="0.2">
      <c r="A301" s="207" t="s">
        <v>7</v>
      </c>
      <c r="B301" s="207">
        <v>13</v>
      </c>
      <c r="C301" s="207">
        <v>6</v>
      </c>
      <c r="D301" s="207">
        <v>8</v>
      </c>
      <c r="E301" s="207">
        <v>10</v>
      </c>
      <c r="F301" s="207">
        <v>9</v>
      </c>
    </row>
    <row r="302" spans="1:6" x14ac:dyDescent="0.2">
      <c r="A302" s="207" t="s">
        <v>4</v>
      </c>
      <c r="B302" s="207">
        <v>3</v>
      </c>
      <c r="C302" s="207">
        <v>2</v>
      </c>
      <c r="D302" s="207">
        <v>4</v>
      </c>
      <c r="E302" s="207">
        <v>6</v>
      </c>
      <c r="F302" s="207">
        <v>4</v>
      </c>
    </row>
    <row r="303" spans="1:6" x14ac:dyDescent="0.2">
      <c r="A303" s="207" t="s">
        <v>5</v>
      </c>
      <c r="B303" s="207">
        <v>14</v>
      </c>
      <c r="C303" s="207">
        <v>5</v>
      </c>
      <c r="D303" s="207">
        <v>13</v>
      </c>
      <c r="E303" s="207">
        <v>14</v>
      </c>
      <c r="F303" s="207">
        <v>14</v>
      </c>
    </row>
    <row r="304" spans="1:6" x14ac:dyDescent="0.2">
      <c r="A304" s="207" t="s">
        <v>6</v>
      </c>
      <c r="B304" s="207">
        <v>12</v>
      </c>
      <c r="C304" s="207">
        <v>5</v>
      </c>
      <c r="D304" s="207">
        <v>4</v>
      </c>
      <c r="E304" s="207">
        <v>10</v>
      </c>
      <c r="F304" s="207">
        <v>10</v>
      </c>
    </row>
    <row r="305" spans="1:6" x14ac:dyDescent="0.2">
      <c r="A305" s="207" t="s">
        <v>8</v>
      </c>
      <c r="B305" s="207">
        <v>13</v>
      </c>
      <c r="C305" s="207">
        <v>5</v>
      </c>
      <c r="D305" s="207">
        <v>7</v>
      </c>
      <c r="E305" s="207">
        <v>10</v>
      </c>
      <c r="F305" s="207">
        <v>8</v>
      </c>
    </row>
    <row r="306" spans="1:6" x14ac:dyDescent="0.2">
      <c r="A306" s="207" t="s">
        <v>9</v>
      </c>
      <c r="B306" s="207">
        <v>23</v>
      </c>
      <c r="C306" s="207">
        <v>8</v>
      </c>
      <c r="D306" s="207">
        <v>28</v>
      </c>
      <c r="E306" s="207">
        <v>14</v>
      </c>
      <c r="F306" s="207">
        <v>12</v>
      </c>
    </row>
    <row r="307" spans="1:6" x14ac:dyDescent="0.2">
      <c r="A307" s="207" t="s">
        <v>46</v>
      </c>
      <c r="B307" s="207">
        <v>1</v>
      </c>
      <c r="C307" s="207">
        <v>0</v>
      </c>
      <c r="D307" s="207">
        <v>1</v>
      </c>
      <c r="E307" s="207">
        <v>4</v>
      </c>
      <c r="F307" s="207">
        <v>7</v>
      </c>
    </row>
    <row r="308" spans="1:6" x14ac:dyDescent="0.2">
      <c r="A308" s="207" t="s">
        <v>11</v>
      </c>
      <c r="B308" s="207">
        <v>13</v>
      </c>
      <c r="C308" s="207" t="s">
        <v>135</v>
      </c>
      <c r="D308" s="207">
        <v>9</v>
      </c>
      <c r="E308" s="207">
        <v>4</v>
      </c>
      <c r="F308" s="207">
        <v>5</v>
      </c>
    </row>
    <row r="309" spans="1:6" x14ac:dyDescent="0.2">
      <c r="A309" s="207" t="s">
        <v>41</v>
      </c>
      <c r="B309" s="215">
        <f>SUM(B297:B308)</f>
        <v>118</v>
      </c>
      <c r="C309" s="215">
        <f>SUM(C297:C308)</f>
        <v>52</v>
      </c>
      <c r="D309" s="215">
        <f>SUM(D297:D308)</f>
        <v>108</v>
      </c>
      <c r="E309" s="215">
        <f>SUM(E297:E308)</f>
        <v>102</v>
      </c>
      <c r="F309" s="248">
        <f>SUM(F297:F308)</f>
        <v>93</v>
      </c>
    </row>
    <row r="310" spans="1:6" x14ac:dyDescent="0.2">
      <c r="A310" s="207" t="s">
        <v>134</v>
      </c>
      <c r="B310" s="207">
        <v>4</v>
      </c>
      <c r="C310" s="207">
        <v>13</v>
      </c>
      <c r="D310" s="207">
        <v>9</v>
      </c>
      <c r="E310" s="207">
        <v>9</v>
      </c>
      <c r="F310" s="207">
        <v>18</v>
      </c>
    </row>
    <row r="311" spans="1:6" x14ac:dyDescent="0.2">
      <c r="A311" s="207" t="s">
        <v>65</v>
      </c>
      <c r="B311" s="207">
        <v>710</v>
      </c>
      <c r="C311" s="207">
        <v>360</v>
      </c>
      <c r="D311" s="207">
        <v>510</v>
      </c>
      <c r="E311" s="207">
        <v>550</v>
      </c>
      <c r="F311" s="207">
        <v>620</v>
      </c>
    </row>
    <row r="312" spans="1:6" x14ac:dyDescent="0.2">
      <c r="A312" s="207" t="s">
        <v>42</v>
      </c>
      <c r="B312" s="207">
        <v>3050</v>
      </c>
      <c r="C312" s="207">
        <v>2130</v>
      </c>
      <c r="D312" s="207">
        <v>2830</v>
      </c>
      <c r="E312" s="207">
        <v>3370</v>
      </c>
      <c r="F312" s="207">
        <v>3740</v>
      </c>
    </row>
  </sheetData>
  <phoneticPr fontId="62" type="noConversion"/>
  <hyperlinks>
    <hyperlink ref="A3" r:id="rId1" display="https://www.gov.uk/government/statistical-data-sets/live-tables-on-homelessness" xr:uid="{46C5D971-200A-4F4D-9B36-4719FF9893B7}"/>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042AD-C571-4571-BE0C-4A22327780C4}">
  <sheetPr codeName="Sheet34">
    <tabColor theme="4" tint="0.59999389629810485"/>
  </sheetPr>
  <dimension ref="A1:BF113"/>
  <sheetViews>
    <sheetView topLeftCell="A102" workbookViewId="0">
      <pane xSplit="1" topLeftCell="B1" activePane="topRight" state="frozen"/>
      <selection activeCell="BE21" sqref="BE21"/>
      <selection pane="topRight" activeCell="BE21" sqref="BE21"/>
    </sheetView>
  </sheetViews>
  <sheetFormatPr defaultColWidth="9" defaultRowHeight="15" x14ac:dyDescent="0.25"/>
  <cols>
    <col min="1" max="1" width="19.375" style="14" customWidth="1"/>
    <col min="2" max="12" width="10.375" style="14" bestFit="1" customWidth="1"/>
    <col min="13" max="28" width="10.375" style="14" customWidth="1"/>
    <col min="29" max="29" width="9" style="15"/>
    <col min="30" max="31" width="9" style="14"/>
    <col min="32" max="32" width="11.375" style="14" bestFit="1" customWidth="1"/>
    <col min="33" max="57" width="9" style="14"/>
    <col min="58" max="58" width="9" style="15"/>
    <col min="59" max="16384" width="9" style="14"/>
  </cols>
  <sheetData>
    <row r="1" spans="1:58" ht="66.75" x14ac:dyDescent="0.4">
      <c r="A1" s="46" t="s">
        <v>163</v>
      </c>
      <c r="AC1" s="136" t="s">
        <v>316</v>
      </c>
      <c r="AD1" s="135" t="s">
        <v>59</v>
      </c>
      <c r="BF1" s="136" t="s">
        <v>316</v>
      </c>
    </row>
    <row r="2" spans="1:58" x14ac:dyDescent="0.25">
      <c r="A2" s="79" t="s">
        <v>1110</v>
      </c>
    </row>
    <row r="3" spans="1:58" x14ac:dyDescent="0.25">
      <c r="A3" s="114" t="s">
        <v>994</v>
      </c>
    </row>
    <row r="4" spans="1:58" x14ac:dyDescent="0.25">
      <c r="A4" s="226" t="s">
        <v>1073</v>
      </c>
      <c r="B4" s="14" t="s">
        <v>137</v>
      </c>
      <c r="D4" s="14" t="s">
        <v>138</v>
      </c>
    </row>
    <row r="5" spans="1:58" x14ac:dyDescent="0.25">
      <c r="B5" s="14" t="s">
        <v>139</v>
      </c>
    </row>
    <row r="6" spans="1:58" x14ac:dyDescent="0.25">
      <c r="B6" s="14" t="s">
        <v>140</v>
      </c>
      <c r="C6" s="14" t="s">
        <v>141</v>
      </c>
      <c r="D6" s="14" t="s">
        <v>142</v>
      </c>
      <c r="E6" s="14" t="s">
        <v>143</v>
      </c>
      <c r="F6" s="14" t="s">
        <v>149</v>
      </c>
      <c r="G6" s="14" t="s">
        <v>150</v>
      </c>
      <c r="H6" s="168" t="s">
        <v>151</v>
      </c>
      <c r="I6" s="14" t="s">
        <v>152</v>
      </c>
      <c r="J6" s="14" t="s">
        <v>157</v>
      </c>
      <c r="K6" s="14" t="s">
        <v>158</v>
      </c>
      <c r="L6" s="14" t="s">
        <v>159</v>
      </c>
      <c r="M6" s="14" t="s">
        <v>162</v>
      </c>
      <c r="N6" s="14" t="s">
        <v>843</v>
      </c>
      <c r="O6" s="168" t="s">
        <v>842</v>
      </c>
      <c r="P6" s="202" t="s">
        <v>1037</v>
      </c>
      <c r="Q6" s="202" t="s">
        <v>1036</v>
      </c>
      <c r="R6" s="202" t="s">
        <v>1038</v>
      </c>
      <c r="S6" s="202" t="s">
        <v>1039</v>
      </c>
      <c r="T6" s="202" t="s">
        <v>1035</v>
      </c>
      <c r="U6" s="205" t="s">
        <v>1046</v>
      </c>
      <c r="V6" s="206" t="s">
        <v>1047</v>
      </c>
      <c r="W6" s="224" t="s">
        <v>1067</v>
      </c>
      <c r="X6" s="238" t="s">
        <v>1102</v>
      </c>
      <c r="Y6" s="238" t="s">
        <v>1103</v>
      </c>
      <c r="Z6" s="244" t="s">
        <v>1111</v>
      </c>
      <c r="AA6" s="258" t="s">
        <v>1145</v>
      </c>
      <c r="AB6" s="264" t="s">
        <v>1146</v>
      </c>
      <c r="AE6" s="14" t="s">
        <v>322</v>
      </c>
    </row>
    <row r="7" spans="1:58" x14ac:dyDescent="0.25">
      <c r="B7" s="14" t="s">
        <v>145</v>
      </c>
      <c r="C7" s="14" t="s">
        <v>146</v>
      </c>
      <c r="D7" s="14" t="s">
        <v>147</v>
      </c>
      <c r="E7" s="14" t="s">
        <v>148</v>
      </c>
      <c r="F7" s="14" t="s">
        <v>153</v>
      </c>
      <c r="G7" s="14" t="s">
        <v>154</v>
      </c>
      <c r="H7" s="14" t="s">
        <v>155</v>
      </c>
      <c r="I7" s="14" t="s">
        <v>156</v>
      </c>
      <c r="J7" s="14" t="s">
        <v>153</v>
      </c>
      <c r="K7" s="14" t="s">
        <v>154</v>
      </c>
      <c r="L7" s="14" t="s">
        <v>155</v>
      </c>
      <c r="M7" s="14" t="s">
        <v>156</v>
      </c>
      <c r="N7" s="14" t="s">
        <v>153</v>
      </c>
      <c r="O7" s="168" t="s">
        <v>154</v>
      </c>
      <c r="P7" s="168" t="s">
        <v>155</v>
      </c>
      <c r="Q7" s="168" t="s">
        <v>156</v>
      </c>
      <c r="R7" s="168" t="s">
        <v>153</v>
      </c>
      <c r="S7" s="168" t="s">
        <v>154</v>
      </c>
      <c r="T7" s="168" t="s">
        <v>155</v>
      </c>
      <c r="U7" s="205" t="s">
        <v>156</v>
      </c>
      <c r="V7" s="206" t="s">
        <v>153</v>
      </c>
      <c r="W7" s="224" t="s">
        <v>30</v>
      </c>
      <c r="X7" s="238" t="s">
        <v>31</v>
      </c>
      <c r="Y7" s="238" t="s">
        <v>32</v>
      </c>
      <c r="Z7" s="244" t="s">
        <v>29</v>
      </c>
      <c r="AA7" s="258" t="s">
        <v>30</v>
      </c>
      <c r="AB7" s="264" t="s">
        <v>31</v>
      </c>
      <c r="AE7" s="14" t="str">
        <f ca="1">OFFSET(AC27,0,-5)</f>
        <v>Oct - Dec 2023</v>
      </c>
    </row>
    <row r="8" spans="1:58" x14ac:dyDescent="0.25">
      <c r="A8" s="14" t="s">
        <v>0</v>
      </c>
      <c r="B8" s="14">
        <v>165</v>
      </c>
      <c r="C8" s="14">
        <v>138</v>
      </c>
      <c r="D8" s="14" t="s">
        <v>135</v>
      </c>
      <c r="E8" s="14">
        <v>133</v>
      </c>
      <c r="F8" s="14">
        <v>134</v>
      </c>
      <c r="G8" s="14">
        <v>127</v>
      </c>
      <c r="H8" s="14">
        <v>116</v>
      </c>
      <c r="I8" s="14">
        <v>140</v>
      </c>
      <c r="J8" s="14">
        <v>128</v>
      </c>
      <c r="K8" s="14">
        <v>96</v>
      </c>
      <c r="L8" s="14">
        <v>98</v>
      </c>
      <c r="M8" s="14">
        <v>97</v>
      </c>
      <c r="N8" s="14">
        <v>113</v>
      </c>
      <c r="O8" s="14">
        <v>130</v>
      </c>
      <c r="P8" s="14">
        <v>123</v>
      </c>
      <c r="Q8" s="14">
        <v>124</v>
      </c>
      <c r="R8" s="14">
        <v>130</v>
      </c>
      <c r="S8" s="14">
        <v>155</v>
      </c>
      <c r="T8" s="14">
        <v>161</v>
      </c>
      <c r="U8" s="14">
        <v>146</v>
      </c>
      <c r="V8" s="14">
        <v>151</v>
      </c>
      <c r="W8" s="14">
        <v>185</v>
      </c>
      <c r="X8" s="14">
        <v>180</v>
      </c>
      <c r="Y8" s="14">
        <v>194</v>
      </c>
      <c r="Z8" s="14">
        <v>202</v>
      </c>
      <c r="AA8" s="14">
        <v>231</v>
      </c>
      <c r="AB8" s="14">
        <v>226</v>
      </c>
      <c r="AD8" s="14" t="s">
        <v>0</v>
      </c>
      <c r="AE8" s="44">
        <f ca="1">OFFSET(AC29,0,-5)</f>
        <v>3.1668396699449324</v>
      </c>
    </row>
    <row r="9" spans="1:58" x14ac:dyDescent="0.25">
      <c r="A9" s="14" t="s">
        <v>1</v>
      </c>
      <c r="B9" s="14" t="s">
        <v>178</v>
      </c>
      <c r="C9" s="14">
        <v>60</v>
      </c>
      <c r="D9" s="14">
        <v>76</v>
      </c>
      <c r="E9" s="14">
        <v>88</v>
      </c>
      <c r="F9" s="14">
        <v>77</v>
      </c>
      <c r="G9" s="14">
        <v>76</v>
      </c>
      <c r="H9" s="14">
        <v>81</v>
      </c>
      <c r="I9" s="14">
        <v>87</v>
      </c>
      <c r="J9" s="14">
        <v>118</v>
      </c>
      <c r="K9" s="14">
        <v>81</v>
      </c>
      <c r="L9" s="14">
        <v>109</v>
      </c>
      <c r="M9" s="14">
        <v>117</v>
      </c>
      <c r="N9" s="14">
        <v>127</v>
      </c>
      <c r="O9" s="14">
        <v>109</v>
      </c>
      <c r="P9" s="14">
        <v>121</v>
      </c>
      <c r="Q9" s="14">
        <v>121</v>
      </c>
      <c r="R9" s="14">
        <v>96</v>
      </c>
      <c r="S9" s="14">
        <v>126</v>
      </c>
      <c r="T9" s="14">
        <v>130</v>
      </c>
      <c r="U9" s="14">
        <v>143</v>
      </c>
      <c r="V9" s="14" t="s">
        <v>135</v>
      </c>
      <c r="W9" s="14">
        <v>97</v>
      </c>
      <c r="X9" s="14">
        <v>102</v>
      </c>
      <c r="Y9" s="14">
        <v>124</v>
      </c>
      <c r="Z9" s="14" t="s">
        <v>135</v>
      </c>
      <c r="AA9" s="14">
        <v>169</v>
      </c>
      <c r="AB9" s="14">
        <v>169</v>
      </c>
      <c r="AD9" s="14" t="s">
        <v>1</v>
      </c>
      <c r="AE9" s="44">
        <f t="shared" ref="AE9:AE23" ca="1" si="0">OFFSET(AC30,0,-5)</f>
        <v>1.4934332859924742</v>
      </c>
    </row>
    <row r="10" spans="1:58" x14ac:dyDescent="0.25">
      <c r="A10" s="14" t="s">
        <v>2</v>
      </c>
      <c r="B10" s="14" t="s">
        <v>178</v>
      </c>
      <c r="C10" s="14">
        <v>244</v>
      </c>
      <c r="D10" s="14">
        <v>231</v>
      </c>
      <c r="E10" s="14">
        <v>219</v>
      </c>
      <c r="F10" s="14">
        <v>234</v>
      </c>
      <c r="G10" s="14">
        <v>247</v>
      </c>
      <c r="H10" s="14">
        <v>243</v>
      </c>
      <c r="I10" s="14" t="s">
        <v>178</v>
      </c>
      <c r="J10" s="14" t="s">
        <v>178</v>
      </c>
      <c r="K10" s="14" t="s">
        <v>178</v>
      </c>
      <c r="L10" s="14" t="s">
        <v>178</v>
      </c>
      <c r="M10" s="14">
        <v>248</v>
      </c>
      <c r="N10" s="14">
        <v>274</v>
      </c>
      <c r="O10" s="14">
        <v>283</v>
      </c>
      <c r="P10" s="14">
        <v>300</v>
      </c>
      <c r="Q10" s="14">
        <v>289</v>
      </c>
      <c r="R10" s="14">
        <v>141</v>
      </c>
      <c r="S10" s="14">
        <v>293</v>
      </c>
      <c r="T10" s="14">
        <v>299</v>
      </c>
      <c r="U10" s="14">
        <v>320</v>
      </c>
      <c r="V10" s="14">
        <v>338</v>
      </c>
      <c r="W10" s="14">
        <v>179</v>
      </c>
      <c r="X10" s="14">
        <v>220</v>
      </c>
      <c r="Y10" s="14">
        <v>355</v>
      </c>
      <c r="Z10" s="14">
        <v>352</v>
      </c>
      <c r="AA10" s="14">
        <v>381</v>
      </c>
      <c r="AB10" s="14">
        <v>383</v>
      </c>
      <c r="AD10" s="14" t="s">
        <v>2</v>
      </c>
      <c r="AE10" s="44">
        <f t="shared" ca="1" si="0"/>
        <v>4.5676320979964702</v>
      </c>
    </row>
    <row r="11" spans="1:58" x14ac:dyDescent="0.25">
      <c r="A11" s="14" t="s">
        <v>3</v>
      </c>
      <c r="B11" s="14">
        <v>148</v>
      </c>
      <c r="C11" s="14">
        <v>120</v>
      </c>
      <c r="D11" s="14">
        <v>118</v>
      </c>
      <c r="E11" s="14">
        <v>127</v>
      </c>
      <c r="F11" s="14">
        <v>134</v>
      </c>
      <c r="G11" s="14">
        <v>131</v>
      </c>
      <c r="H11" s="14">
        <v>150</v>
      </c>
      <c r="I11" s="14">
        <v>168</v>
      </c>
      <c r="J11" s="14">
        <v>159</v>
      </c>
      <c r="K11" s="14" t="s">
        <v>178</v>
      </c>
      <c r="L11" s="14">
        <v>145</v>
      </c>
      <c r="M11" s="14">
        <v>166</v>
      </c>
      <c r="N11" s="14">
        <v>136</v>
      </c>
      <c r="O11" s="14">
        <v>147</v>
      </c>
      <c r="P11" s="14">
        <v>166</v>
      </c>
      <c r="Q11" s="14">
        <v>189</v>
      </c>
      <c r="R11" s="14">
        <v>23</v>
      </c>
      <c r="S11" s="14">
        <v>200</v>
      </c>
      <c r="T11" s="14">
        <v>192</v>
      </c>
      <c r="U11" s="14">
        <v>223</v>
      </c>
      <c r="V11" s="14">
        <v>227</v>
      </c>
      <c r="W11" s="14">
        <v>267</v>
      </c>
      <c r="X11" s="14">
        <v>277</v>
      </c>
      <c r="Y11" s="14">
        <v>305</v>
      </c>
      <c r="Z11" s="14">
        <v>318</v>
      </c>
      <c r="AA11" s="14">
        <v>307</v>
      </c>
      <c r="AB11" s="14">
        <v>297</v>
      </c>
      <c r="AD11" s="14" t="s">
        <v>3</v>
      </c>
      <c r="AE11" s="44">
        <f t="shared" ca="1" si="0"/>
        <v>5.0826620671938931</v>
      </c>
    </row>
    <row r="12" spans="1:58" x14ac:dyDescent="0.25">
      <c r="A12" s="14" t="s">
        <v>7</v>
      </c>
      <c r="B12" s="14">
        <v>24</v>
      </c>
      <c r="C12" s="14">
        <v>27</v>
      </c>
      <c r="D12" s="14">
        <v>21</v>
      </c>
      <c r="E12" s="14">
        <v>21</v>
      </c>
      <c r="F12" s="14">
        <v>26</v>
      </c>
      <c r="G12" s="14">
        <v>20</v>
      </c>
      <c r="H12" s="14">
        <v>70</v>
      </c>
      <c r="I12" s="14">
        <v>89</v>
      </c>
      <c r="J12" s="14">
        <v>92</v>
      </c>
      <c r="K12" s="14">
        <v>95</v>
      </c>
      <c r="L12" s="14">
        <v>37</v>
      </c>
      <c r="M12" s="14">
        <v>28</v>
      </c>
      <c r="N12" s="14">
        <v>26</v>
      </c>
      <c r="O12" s="14">
        <v>25</v>
      </c>
      <c r="Q12" s="14">
        <v>35</v>
      </c>
      <c r="R12" s="14">
        <v>24</v>
      </c>
      <c r="S12" s="14">
        <v>25</v>
      </c>
      <c r="T12" s="14">
        <v>24</v>
      </c>
      <c r="U12" s="14">
        <v>22</v>
      </c>
      <c r="V12" s="14">
        <v>24</v>
      </c>
      <c r="W12" s="14">
        <v>30</v>
      </c>
      <c r="X12" s="14">
        <v>20</v>
      </c>
      <c r="Y12" s="14">
        <v>29</v>
      </c>
      <c r="Z12" s="14">
        <v>34</v>
      </c>
      <c r="AA12" s="14">
        <v>58</v>
      </c>
      <c r="AB12" s="14">
        <v>62</v>
      </c>
      <c r="AD12" s="14" t="s">
        <v>7</v>
      </c>
      <c r="AE12" s="44">
        <f t="shared" ca="1" si="0"/>
        <v>0.36697921062771793</v>
      </c>
    </row>
    <row r="13" spans="1:58" x14ac:dyDescent="0.25">
      <c r="A13" s="14" t="s">
        <v>4</v>
      </c>
      <c r="B13" s="14">
        <v>87</v>
      </c>
      <c r="C13" s="14">
        <v>89</v>
      </c>
      <c r="D13" s="14">
        <v>86</v>
      </c>
      <c r="E13" s="14">
        <v>100</v>
      </c>
      <c r="F13" s="14">
        <v>98</v>
      </c>
      <c r="G13" s="14">
        <v>74</v>
      </c>
      <c r="H13" s="14">
        <v>88</v>
      </c>
      <c r="I13" s="14">
        <v>135</v>
      </c>
      <c r="J13" s="14">
        <v>115</v>
      </c>
      <c r="K13" s="14">
        <v>110</v>
      </c>
      <c r="L13" s="14">
        <v>102</v>
      </c>
      <c r="M13" s="14">
        <v>111</v>
      </c>
      <c r="N13" s="14">
        <v>121</v>
      </c>
      <c r="O13" s="14">
        <v>148</v>
      </c>
      <c r="P13" s="14">
        <v>158</v>
      </c>
      <c r="Q13" s="14">
        <v>157</v>
      </c>
      <c r="R13" s="14">
        <v>179</v>
      </c>
      <c r="S13" s="14">
        <v>187</v>
      </c>
      <c r="T13" s="14">
        <v>198</v>
      </c>
      <c r="U13" s="14">
        <v>203</v>
      </c>
      <c r="V13" s="14">
        <v>199</v>
      </c>
      <c r="W13" s="14">
        <v>0</v>
      </c>
      <c r="X13" s="14">
        <v>238</v>
      </c>
      <c r="Y13" s="14">
        <v>238</v>
      </c>
      <c r="Z13" s="14">
        <v>216</v>
      </c>
      <c r="AA13" s="14">
        <v>199</v>
      </c>
      <c r="AB13" s="14">
        <v>206</v>
      </c>
      <c r="AD13" s="14" t="s">
        <v>4</v>
      </c>
      <c r="AE13" s="44">
        <f t="shared" ca="1" si="0"/>
        <v>5.5552962046589798</v>
      </c>
    </row>
    <row r="14" spans="1:58" x14ac:dyDescent="0.25">
      <c r="A14" s="14" t="s">
        <v>5</v>
      </c>
      <c r="B14" s="14">
        <v>107</v>
      </c>
      <c r="C14" s="14">
        <v>139</v>
      </c>
      <c r="D14" s="14">
        <v>120</v>
      </c>
      <c r="E14" s="14">
        <v>116</v>
      </c>
      <c r="F14" s="14">
        <v>97</v>
      </c>
      <c r="G14" s="14">
        <v>95</v>
      </c>
      <c r="H14" s="14">
        <v>59</v>
      </c>
      <c r="I14" s="14">
        <v>74</v>
      </c>
      <c r="J14" s="14">
        <v>108</v>
      </c>
      <c r="K14" s="14">
        <v>109</v>
      </c>
      <c r="L14" s="14">
        <v>137</v>
      </c>
      <c r="M14" s="14">
        <v>109</v>
      </c>
      <c r="N14" s="14">
        <v>121</v>
      </c>
      <c r="O14" s="14">
        <v>136</v>
      </c>
      <c r="P14" s="14">
        <v>158</v>
      </c>
      <c r="Q14" s="14">
        <v>162</v>
      </c>
      <c r="R14" s="14">
        <v>173</v>
      </c>
      <c r="S14" s="14">
        <v>191</v>
      </c>
      <c r="T14" s="14">
        <v>235</v>
      </c>
      <c r="U14" s="14">
        <v>265</v>
      </c>
      <c r="V14" s="14">
        <v>261</v>
      </c>
      <c r="W14" s="14">
        <v>276</v>
      </c>
      <c r="X14" s="14">
        <v>257</v>
      </c>
      <c r="Y14" s="14">
        <v>264</v>
      </c>
      <c r="Z14" s="14">
        <v>286</v>
      </c>
      <c r="AA14" s="14">
        <v>274</v>
      </c>
      <c r="AB14" s="14">
        <v>283</v>
      </c>
      <c r="AD14" s="14" t="s">
        <v>5</v>
      </c>
      <c r="AE14" s="44">
        <f t="shared" ca="1" si="0"/>
        <v>3.4928444257192952</v>
      </c>
    </row>
    <row r="15" spans="1:58" x14ac:dyDescent="0.25">
      <c r="A15" s="14" t="s">
        <v>6</v>
      </c>
      <c r="B15" s="14">
        <v>65</v>
      </c>
      <c r="C15" s="14">
        <v>74</v>
      </c>
      <c r="D15" s="14">
        <v>71</v>
      </c>
      <c r="E15" s="14">
        <v>59</v>
      </c>
      <c r="F15" s="14">
        <v>71</v>
      </c>
      <c r="G15" s="14">
        <v>65</v>
      </c>
      <c r="H15" s="14">
        <v>13</v>
      </c>
      <c r="I15" s="14">
        <v>46</v>
      </c>
      <c r="J15" s="14">
        <v>33</v>
      </c>
      <c r="K15" s="14">
        <v>43</v>
      </c>
      <c r="L15" s="14">
        <v>123</v>
      </c>
      <c r="M15" s="14">
        <v>139</v>
      </c>
      <c r="N15" s="14">
        <v>141</v>
      </c>
      <c r="O15" s="14">
        <v>135</v>
      </c>
      <c r="P15" s="14">
        <v>131</v>
      </c>
      <c r="Q15" s="14">
        <v>134</v>
      </c>
      <c r="R15" s="14">
        <v>102</v>
      </c>
      <c r="S15" s="14">
        <v>96</v>
      </c>
      <c r="T15" s="14">
        <v>98</v>
      </c>
      <c r="U15" s="14">
        <v>82</v>
      </c>
      <c r="V15" s="14">
        <v>87</v>
      </c>
      <c r="W15" s="14">
        <v>72</v>
      </c>
      <c r="X15" s="14">
        <v>69</v>
      </c>
      <c r="Y15" s="14">
        <v>86</v>
      </c>
      <c r="Z15" s="14">
        <v>68</v>
      </c>
      <c r="AA15" s="14">
        <v>87</v>
      </c>
      <c r="AB15" s="14">
        <v>70</v>
      </c>
      <c r="AD15" s="14" t="s">
        <v>6</v>
      </c>
      <c r="AE15" s="44">
        <f t="shared" ca="1" si="0"/>
        <v>1.3612420840813588</v>
      </c>
    </row>
    <row r="16" spans="1:58" x14ac:dyDescent="0.25">
      <c r="A16" s="14" t="s">
        <v>8</v>
      </c>
      <c r="B16" s="14">
        <v>164</v>
      </c>
      <c r="C16" s="14">
        <v>175</v>
      </c>
      <c r="D16" s="14">
        <v>155</v>
      </c>
      <c r="E16" s="14">
        <v>181</v>
      </c>
      <c r="F16" s="14">
        <v>186</v>
      </c>
      <c r="G16" s="14">
        <v>193</v>
      </c>
      <c r="H16" s="14">
        <v>204</v>
      </c>
      <c r="I16" s="14">
        <v>286</v>
      </c>
      <c r="J16" s="14">
        <v>335</v>
      </c>
      <c r="K16" s="14">
        <v>318</v>
      </c>
      <c r="L16" s="14">
        <v>328</v>
      </c>
      <c r="M16" s="14">
        <v>327</v>
      </c>
      <c r="N16" s="14">
        <v>312</v>
      </c>
      <c r="O16" s="14">
        <v>352</v>
      </c>
      <c r="P16" s="14">
        <v>365</v>
      </c>
      <c r="Q16" s="14">
        <v>380</v>
      </c>
      <c r="R16" s="14">
        <v>407</v>
      </c>
      <c r="S16" s="14">
        <v>431</v>
      </c>
      <c r="T16" s="14">
        <v>409</v>
      </c>
      <c r="U16" s="14">
        <v>385</v>
      </c>
      <c r="V16" s="14">
        <v>339</v>
      </c>
      <c r="W16" s="14">
        <v>338</v>
      </c>
      <c r="X16" s="14">
        <v>331</v>
      </c>
      <c r="Y16" s="14">
        <v>323</v>
      </c>
      <c r="Z16" s="14">
        <v>301</v>
      </c>
      <c r="AA16" s="14">
        <v>298</v>
      </c>
      <c r="AB16" s="14">
        <v>291</v>
      </c>
      <c r="AD16" s="14" t="s">
        <v>8</v>
      </c>
      <c r="AE16" s="44">
        <f t="shared" ca="1" si="0"/>
        <v>5.1014117502003575</v>
      </c>
    </row>
    <row r="17" spans="1:57" x14ac:dyDescent="0.25">
      <c r="A17" s="14" t="s">
        <v>9</v>
      </c>
      <c r="B17" s="14">
        <v>228</v>
      </c>
      <c r="C17" s="14">
        <v>137</v>
      </c>
      <c r="D17" s="14">
        <v>152</v>
      </c>
      <c r="E17" s="14">
        <v>138</v>
      </c>
      <c r="F17" s="14">
        <v>119</v>
      </c>
      <c r="G17" s="14">
        <v>107</v>
      </c>
      <c r="H17" s="14">
        <v>93</v>
      </c>
      <c r="I17" s="14">
        <v>92</v>
      </c>
      <c r="J17" s="14">
        <v>82</v>
      </c>
      <c r="K17" s="14">
        <v>76</v>
      </c>
      <c r="L17" s="14">
        <v>133</v>
      </c>
      <c r="M17" s="14">
        <v>121</v>
      </c>
      <c r="N17" s="14">
        <v>118</v>
      </c>
      <c r="O17" s="14">
        <v>146</v>
      </c>
      <c r="P17" s="14">
        <v>152</v>
      </c>
      <c r="Q17" s="14">
        <v>173</v>
      </c>
      <c r="R17" s="14">
        <v>188</v>
      </c>
      <c r="S17" s="14">
        <v>204</v>
      </c>
      <c r="T17" s="14">
        <v>194</v>
      </c>
      <c r="U17" s="14">
        <v>207</v>
      </c>
      <c r="V17" s="14">
        <v>225</v>
      </c>
      <c r="W17" s="14">
        <v>229</v>
      </c>
      <c r="X17" s="14">
        <v>261</v>
      </c>
      <c r="Y17" s="14">
        <v>289</v>
      </c>
      <c r="Z17" s="14" t="s">
        <v>135</v>
      </c>
      <c r="AA17" s="14">
        <v>302</v>
      </c>
      <c r="AB17" s="14">
        <v>293</v>
      </c>
      <c r="AD17" s="14" t="s">
        <v>9</v>
      </c>
      <c r="AE17" s="44">
        <f t="shared" ca="1" si="0"/>
        <v>3.9478460793804455</v>
      </c>
    </row>
    <row r="18" spans="1:57" x14ac:dyDescent="0.25">
      <c r="A18" s="14" t="s">
        <v>46</v>
      </c>
      <c r="B18" s="14">
        <v>35</v>
      </c>
      <c r="C18" s="14">
        <v>31</v>
      </c>
      <c r="D18" s="14">
        <v>26</v>
      </c>
      <c r="E18" s="14">
        <v>46</v>
      </c>
      <c r="F18" s="14">
        <v>49</v>
      </c>
      <c r="G18" s="14">
        <v>57</v>
      </c>
      <c r="H18" s="14">
        <v>67</v>
      </c>
      <c r="I18" s="14">
        <v>90</v>
      </c>
      <c r="J18" s="14">
        <v>116</v>
      </c>
      <c r="K18" s="14">
        <v>133</v>
      </c>
      <c r="L18" s="14">
        <v>132</v>
      </c>
      <c r="M18" s="14">
        <v>133</v>
      </c>
      <c r="N18" s="14">
        <v>154</v>
      </c>
      <c r="O18" s="14">
        <v>149</v>
      </c>
      <c r="P18" s="14">
        <v>139</v>
      </c>
      <c r="Q18" s="14">
        <v>123</v>
      </c>
      <c r="R18" s="14">
        <v>110</v>
      </c>
      <c r="S18" s="14">
        <v>94</v>
      </c>
      <c r="T18" s="14">
        <v>95</v>
      </c>
      <c r="U18" s="14">
        <v>89</v>
      </c>
      <c r="V18" s="14">
        <v>107</v>
      </c>
      <c r="W18" s="14">
        <v>115</v>
      </c>
      <c r="X18" s="14">
        <v>116</v>
      </c>
      <c r="Y18" s="14">
        <v>117</v>
      </c>
      <c r="Z18" s="14">
        <v>133</v>
      </c>
      <c r="AA18" s="14">
        <v>143</v>
      </c>
      <c r="AB18" s="14">
        <v>130</v>
      </c>
      <c r="AD18" s="14" t="s">
        <v>46</v>
      </c>
      <c r="AE18" s="44">
        <f t="shared" ca="1" si="0"/>
        <v>2.0921634051763007</v>
      </c>
    </row>
    <row r="19" spans="1:57" x14ac:dyDescent="0.25">
      <c r="A19" s="14" t="s">
        <v>11</v>
      </c>
      <c r="B19" s="14">
        <v>45</v>
      </c>
      <c r="C19" s="14">
        <v>66</v>
      </c>
      <c r="D19" s="14">
        <v>70</v>
      </c>
      <c r="E19" s="14">
        <v>65</v>
      </c>
      <c r="F19" s="14">
        <v>72</v>
      </c>
      <c r="G19" s="14">
        <v>80</v>
      </c>
      <c r="H19" s="14">
        <v>96</v>
      </c>
      <c r="I19" s="14">
        <v>113</v>
      </c>
      <c r="J19" s="14">
        <v>108</v>
      </c>
      <c r="K19" s="14">
        <v>101</v>
      </c>
      <c r="L19" s="14">
        <v>106</v>
      </c>
      <c r="M19" s="14">
        <v>97</v>
      </c>
      <c r="N19" s="14">
        <v>96</v>
      </c>
      <c r="O19" s="14">
        <v>83</v>
      </c>
      <c r="P19" s="14">
        <v>75</v>
      </c>
      <c r="Q19" s="14">
        <v>67</v>
      </c>
      <c r="R19" s="14">
        <v>66</v>
      </c>
      <c r="S19" s="14">
        <v>71</v>
      </c>
      <c r="T19" s="14">
        <v>77</v>
      </c>
      <c r="U19" s="14">
        <v>75</v>
      </c>
      <c r="V19" s="14">
        <v>71</v>
      </c>
      <c r="W19" s="14">
        <v>78</v>
      </c>
      <c r="X19" s="14">
        <v>75</v>
      </c>
      <c r="Y19" s="14">
        <v>88</v>
      </c>
      <c r="Z19" s="14">
        <v>60</v>
      </c>
      <c r="AA19" s="14">
        <v>71</v>
      </c>
      <c r="AB19" s="14">
        <v>75</v>
      </c>
      <c r="AD19" s="14" t="s">
        <v>11</v>
      </c>
      <c r="AE19" s="44">
        <f t="shared" ca="1" si="0"/>
        <v>1.4726962122253422</v>
      </c>
    </row>
    <row r="20" spans="1:57" x14ac:dyDescent="0.25">
      <c r="A20" s="14" t="s">
        <v>41</v>
      </c>
      <c r="B20" s="125">
        <f t="shared" ref="B20:U20" si="1">SUM(B8:B19)</f>
        <v>1068</v>
      </c>
      <c r="C20" s="125">
        <f t="shared" si="1"/>
        <v>1300</v>
      </c>
      <c r="D20" s="125">
        <f t="shared" si="1"/>
        <v>1126</v>
      </c>
      <c r="E20" s="125">
        <f t="shared" si="1"/>
        <v>1293</v>
      </c>
      <c r="F20" s="125">
        <f t="shared" si="1"/>
        <v>1297</v>
      </c>
      <c r="G20" s="125">
        <f t="shared" si="1"/>
        <v>1272</v>
      </c>
      <c r="H20" s="125">
        <f t="shared" si="1"/>
        <v>1280</v>
      </c>
      <c r="I20" s="125">
        <f t="shared" si="1"/>
        <v>1320</v>
      </c>
      <c r="J20" s="125">
        <f t="shared" si="1"/>
        <v>1394</v>
      </c>
      <c r="K20" s="125">
        <f t="shared" si="1"/>
        <v>1162</v>
      </c>
      <c r="L20" s="125">
        <f t="shared" si="1"/>
        <v>1450</v>
      </c>
      <c r="M20" s="125">
        <f t="shared" si="1"/>
        <v>1693</v>
      </c>
      <c r="N20" s="125">
        <f t="shared" si="1"/>
        <v>1739</v>
      </c>
      <c r="O20" s="125">
        <f t="shared" si="1"/>
        <v>1843</v>
      </c>
      <c r="P20" s="125">
        <f t="shared" si="1"/>
        <v>1888</v>
      </c>
      <c r="Q20" s="125">
        <f t="shared" si="1"/>
        <v>1954</v>
      </c>
      <c r="R20" s="125">
        <f t="shared" si="1"/>
        <v>1639</v>
      </c>
      <c r="S20" s="125">
        <f t="shared" si="1"/>
        <v>2073</v>
      </c>
      <c r="T20" s="125">
        <f t="shared" si="1"/>
        <v>2112</v>
      </c>
      <c r="U20" s="125">
        <f t="shared" si="1"/>
        <v>2160</v>
      </c>
      <c r="V20" s="125">
        <f>SUM(V8:V19)</f>
        <v>2029</v>
      </c>
      <c r="W20" s="125">
        <f>SUM(W8:W19)</f>
        <v>1866</v>
      </c>
      <c r="X20" s="125">
        <f t="shared" ref="X20:Y20" si="2">SUM(X8:X19)</f>
        <v>2146</v>
      </c>
      <c r="Y20" s="125">
        <f t="shared" si="2"/>
        <v>2412</v>
      </c>
      <c r="Z20" s="125">
        <f>SUM(Z8:Z19)</f>
        <v>1970</v>
      </c>
      <c r="AA20" s="125">
        <f>SUM(AA8:AA19)</f>
        <v>2520</v>
      </c>
      <c r="AB20" s="125">
        <f>SUM(AB8:AB19)</f>
        <v>2485</v>
      </c>
      <c r="AD20" s="14" t="s">
        <v>41</v>
      </c>
      <c r="AE20" s="44">
        <f t="shared" ca="1" si="0"/>
        <v>3.1247315366369675</v>
      </c>
    </row>
    <row r="21" spans="1:57" x14ac:dyDescent="0.25">
      <c r="A21" s="14" t="s">
        <v>24</v>
      </c>
      <c r="B21" s="14">
        <v>344</v>
      </c>
      <c r="C21" s="14">
        <v>358</v>
      </c>
      <c r="D21" s="14">
        <v>353</v>
      </c>
      <c r="E21" s="14">
        <v>349</v>
      </c>
      <c r="F21" s="14">
        <v>341</v>
      </c>
      <c r="G21" s="14">
        <v>326</v>
      </c>
      <c r="H21" s="14">
        <v>318</v>
      </c>
      <c r="I21" s="14">
        <v>339</v>
      </c>
      <c r="J21" s="14">
        <v>361</v>
      </c>
      <c r="K21" s="14">
        <v>382</v>
      </c>
      <c r="L21" s="14">
        <v>328</v>
      </c>
      <c r="M21" s="14">
        <v>308</v>
      </c>
      <c r="N21" s="14">
        <v>281</v>
      </c>
      <c r="O21" s="14">
        <v>312</v>
      </c>
      <c r="P21" s="14">
        <v>325</v>
      </c>
      <c r="Q21" s="14">
        <v>318</v>
      </c>
      <c r="R21" s="14">
        <v>345</v>
      </c>
      <c r="S21" s="14">
        <v>375</v>
      </c>
      <c r="T21" s="14">
        <v>350</v>
      </c>
      <c r="U21" s="14">
        <v>392</v>
      </c>
      <c r="V21" s="14">
        <v>385</v>
      </c>
      <c r="W21" s="14">
        <v>448</v>
      </c>
      <c r="X21" s="14">
        <v>469</v>
      </c>
      <c r="Y21" s="14">
        <v>509</v>
      </c>
      <c r="Z21" s="14">
        <v>545</v>
      </c>
      <c r="AA21" s="14">
        <v>599</v>
      </c>
      <c r="AB21" s="14">
        <v>553</v>
      </c>
      <c r="AD21" s="14" t="s">
        <v>24</v>
      </c>
      <c r="AE21" s="44">
        <f t="shared" ca="1" si="0"/>
        <v>4.1254343141135594</v>
      </c>
    </row>
    <row r="22" spans="1:57" x14ac:dyDescent="0.25">
      <c r="A22" s="14" t="s">
        <v>65</v>
      </c>
      <c r="B22" s="14">
        <v>8620</v>
      </c>
      <c r="C22" s="14">
        <v>8870</v>
      </c>
      <c r="D22" s="14">
        <v>8660</v>
      </c>
      <c r="E22" s="14">
        <v>8870</v>
      </c>
      <c r="F22" s="14">
        <v>9060</v>
      </c>
      <c r="G22" s="14">
        <v>8710</v>
      </c>
      <c r="H22" s="14">
        <v>8820</v>
      </c>
      <c r="I22" s="14">
        <v>9640</v>
      </c>
      <c r="J22" s="14">
        <v>10710</v>
      </c>
      <c r="K22" s="14">
        <v>10310</v>
      </c>
      <c r="L22" s="14">
        <v>10340</v>
      </c>
      <c r="M22" s="14">
        <v>10360</v>
      </c>
      <c r="N22" s="14">
        <v>10530</v>
      </c>
      <c r="O22" s="14">
        <v>10740</v>
      </c>
      <c r="P22" s="14">
        <v>10800</v>
      </c>
      <c r="Q22" s="14">
        <v>10930</v>
      </c>
      <c r="R22" s="14">
        <v>11140</v>
      </c>
      <c r="S22" s="14">
        <v>11840</v>
      </c>
      <c r="T22" s="14">
        <v>11950</v>
      </c>
      <c r="U22" s="14">
        <v>12320</v>
      </c>
      <c r="V22" s="14">
        <v>12000</v>
      </c>
      <c r="W22" s="14">
        <v>12820</v>
      </c>
      <c r="X22" s="14">
        <v>13510</v>
      </c>
      <c r="Y22" s="14">
        <v>14430</v>
      </c>
      <c r="Z22" s="14">
        <v>14860</v>
      </c>
      <c r="AA22" s="14">
        <v>15370</v>
      </c>
      <c r="AB22" s="14">
        <v>15080</v>
      </c>
      <c r="AD22" s="14" t="s">
        <v>65</v>
      </c>
      <c r="AE22" s="44">
        <f t="shared" ca="1" si="0"/>
        <v>3.473007712082262</v>
      </c>
    </row>
    <row r="23" spans="1:57" x14ac:dyDescent="0.25">
      <c r="A23" s="14" t="s">
        <v>42</v>
      </c>
      <c r="B23" s="14">
        <v>82390</v>
      </c>
      <c r="C23" s="14">
        <v>83430</v>
      </c>
      <c r="D23" s="14">
        <v>83540</v>
      </c>
      <c r="E23" s="14">
        <v>85040</v>
      </c>
      <c r="F23" s="14">
        <v>86240</v>
      </c>
      <c r="G23" s="14">
        <v>87390</v>
      </c>
      <c r="H23" s="14">
        <v>88310</v>
      </c>
      <c r="I23" s="14">
        <v>92190</v>
      </c>
      <c r="J23" s="14">
        <v>98260</v>
      </c>
      <c r="K23" s="14">
        <v>93490</v>
      </c>
      <c r="L23" s="14">
        <v>95370</v>
      </c>
      <c r="M23" s="14">
        <v>95290</v>
      </c>
      <c r="N23" s="14">
        <v>95850</v>
      </c>
      <c r="O23" s="14">
        <v>95560</v>
      </c>
      <c r="P23" s="14">
        <v>96280</v>
      </c>
      <c r="Q23" s="14">
        <v>95060</v>
      </c>
      <c r="R23" s="14">
        <v>95690</v>
      </c>
      <c r="S23" s="14">
        <v>98840</v>
      </c>
      <c r="T23" s="14">
        <v>101300</v>
      </c>
      <c r="U23" s="14">
        <v>104510</v>
      </c>
      <c r="V23" s="14">
        <v>105750</v>
      </c>
      <c r="W23" s="14">
        <v>109000</v>
      </c>
      <c r="X23" s="14">
        <v>112610</v>
      </c>
      <c r="Y23" s="14">
        <v>117450</v>
      </c>
      <c r="Z23" s="14">
        <v>123030</v>
      </c>
      <c r="AA23" s="14">
        <v>125970</v>
      </c>
      <c r="AB23" s="14">
        <v>127890</v>
      </c>
      <c r="AD23" s="14" t="s">
        <v>42</v>
      </c>
      <c r="AE23" s="44">
        <f t="shared" ca="1" si="0"/>
        <v>4.6979557780559036</v>
      </c>
    </row>
    <row r="27" spans="1:57" x14ac:dyDescent="0.25">
      <c r="B27" s="14" t="s">
        <v>140</v>
      </c>
      <c r="C27" s="14" t="s">
        <v>141</v>
      </c>
      <c r="D27" s="14" t="s">
        <v>142</v>
      </c>
      <c r="E27" s="14" t="s">
        <v>143</v>
      </c>
      <c r="F27" s="14" t="s">
        <v>149</v>
      </c>
      <c r="G27" s="14" t="s">
        <v>150</v>
      </c>
      <c r="H27" s="14" t="s">
        <v>151</v>
      </c>
      <c r="I27" s="14" t="s">
        <v>152</v>
      </c>
      <c r="J27" s="14" t="s">
        <v>157</v>
      </c>
      <c r="K27" s="14" t="s">
        <v>158</v>
      </c>
      <c r="L27" s="14" t="s">
        <v>159</v>
      </c>
      <c r="M27" s="14" t="s">
        <v>162</v>
      </c>
      <c r="N27" s="14" t="s">
        <v>843</v>
      </c>
      <c r="O27" s="168" t="s">
        <v>842</v>
      </c>
      <c r="P27" s="168" t="s">
        <v>1037</v>
      </c>
      <c r="Q27" s="168" t="s">
        <v>1036</v>
      </c>
      <c r="R27" s="168" t="s">
        <v>1038</v>
      </c>
      <c r="S27" s="168" t="s">
        <v>1039</v>
      </c>
      <c r="T27" s="168" t="s">
        <v>1035</v>
      </c>
      <c r="U27" s="205" t="s">
        <v>1046</v>
      </c>
      <c r="V27" s="244" t="s">
        <v>1112</v>
      </c>
      <c r="W27" s="224" t="s">
        <v>1067</v>
      </c>
      <c r="X27" s="238" t="s">
        <v>1102</v>
      </c>
      <c r="Y27" s="238" t="s">
        <v>1103</v>
      </c>
      <c r="Z27" s="244" t="s">
        <v>1111</v>
      </c>
      <c r="AA27" s="258" t="s">
        <v>1145</v>
      </c>
      <c r="AB27" s="264" t="s">
        <v>1146</v>
      </c>
    </row>
    <row r="28" spans="1:57" x14ac:dyDescent="0.25">
      <c r="B28" s="14" t="s">
        <v>153</v>
      </c>
      <c r="C28" s="14" t="s">
        <v>154</v>
      </c>
      <c r="D28" s="14" t="s">
        <v>155</v>
      </c>
      <c r="E28" s="14" t="s">
        <v>156</v>
      </c>
      <c r="F28" s="14" t="s">
        <v>153</v>
      </c>
      <c r="G28" s="14" t="s">
        <v>154</v>
      </c>
      <c r="H28" s="14" t="s">
        <v>155</v>
      </c>
      <c r="I28" s="14" t="s">
        <v>156</v>
      </c>
      <c r="J28" s="14" t="s">
        <v>153</v>
      </c>
      <c r="K28" s="14" t="s">
        <v>154</v>
      </c>
      <c r="L28" s="14" t="s">
        <v>155</v>
      </c>
      <c r="M28" s="14" t="s">
        <v>156</v>
      </c>
      <c r="N28" s="14" t="s">
        <v>153</v>
      </c>
      <c r="O28" s="168" t="s">
        <v>154</v>
      </c>
      <c r="P28" s="168" t="s">
        <v>155</v>
      </c>
      <c r="Q28" s="168" t="s">
        <v>156</v>
      </c>
      <c r="R28" s="168" t="s">
        <v>153</v>
      </c>
      <c r="S28" s="168" t="s">
        <v>154</v>
      </c>
      <c r="T28" s="168" t="s">
        <v>155</v>
      </c>
      <c r="U28" s="168" t="s">
        <v>156</v>
      </c>
      <c r="V28" s="206" t="s">
        <v>153</v>
      </c>
      <c r="W28" s="224" t="s">
        <v>30</v>
      </c>
      <c r="X28" s="238" t="s">
        <v>31</v>
      </c>
      <c r="Y28" s="238" t="s">
        <v>32</v>
      </c>
      <c r="Z28" s="244" t="s">
        <v>29</v>
      </c>
      <c r="AA28" s="258" t="s">
        <v>30</v>
      </c>
      <c r="AB28" s="264" t="s">
        <v>31</v>
      </c>
      <c r="AE28" s="14" t="str">
        <f t="shared" ref="AE28:AO28" si="3">B27</f>
        <v>April-June 2018</v>
      </c>
      <c r="AF28" s="14" t="str">
        <f t="shared" si="3"/>
        <v>Jul - Sep 2018</v>
      </c>
      <c r="AG28" s="14" t="str">
        <f t="shared" si="3"/>
        <v>Oct - Dec 2018</v>
      </c>
      <c r="AH28" s="14" t="str">
        <f t="shared" si="3"/>
        <v>Jan-March 2019</v>
      </c>
      <c r="AI28" s="14" t="str">
        <f t="shared" si="3"/>
        <v>April-June 2019</v>
      </c>
      <c r="AJ28" s="14" t="str">
        <f t="shared" si="3"/>
        <v>Jul - Sep 2019</v>
      </c>
      <c r="AK28" s="14" t="str">
        <f t="shared" si="3"/>
        <v>Oct - Dec 2019</v>
      </c>
      <c r="AL28" s="14" t="str">
        <f t="shared" si="3"/>
        <v>Jan-March 2020</v>
      </c>
      <c r="AM28" s="14" t="str">
        <f t="shared" si="3"/>
        <v>April-June 2020</v>
      </c>
      <c r="AN28" s="14" t="str">
        <f t="shared" si="3"/>
        <v>Jul - Sep 2020</v>
      </c>
      <c r="AO28" s="14" t="str">
        <f t="shared" si="3"/>
        <v>Oct - Dec 2020</v>
      </c>
      <c r="AP28" s="14" t="str">
        <f t="shared" ref="AP28" si="4">M27</f>
        <v>Jan-March 2021</v>
      </c>
      <c r="AQ28" s="14" t="str">
        <f t="shared" ref="AQ28" si="5">N27</f>
        <v>April-June 2021</v>
      </c>
      <c r="AR28" s="14" t="str">
        <f t="shared" ref="AR28" si="6">O27</f>
        <v>Jul - Sep 2021</v>
      </c>
      <c r="AS28" s="14" t="str">
        <f t="shared" ref="AS28" si="7">P27</f>
        <v>Oct - Dec 2021</v>
      </c>
      <c r="AT28" s="14" t="str">
        <f t="shared" ref="AT28" si="8">Q27</f>
        <v>Jan-March 2022</v>
      </c>
      <c r="AU28" s="14" t="str">
        <f t="shared" ref="AU28" si="9">R27</f>
        <v>April-June 2022</v>
      </c>
      <c r="AV28" s="14" t="str">
        <f t="shared" ref="AV28" si="10">S27</f>
        <v>Jul - Sep 2022</v>
      </c>
      <c r="AW28" s="14" t="str">
        <f t="shared" ref="AW28" si="11">T27</f>
        <v>Oct - Dec 2022</v>
      </c>
      <c r="AX28" s="205" t="s">
        <v>1046</v>
      </c>
      <c r="AY28" s="206" t="s">
        <v>1047</v>
      </c>
      <c r="AZ28" s="206" t="s">
        <v>1067</v>
      </c>
      <c r="BA28" s="238" t="s">
        <v>1102</v>
      </c>
      <c r="BB28" s="238" t="s">
        <v>1103</v>
      </c>
      <c r="BC28" s="244" t="s">
        <v>1111</v>
      </c>
      <c r="BD28" s="258" t="s">
        <v>1145</v>
      </c>
      <c r="BE28" s="264" t="s">
        <v>1146</v>
      </c>
    </row>
    <row r="29" spans="1:57" x14ac:dyDescent="0.25">
      <c r="A29" s="14" t="s">
        <v>0</v>
      </c>
      <c r="B29" s="134">
        <f>IFERROR(B8/B52,"-")</f>
        <v>3.1206854159968227</v>
      </c>
      <c r="C29" s="134">
        <f t="shared" ref="C29:L29" si="12">IFERROR(C8/C52,"-")</f>
        <v>2.5757321238591189</v>
      </c>
      <c r="D29" s="134" t="str">
        <f t="shared" si="12"/>
        <v>-</v>
      </c>
      <c r="E29" s="134">
        <f t="shared" si="12"/>
        <v>2.4824084961830639</v>
      </c>
      <c r="F29" s="134">
        <f t="shared" si="12"/>
        <v>2.5010732217182747</v>
      </c>
      <c r="G29" s="134">
        <f t="shared" si="12"/>
        <v>2.3704201429717977</v>
      </c>
      <c r="H29" s="134">
        <f t="shared" si="12"/>
        <v>2.1651081620844765</v>
      </c>
      <c r="I29" s="134">
        <f t="shared" si="12"/>
        <v>2.5631636763090446</v>
      </c>
      <c r="J29" s="134">
        <f t="shared" si="12"/>
        <v>2.4208953530157169</v>
      </c>
      <c r="K29" s="134">
        <f t="shared" si="12"/>
        <v>1.8156715147617877</v>
      </c>
      <c r="L29" s="134">
        <f t="shared" si="12"/>
        <v>1.7942145734163311</v>
      </c>
      <c r="M29" s="134">
        <f t="shared" ref="M29:O29" si="13">IFERROR(M8/M52,"-")</f>
        <v>1.7528642162709169</v>
      </c>
      <c r="N29" s="134">
        <f t="shared" si="13"/>
        <v>2.0419964581300372</v>
      </c>
      <c r="O29" s="134">
        <f t="shared" si="13"/>
        <v>2.3491994651053525</v>
      </c>
      <c r="P29" s="134">
        <f t="shared" ref="P29:T29" si="14">IFERROR(P8/P52,"-")</f>
        <v>2.2227041092919873</v>
      </c>
      <c r="Q29" s="134">
        <f t="shared" si="14"/>
        <v>2.209669084234724</v>
      </c>
      <c r="R29" s="134">
        <f t="shared" si="14"/>
        <v>2.3165885560525332</v>
      </c>
      <c r="S29" s="134">
        <f t="shared" si="14"/>
        <v>2.762086355293405</v>
      </c>
      <c r="T29" s="134">
        <f t="shared" si="14"/>
        <v>2.8690058271112142</v>
      </c>
      <c r="U29" s="134">
        <f t="shared" ref="U29:V29" si="15">IFERROR(U8/U52,"-")</f>
        <v>2.5686588433997786</v>
      </c>
      <c r="V29" s="134">
        <f t="shared" si="15"/>
        <v>2.6566266120093598</v>
      </c>
      <c r="W29" s="134">
        <f t="shared" ref="W29:Y29" si="16">IFERROR(W8/W52,"-")</f>
        <v>3.2548074385545136</v>
      </c>
      <c r="X29" s="134">
        <f t="shared" si="16"/>
        <v>3.1668396699449324</v>
      </c>
      <c r="Y29" s="134">
        <f t="shared" si="16"/>
        <v>3.3713332406506327</v>
      </c>
      <c r="Z29" s="134">
        <f t="shared" ref="Z29" si="17">IFERROR(Z8/Z52,"-")</f>
        <v>3.5103572918114834</v>
      </c>
      <c r="AA29" s="134">
        <f>IFERROR(AA8/AA52,"-")</f>
        <v>4.0143194772695683</v>
      </c>
      <c r="AB29" s="134">
        <f>IFERROR(AB8/AB52,"-")</f>
        <v>3.9274294452940359</v>
      </c>
      <c r="AD29" s="134" t="str" cm="1">
        <f t="array" ref="AD29">INDEX(A29:A44,Control!$B$2)</f>
        <v>Ashford</v>
      </c>
      <c r="AE29" s="134" cm="1">
        <f t="array" ref="AE29">INDEX(B29:B44,Control!$B$2)</f>
        <v>3.1206854159968227</v>
      </c>
      <c r="AF29" s="134" cm="1">
        <f t="array" ref="AF29">INDEX(C29:C44,Control!$B$2)</f>
        <v>2.5757321238591189</v>
      </c>
      <c r="AG29" s="134" t="str" cm="1">
        <f t="array" ref="AG29">INDEX(D29:D44,Control!$B$2)</f>
        <v>-</v>
      </c>
      <c r="AH29" s="134" cm="1">
        <f t="array" ref="AH29">INDEX(E29:E44,Control!$B$2)</f>
        <v>2.4824084961830639</v>
      </c>
      <c r="AI29" s="134" cm="1">
        <f t="array" ref="AI29">INDEX(F29:F44,Control!$B$2)</f>
        <v>2.5010732217182747</v>
      </c>
      <c r="AJ29" s="134" cm="1">
        <f t="array" ref="AJ29">INDEX(G29:G44,Control!$B$2)</f>
        <v>2.3704201429717977</v>
      </c>
      <c r="AK29" s="134" cm="1">
        <f t="array" ref="AK29">INDEX(H29:H44,Control!$B$2)</f>
        <v>2.1651081620844765</v>
      </c>
      <c r="AL29" s="134" cm="1">
        <f t="array" ref="AL29">INDEX(I29:I44,Control!$B$2)</f>
        <v>2.5631636763090446</v>
      </c>
      <c r="AM29" s="134" cm="1">
        <f t="array" ref="AM29">INDEX(J29:J44,Control!$B$2)</f>
        <v>2.4208953530157169</v>
      </c>
      <c r="AN29" s="134" cm="1">
        <f t="array" ref="AN29">INDEX(K29:K44,Control!$B$2)</f>
        <v>1.8156715147617877</v>
      </c>
      <c r="AO29" s="134" cm="1">
        <f t="array" ref="AO29">INDEX(L29:L44,Control!$B$2)</f>
        <v>1.7942145734163311</v>
      </c>
      <c r="AP29" s="134" cm="1">
        <f t="array" ref="AP29">INDEX(M29:M44,Control!$B$2)</f>
        <v>1.7528642162709169</v>
      </c>
      <c r="AQ29" s="134" cm="1">
        <f t="array" ref="AQ29">INDEX(N29:N44,Control!$B$2)</f>
        <v>2.0419964581300372</v>
      </c>
      <c r="AR29" s="134" cm="1">
        <f t="array" ref="AR29">INDEX(O29:O44,Control!$B$2)</f>
        <v>2.3491994651053525</v>
      </c>
      <c r="AS29" s="134" cm="1">
        <f t="array" ref="AS29">INDEX(P29:P44,Control!$B$2)</f>
        <v>2.2227041092919873</v>
      </c>
      <c r="AT29" s="134" cm="1">
        <f t="array" ref="AT29">INDEX(Q29:Q44,Control!$B$2)</f>
        <v>2.209669084234724</v>
      </c>
      <c r="AU29" s="134" cm="1">
        <f t="array" ref="AU29">INDEX(R29:R44,Control!$B$2)</f>
        <v>2.3165885560525332</v>
      </c>
      <c r="AV29" s="134" cm="1">
        <f t="array" ref="AV29">INDEX(S29:S44,Control!$B$2)</f>
        <v>2.762086355293405</v>
      </c>
      <c r="AW29" s="134" cm="1">
        <f t="array" ref="AW29">INDEX(T29:T44,Control!$B$2)</f>
        <v>2.8690058271112142</v>
      </c>
      <c r="AX29" s="134" cm="1">
        <f t="array" ref="AX29">INDEX(U29:U44,Control!$B$2)</f>
        <v>2.5686588433997786</v>
      </c>
      <c r="AY29" s="134" cm="1">
        <f t="array" ref="AY29">INDEX(V29:V44,Control!$B$2)</f>
        <v>2.6566266120093598</v>
      </c>
      <c r="AZ29" s="134" cm="1">
        <f t="array" ref="AZ29">INDEX(W29:W44,Control!$B$2)</f>
        <v>3.2548074385545136</v>
      </c>
      <c r="BA29" s="134" cm="1">
        <f t="array" ref="BA29">INDEX(X29:X44,Control!$B$2)</f>
        <v>3.1668396699449324</v>
      </c>
      <c r="BB29" s="134" cm="1">
        <f t="array" ref="BB29">INDEX(Y29:Y44,Control!$B$2)</f>
        <v>3.3713332406506327</v>
      </c>
      <c r="BC29" s="134" cm="1">
        <f t="array" ref="BC29">INDEX(Z29:Z44,Control!$B$2)</f>
        <v>3.5103572918114834</v>
      </c>
      <c r="BD29" s="134" cm="1">
        <f t="array" ref="BD29">INDEX(AA29:AA44,Control!$B$2)</f>
        <v>4.0143194772695683</v>
      </c>
      <c r="BE29" s="134" cm="1">
        <f t="array" ref="BE29">INDEX(AB29:AB44,Control!$B$2)</f>
        <v>3.9274294452940359</v>
      </c>
    </row>
    <row r="30" spans="1:57" x14ac:dyDescent="0.25">
      <c r="A30" s="14" t="s">
        <v>1</v>
      </c>
      <c r="B30" s="134" t="str">
        <f t="shared" ref="B30:L44" si="18">IFERROR(B9/B53,"-")</f>
        <v>-</v>
      </c>
      <c r="C30" s="134">
        <f t="shared" si="18"/>
        <v>0.89356188660699654</v>
      </c>
      <c r="D30" s="134">
        <f t="shared" si="18"/>
        <v>1.1318450563688622</v>
      </c>
      <c r="E30" s="134">
        <f t="shared" si="18"/>
        <v>1.3105574336902615</v>
      </c>
      <c r="F30" s="134">
        <f t="shared" si="18"/>
        <v>1.146737754478979</v>
      </c>
      <c r="G30" s="134">
        <f t="shared" si="18"/>
        <v>1.1318450563688622</v>
      </c>
      <c r="H30" s="134">
        <f t="shared" si="18"/>
        <v>1.2063085469194452</v>
      </c>
      <c r="I30" s="134">
        <f t="shared" si="18"/>
        <v>1.298604373460706</v>
      </c>
      <c r="J30" s="134">
        <f t="shared" si="18"/>
        <v>1.7771084337349397</v>
      </c>
      <c r="K30" s="134">
        <f t="shared" si="18"/>
        <v>1.219879518072289</v>
      </c>
      <c r="L30" s="134">
        <f t="shared" si="18"/>
        <v>1.6269870885887006</v>
      </c>
      <c r="M30" s="134">
        <f t="shared" ref="M30:O30" si="19">IFERROR(M9/M53,"-")</f>
        <v>1.7358277821461952</v>
      </c>
      <c r="N30" s="134">
        <f t="shared" si="19"/>
        <v>1.8841891310475793</v>
      </c>
      <c r="O30" s="134">
        <f t="shared" si="19"/>
        <v>1.6171387030250877</v>
      </c>
      <c r="P30" s="134">
        <f t="shared" ref="P30:T30" si="20">IFERROR(P9/P53,"-")</f>
        <v>1.7951723217067488</v>
      </c>
      <c r="Q30" s="134">
        <f t="shared" si="20"/>
        <v>1.7832404869278156</v>
      </c>
      <c r="R30" s="134">
        <f t="shared" si="20"/>
        <v>1.4148023697939693</v>
      </c>
      <c r="S30" s="134">
        <f t="shared" si="20"/>
        <v>1.8569281103545849</v>
      </c>
      <c r="T30" s="134">
        <f t="shared" si="20"/>
        <v>1.9158782090960003</v>
      </c>
      <c r="U30" s="134">
        <f t="shared" ref="U30:V30" si="21">IFERROR(U9/U53,"-")</f>
        <v>2.0937349009502335</v>
      </c>
      <c r="V30" s="134" t="str">
        <f t="shared" si="21"/>
        <v>-</v>
      </c>
      <c r="W30" s="134">
        <f t="shared" ref="W30:Y30" si="22">IFERROR(W9/W53,"-")</f>
        <v>1.4202257719732352</v>
      </c>
      <c r="X30" s="134">
        <f t="shared" si="22"/>
        <v>1.4934332859924742</v>
      </c>
      <c r="Y30" s="134">
        <f t="shared" si="22"/>
        <v>1.8022993851833549</v>
      </c>
      <c r="Z30" s="134" t="str">
        <f t="shared" ref="Z30:AA30" si="23">IFERROR(Z9/Z53,"-")</f>
        <v>-</v>
      </c>
      <c r="AA30" s="134">
        <f t="shared" si="23"/>
        <v>2.4563596459353789</v>
      </c>
      <c r="AB30" s="134">
        <f t="shared" ref="AB30" si="24">IFERROR(AB9/AB53,"-")</f>
        <v>2.4563596459353789</v>
      </c>
      <c r="AD30" s="134" t="str">
        <f>A44</f>
        <v>England</v>
      </c>
      <c r="AE30" s="134">
        <f t="shared" ref="AE30:AO30" si="25">B44</f>
        <v>3.5478464929199385</v>
      </c>
      <c r="AF30" s="134">
        <f t="shared" si="25"/>
        <v>3.5675268085122394</v>
      </c>
      <c r="AG30" s="134">
        <f t="shared" si="25"/>
        <v>3.572230487631697</v>
      </c>
      <c r="AH30" s="134">
        <f t="shared" si="25"/>
        <v>3.6363715665333913</v>
      </c>
      <c r="AI30" s="134">
        <f t="shared" si="25"/>
        <v>3.6876836412147216</v>
      </c>
      <c r="AJ30" s="134">
        <f t="shared" si="25"/>
        <v>3.7368584578589346</v>
      </c>
      <c r="AK30" s="134">
        <f t="shared" si="25"/>
        <v>3.7761983111743049</v>
      </c>
      <c r="AL30" s="134">
        <f t="shared" si="25"/>
        <v>3.9158473821101207</v>
      </c>
      <c r="AM30" s="134">
        <f t="shared" si="25"/>
        <v>4.173675710664285</v>
      </c>
      <c r="AN30" s="134">
        <f t="shared" si="25"/>
        <v>3.9710659697741097</v>
      </c>
      <c r="AO30" s="134">
        <f t="shared" si="25"/>
        <v>4.0514018691588785</v>
      </c>
      <c r="AP30" s="134">
        <f t="shared" ref="AP30" si="26">M44</f>
        <v>4.0225594284715145</v>
      </c>
      <c r="AQ30" s="134">
        <f t="shared" ref="AQ30" si="27">N44</f>
        <v>4.046199194238584</v>
      </c>
      <c r="AR30" s="134">
        <f t="shared" ref="AR30" si="28">O44</f>
        <v>4.0339571726806369</v>
      </c>
      <c r="AS30" s="134">
        <f t="shared" ref="AS30" si="29">P44</f>
        <v>4.0643511572382973</v>
      </c>
      <c r="AT30" s="134">
        <f t="shared" ref="AT30" si="30">Q44</f>
        <v>3.9826556310879413</v>
      </c>
      <c r="AU30" s="134">
        <f t="shared" ref="AU30" si="31">R44</f>
        <v>4.0090502560362413</v>
      </c>
      <c r="AV30" s="134">
        <f t="shared" ref="AV30" si="32">S44</f>
        <v>4.1410233807777415</v>
      </c>
      <c r="AW30" s="134">
        <f t="shared" ref="AW30:BE30" si="33">T44</f>
        <v>4.2440881067663421</v>
      </c>
      <c r="AX30" s="134">
        <f t="shared" si="33"/>
        <v>4.3471882227678771</v>
      </c>
      <c r="AY30" s="134">
        <f t="shared" si="33"/>
        <v>4.4118896818145164</v>
      </c>
      <c r="AZ30" s="134">
        <f t="shared" si="33"/>
        <v>4.5474796720357658</v>
      </c>
      <c r="BA30" s="134">
        <f t="shared" si="33"/>
        <v>4.6979557780559036</v>
      </c>
      <c r="BB30" s="134">
        <f t="shared" si="33"/>
        <v>4.8653686826843412</v>
      </c>
      <c r="BC30" s="134">
        <f t="shared" si="33"/>
        <v>5.0819884218399851</v>
      </c>
      <c r="BD30" s="134">
        <f t="shared" si="33"/>
        <v>5.203430720142916</v>
      </c>
      <c r="BE30" s="134">
        <f t="shared" si="33"/>
        <v>5.2827397579638573</v>
      </c>
    </row>
    <row r="31" spans="1:57" x14ac:dyDescent="0.25">
      <c r="A31" s="14" t="s">
        <v>2</v>
      </c>
      <c r="B31" s="134" t="str">
        <f t="shared" si="18"/>
        <v>-</v>
      </c>
      <c r="C31" s="134">
        <f t="shared" si="18"/>
        <v>5.4531232539948604</v>
      </c>
      <c r="D31" s="134">
        <f t="shared" si="18"/>
        <v>5.1625879986590686</v>
      </c>
      <c r="E31" s="134">
        <f t="shared" si="18"/>
        <v>4.8944016091183373</v>
      </c>
      <c r="F31" s="134">
        <f t="shared" si="18"/>
        <v>5.2296345960442512</v>
      </c>
      <c r="G31" s="134">
        <f t="shared" si="18"/>
        <v>5.520169851380043</v>
      </c>
      <c r="H31" s="134">
        <f t="shared" si="18"/>
        <v>5.430774388199799</v>
      </c>
      <c r="I31" s="134" t="str">
        <f t="shared" si="18"/>
        <v>-</v>
      </c>
      <c r="J31" s="134" t="str">
        <f t="shared" si="18"/>
        <v>-</v>
      </c>
      <c r="K31" s="134" t="str">
        <f t="shared" si="18"/>
        <v>-</v>
      </c>
      <c r="L31" s="134" t="str">
        <f t="shared" si="18"/>
        <v>-</v>
      </c>
      <c r="M31" s="134">
        <f t="shared" ref="M31:O31" si="34">IFERROR(M10/M54,"-")</f>
        <v>5.3052667607923674</v>
      </c>
      <c r="N31" s="134">
        <f t="shared" si="34"/>
        <v>5.8614640824883413</v>
      </c>
      <c r="O31" s="134">
        <f t="shared" si="34"/>
        <v>6.0539939246138701</v>
      </c>
      <c r="P31" s="134">
        <f t="shared" ref="P31:T31" si="35">IFERROR(P10/P54,"-")</f>
        <v>6.4176614041843152</v>
      </c>
      <c r="Q31" s="134">
        <f t="shared" si="35"/>
        <v>6.088825214899714</v>
      </c>
      <c r="R31" s="134">
        <f t="shared" si="35"/>
        <v>2.9706725096915556</v>
      </c>
      <c r="S31" s="134">
        <f t="shared" si="35"/>
        <v>6.1730996123377722</v>
      </c>
      <c r="T31" s="134">
        <f t="shared" si="35"/>
        <v>6.2995112084948595</v>
      </c>
      <c r="U31" s="134">
        <f t="shared" ref="U31:V31" si="36">IFERROR(U10/U54,"-")</f>
        <v>6.6438285061766846</v>
      </c>
      <c r="V31" s="134">
        <f t="shared" si="36"/>
        <v>7.0175438596491233</v>
      </c>
      <c r="W31" s="134">
        <f t="shared" ref="W31:Y31" si="37">IFERROR(W10/W54,"-")</f>
        <v>3.7163915706425827</v>
      </c>
      <c r="X31" s="134">
        <f t="shared" si="37"/>
        <v>4.5676320979964702</v>
      </c>
      <c r="Y31" s="134">
        <f t="shared" si="37"/>
        <v>7.2669955579210255</v>
      </c>
      <c r="Z31" s="134">
        <f t="shared" ref="Z31:AA31" si="38">IFERROR(Z10/Z54,"-")</f>
        <v>7.205584327854087</v>
      </c>
      <c r="AA31" s="134">
        <f t="shared" si="38"/>
        <v>7.7992262185011567</v>
      </c>
      <c r="AB31" s="134">
        <f t="shared" ref="AB31" si="39">IFERROR(AB10/AB54,"-")</f>
        <v>7.8401670385457818</v>
      </c>
    </row>
    <row r="32" spans="1:57" x14ac:dyDescent="0.25">
      <c r="A32" s="14" t="s">
        <v>3</v>
      </c>
      <c r="B32" s="134">
        <f t="shared" si="18"/>
        <v>2.9234567901234567</v>
      </c>
      <c r="C32" s="134">
        <f t="shared" si="18"/>
        <v>2.3527105185766102</v>
      </c>
      <c r="D32" s="134">
        <f t="shared" si="18"/>
        <v>2.3134986766003331</v>
      </c>
      <c r="E32" s="134">
        <f t="shared" si="18"/>
        <v>2.4899519654935789</v>
      </c>
      <c r="F32" s="134">
        <f t="shared" si="18"/>
        <v>2.627193412410548</v>
      </c>
      <c r="G32" s="134">
        <f t="shared" si="18"/>
        <v>2.5683756494461325</v>
      </c>
      <c r="H32" s="134">
        <f t="shared" si="18"/>
        <v>2.9408881482207625</v>
      </c>
      <c r="I32" s="134">
        <f t="shared" si="18"/>
        <v>3.2045168427879296</v>
      </c>
      <c r="J32" s="134">
        <f t="shared" si="18"/>
        <v>3.1407407407407408</v>
      </c>
      <c r="K32" s="134" t="str">
        <f t="shared" si="18"/>
        <v>-</v>
      </c>
      <c r="L32" s="134">
        <f t="shared" si="18"/>
        <v>2.7658032274062485</v>
      </c>
      <c r="M32" s="134">
        <f t="shared" ref="M32:O32" si="40">IFERROR(M11/M55,"-")</f>
        <v>3.1293004316926503</v>
      </c>
      <c r="N32" s="134">
        <f t="shared" si="40"/>
        <v>2.5637642090975929</v>
      </c>
      <c r="O32" s="134">
        <f t="shared" si="40"/>
        <v>2.7711274907157804</v>
      </c>
      <c r="P32" s="134">
        <f t="shared" ref="P32:T32" si="41">IFERROR(P11/P55,"-")</f>
        <v>3.1293004316926503</v>
      </c>
      <c r="Q32" s="134">
        <f t="shared" si="41"/>
        <v>3.5149711735168307</v>
      </c>
      <c r="R32" s="134">
        <f t="shared" si="41"/>
        <v>0.42774781476659846</v>
      </c>
      <c r="S32" s="134">
        <f t="shared" si="41"/>
        <v>3.7195462153617256</v>
      </c>
      <c r="T32" s="134">
        <f t="shared" si="41"/>
        <v>3.5707643667472566</v>
      </c>
      <c r="U32" s="134">
        <f t="shared" ref="U32:V32" si="42">IFERROR(U11/U55,"-")</f>
        <v>4.0918181984990545</v>
      </c>
      <c r="V32" s="134">
        <f t="shared" si="42"/>
        <v>4.1652140406245985</v>
      </c>
      <c r="W32" s="134">
        <f t="shared" ref="W32:Y32" si="43">IFERROR(W11/W55,"-")</f>
        <v>4.8991724618800339</v>
      </c>
      <c r="X32" s="134">
        <f t="shared" si="43"/>
        <v>5.0826620671938931</v>
      </c>
      <c r="Y32" s="134">
        <f t="shared" si="43"/>
        <v>5.5252622235104436</v>
      </c>
      <c r="Z32" s="134">
        <f t="shared" ref="Z32:AA32" si="44">IFERROR(Z11/Z55,"-")</f>
        <v>5.7607652035289219</v>
      </c>
      <c r="AA32" s="134">
        <f t="shared" si="44"/>
        <v>5.5614934512055942</v>
      </c>
      <c r="AB32" s="134">
        <f t="shared" ref="AB32" si="45">IFERROR(AB11/AB55,"-")</f>
        <v>5.3803373127298419</v>
      </c>
    </row>
    <row r="33" spans="1:28" x14ac:dyDescent="0.25">
      <c r="A33" s="14" t="s">
        <v>7</v>
      </c>
      <c r="B33" s="134">
        <f t="shared" si="18"/>
        <v>0.4745990626668512</v>
      </c>
      <c r="C33" s="134">
        <f t="shared" si="18"/>
        <v>0.52886216285037124</v>
      </c>
      <c r="D33" s="134">
        <f t="shared" si="18"/>
        <v>0.41133723777251097</v>
      </c>
      <c r="E33" s="134">
        <f t="shared" si="18"/>
        <v>0.41133723777251097</v>
      </c>
      <c r="F33" s="134">
        <f t="shared" si="18"/>
        <v>0.50927467533739446</v>
      </c>
      <c r="G33" s="134">
        <f t="shared" si="18"/>
        <v>0.39174975025953424</v>
      </c>
      <c r="H33" s="134">
        <f t="shared" si="18"/>
        <v>1.6217593772443992</v>
      </c>
      <c r="I33" s="134">
        <f t="shared" si="18"/>
        <v>2.0952022223268516</v>
      </c>
      <c r="J33" s="134">
        <f t="shared" si="18"/>
        <v>2.1486290812275213</v>
      </c>
      <c r="K33" s="134">
        <f t="shared" si="18"/>
        <v>2.2186930730066794</v>
      </c>
      <c r="L33" s="134">
        <f t="shared" si="18"/>
        <v>0.71171639063612058</v>
      </c>
      <c r="M33" s="134">
        <f t="shared" ref="M33:O33" si="46">IFERROR(M12/M56,"-")</f>
        <v>0.53265356592539048</v>
      </c>
      <c r="N33" s="134">
        <f t="shared" si="46"/>
        <v>0.49460688264500541</v>
      </c>
      <c r="O33" s="134">
        <f t="shared" si="46"/>
        <v>0.47558354100481293</v>
      </c>
      <c r="P33" s="134">
        <f t="shared" ref="P33:T33" si="47">IFERROR(P12/P56,"-")</f>
        <v>0</v>
      </c>
      <c r="Q33" s="134">
        <f t="shared" si="47"/>
        <v>0.65788237063213095</v>
      </c>
      <c r="R33" s="134">
        <f t="shared" si="47"/>
        <v>0.45111933986203268</v>
      </c>
      <c r="S33" s="134">
        <f t="shared" si="47"/>
        <v>0.46991597902295068</v>
      </c>
      <c r="T33" s="134">
        <f t="shared" si="47"/>
        <v>0.45111933986203268</v>
      </c>
      <c r="U33" s="134">
        <f t="shared" ref="U33:V33" si="48">IFERROR(U12/U56,"-")</f>
        <v>0.40902076709985685</v>
      </c>
      <c r="V33" s="134">
        <f t="shared" si="48"/>
        <v>0.44620447319984385</v>
      </c>
      <c r="W33" s="134">
        <f t="shared" ref="W33:Y33" si="49">IFERROR(W12/W56,"-")</f>
        <v>0.5577555914998048</v>
      </c>
      <c r="X33" s="134">
        <f t="shared" si="49"/>
        <v>0.36697921062771793</v>
      </c>
      <c r="Y33" s="134">
        <f t="shared" si="49"/>
        <v>0.53340200117716297</v>
      </c>
      <c r="Z33" s="134">
        <f t="shared" ref="Z33:AA33" si="50">IFERROR(Z12/Z56,"-")</f>
        <v>0.62536786344908768</v>
      </c>
      <c r="AA33" s="134">
        <f t="shared" si="50"/>
        <v>1.0668040023543259</v>
      </c>
      <c r="AB33" s="134">
        <f t="shared" ref="AB33" si="51">IFERROR(AB12/AB56,"-")</f>
        <v>1.1403766921718657</v>
      </c>
    </row>
    <row r="34" spans="1:28" x14ac:dyDescent="0.25">
      <c r="A34" s="14" t="s">
        <v>4</v>
      </c>
      <c r="B34" s="134">
        <f t="shared" si="18"/>
        <v>2.0318557615955908</v>
      </c>
      <c r="C34" s="134">
        <f t="shared" si="18"/>
        <v>2.0619512082107363</v>
      </c>
      <c r="D34" s="134">
        <f t="shared" si="18"/>
        <v>1.992447234900262</v>
      </c>
      <c r="E34" s="134">
        <f t="shared" si="18"/>
        <v>2.3167991103491419</v>
      </c>
      <c r="F34" s="134">
        <f t="shared" si="18"/>
        <v>2.270463128142159</v>
      </c>
      <c r="G34" s="134">
        <f t="shared" si="18"/>
        <v>1.714431341658365</v>
      </c>
      <c r="H34" s="134">
        <f t="shared" si="18"/>
        <v>1.2527938726990591</v>
      </c>
      <c r="I34" s="134">
        <f t="shared" si="18"/>
        <v>1.8971865426234575</v>
      </c>
      <c r="J34" s="134">
        <f t="shared" si="18"/>
        <v>1.6572754391779914</v>
      </c>
      <c r="K34" s="134">
        <f t="shared" si="18"/>
        <v>1.5852199853006872</v>
      </c>
      <c r="L34" s="134">
        <f t="shared" si="18"/>
        <v>2.4012429963745938</v>
      </c>
      <c r="M34" s="134">
        <f t="shared" ref="M34:O34" si="52">IFERROR(M13/M57,"-")</f>
        <v>2.6080214280679495</v>
      </c>
      <c r="N34" s="134">
        <f t="shared" si="52"/>
        <v>2.8429783134794766</v>
      </c>
      <c r="O34" s="134">
        <f t="shared" si="52"/>
        <v>3.4773619040905994</v>
      </c>
      <c r="P34" s="134">
        <f t="shared" ref="P34:T34" si="53">IFERROR(P13/P57,"-")</f>
        <v>3.7123187895021266</v>
      </c>
      <c r="Q34" s="134">
        <f t="shared" si="53"/>
        <v>3.6767288822275823</v>
      </c>
      <c r="R34" s="134">
        <f t="shared" si="53"/>
        <v>4.19193929884546</v>
      </c>
      <c r="S34" s="134">
        <f t="shared" si="53"/>
        <v>4.3792885412519613</v>
      </c>
      <c r="T34" s="134">
        <f t="shared" si="53"/>
        <v>4.6368937495609002</v>
      </c>
      <c r="U34" s="134">
        <f t="shared" ref="U34:V34" si="54">IFERROR(U13/U57,"-")</f>
        <v>4.738340880444424</v>
      </c>
      <c r="V34" s="134">
        <f t="shared" si="54"/>
        <v>4.6449745576770463</v>
      </c>
      <c r="W34" s="134">
        <f t="shared" ref="W34:Y34" si="55">IFERROR(W13/W57,"-")</f>
        <v>0</v>
      </c>
      <c r="X34" s="134">
        <f t="shared" si="55"/>
        <v>5.5552962046589798</v>
      </c>
      <c r="Y34" s="134">
        <f t="shared" si="55"/>
        <v>5.5384901796518662</v>
      </c>
      <c r="Z34" s="134">
        <f t="shared" ref="Z34:AA34" si="56">IFERROR(Z13/Z57,"-")</f>
        <v>5.0265289025411892</v>
      </c>
      <c r="AA34" s="134">
        <f t="shared" si="56"/>
        <v>4.6309224611374846</v>
      </c>
      <c r="AB34" s="134">
        <f t="shared" ref="AB34" si="57">IFERROR(AB13/AB57,"-")</f>
        <v>4.7938192311272454</v>
      </c>
    </row>
    <row r="35" spans="1:28" x14ac:dyDescent="0.25">
      <c r="A35" s="14" t="s">
        <v>5</v>
      </c>
      <c r="B35" s="134">
        <f t="shared" si="18"/>
        <v>1.541986712974305</v>
      </c>
      <c r="C35" s="134">
        <f t="shared" si="18"/>
        <v>1.9788448671041956</v>
      </c>
      <c r="D35" s="134">
        <f t="shared" si="18"/>
        <v>1.7083552809532623</v>
      </c>
      <c r="E35" s="134">
        <f t="shared" si="18"/>
        <v>1.6514101049214869</v>
      </c>
      <c r="F35" s="134">
        <f t="shared" si="18"/>
        <v>1.3809205187705538</v>
      </c>
      <c r="G35" s="134">
        <f t="shared" si="18"/>
        <v>1.352447930754666</v>
      </c>
      <c r="H35" s="134">
        <f t="shared" si="18"/>
        <v>1.1927384466097926</v>
      </c>
      <c r="I35" s="134">
        <f t="shared" si="18"/>
        <v>1.4886640246233076</v>
      </c>
      <c r="J35" s="134">
        <f t="shared" si="18"/>
        <v>2.1978916520818919</v>
      </c>
      <c r="K35" s="134">
        <f t="shared" si="18"/>
        <v>2.2182425007122797</v>
      </c>
      <c r="L35" s="134">
        <f t="shared" si="18"/>
        <v>1.925293009921583</v>
      </c>
      <c r="M35" s="134">
        <f t="shared" ref="M35:O35" si="58">IFERROR(M14/M58,"-")</f>
        <v>1.5150041002404546</v>
      </c>
      <c r="N35" s="134">
        <f t="shared" si="58"/>
        <v>1.6817935424687616</v>
      </c>
      <c r="O35" s="134">
        <f t="shared" si="58"/>
        <v>1.8902803452541452</v>
      </c>
      <c r="P35" s="134">
        <f t="shared" ref="P35:T35" si="59">IFERROR(P14/P58,"-")</f>
        <v>2.1960609893393745</v>
      </c>
      <c r="Q35" s="134">
        <f t="shared" si="59"/>
        <v>2.2257944849758871</v>
      </c>
      <c r="R35" s="134">
        <f t="shared" si="59"/>
        <v>2.376928678400176</v>
      </c>
      <c r="S35" s="134">
        <f t="shared" si="59"/>
        <v>2.6242391767308297</v>
      </c>
      <c r="T35" s="134">
        <f t="shared" si="59"/>
        <v>3.2287759504279845</v>
      </c>
      <c r="U35" s="134">
        <f t="shared" ref="U35:V35" si="60">IFERROR(U14/U58,"-")</f>
        <v>3.6015711004498567</v>
      </c>
      <c r="V35" s="134">
        <f t="shared" si="60"/>
        <v>3.5472077630845762</v>
      </c>
      <c r="W35" s="134">
        <f t="shared" ref="W35:Y35" si="61">IFERROR(W14/W58,"-")</f>
        <v>3.7510702782043794</v>
      </c>
      <c r="X35" s="134">
        <f t="shared" si="61"/>
        <v>3.4928444257192952</v>
      </c>
      <c r="Y35" s="134">
        <f t="shared" si="61"/>
        <v>3.5506778566817299</v>
      </c>
      <c r="Z35" s="134">
        <f t="shared" ref="Z35:AA35" si="62">IFERROR(Z14/Z58,"-")</f>
        <v>3.8465676780718741</v>
      </c>
      <c r="AA35" s="134">
        <f t="shared" si="62"/>
        <v>3.6851732300408866</v>
      </c>
      <c r="AB35" s="134">
        <f t="shared" ref="AB35" si="63">IFERROR(AB14/AB58,"-")</f>
        <v>3.8062190660641271</v>
      </c>
    </row>
    <row r="36" spans="1:28" x14ac:dyDescent="0.25">
      <c r="A36" s="14" t="s">
        <v>6</v>
      </c>
      <c r="B36" s="134">
        <f t="shared" si="18"/>
        <v>1.3228051609752127</v>
      </c>
      <c r="C36" s="134">
        <f t="shared" si="18"/>
        <v>1.4959770347309262</v>
      </c>
      <c r="D36" s="134">
        <f t="shared" si="18"/>
        <v>1.4353293171066994</v>
      </c>
      <c r="E36" s="134">
        <f t="shared" si="18"/>
        <v>1.1927384466097926</v>
      </c>
      <c r="F36" s="134">
        <f t="shared" si="18"/>
        <v>1.4353293171066994</v>
      </c>
      <c r="G36" s="134">
        <f t="shared" si="18"/>
        <v>1.314033881858246</v>
      </c>
      <c r="H36" s="134">
        <f t="shared" si="18"/>
        <v>0.25463733766869723</v>
      </c>
      <c r="I36" s="134">
        <f t="shared" si="18"/>
        <v>0.88483659376382551</v>
      </c>
      <c r="J36" s="134">
        <f t="shared" si="18"/>
        <v>0.65257371116692042</v>
      </c>
      <c r="K36" s="134">
        <f t="shared" si="18"/>
        <v>0.85032332061144178</v>
      </c>
      <c r="L36" s="134">
        <f t="shared" si="18"/>
        <v>2.4744010139009029</v>
      </c>
      <c r="M36" s="134">
        <f t="shared" ref="M36:O36" si="64">IFERROR(M15/M59,"-")</f>
        <v>2.7805004900882158</v>
      </c>
      <c r="N36" s="134">
        <f t="shared" si="64"/>
        <v>2.8205076913844493</v>
      </c>
      <c r="O36" s="134">
        <f t="shared" si="64"/>
        <v>2.700486087495749</v>
      </c>
      <c r="P36" s="134">
        <f t="shared" ref="P36:T36" si="65">IFERROR(P15/P59,"-")</f>
        <v>2.6204716849032827</v>
      </c>
      <c r="Q36" s="134">
        <f t="shared" si="65"/>
        <v>2.6622692865515667</v>
      </c>
      <c r="R36" s="134">
        <f t="shared" si="65"/>
        <v>2.0265034867780582</v>
      </c>
      <c r="S36" s="134">
        <f t="shared" si="65"/>
        <v>1.9072973993205253</v>
      </c>
      <c r="T36" s="134">
        <f t="shared" si="65"/>
        <v>1.9470327618063696</v>
      </c>
      <c r="U36" s="134">
        <f t="shared" ref="U36:V36" si="66">IFERROR(U15/U59,"-")</f>
        <v>1.6177079839807453</v>
      </c>
      <c r="V36" s="134">
        <f t="shared" si="66"/>
        <v>1.7163487147112786</v>
      </c>
      <c r="W36" s="134">
        <f t="shared" ref="W36:Y36" si="67">IFERROR(W15/W59,"-")</f>
        <v>1.4204265225196788</v>
      </c>
      <c r="X36" s="134">
        <f t="shared" si="67"/>
        <v>1.3612420840813588</v>
      </c>
      <c r="Y36" s="134">
        <f t="shared" si="67"/>
        <v>1.6854152784854779</v>
      </c>
      <c r="Z36" s="134">
        <f t="shared" ref="Z36:AA36" si="68">IFERROR(Z15/Z59,"-")</f>
        <v>1.3326539411280522</v>
      </c>
      <c r="AA36" s="134">
        <f t="shared" si="68"/>
        <v>1.7050131305608904</v>
      </c>
      <c r="AB36" s="134">
        <f t="shared" ref="AB36" si="69">IFERROR(AB15/AB59,"-")</f>
        <v>1.3718496452788773</v>
      </c>
    </row>
    <row r="37" spans="1:28" x14ac:dyDescent="0.25">
      <c r="A37" s="14" t="s">
        <v>8</v>
      </c>
      <c r="B37" s="134">
        <f t="shared" si="18"/>
        <v>2.6870269030376512</v>
      </c>
      <c r="C37" s="134">
        <f t="shared" si="18"/>
        <v>2.8284199637962244</v>
      </c>
      <c r="D37" s="134">
        <f t="shared" si="18"/>
        <v>2.5051719679337987</v>
      </c>
      <c r="E37" s="134">
        <f t="shared" si="18"/>
        <v>2.9253943625549521</v>
      </c>
      <c r="F37" s="134">
        <f t="shared" si="18"/>
        <v>3.0062063615205585</v>
      </c>
      <c r="G37" s="134">
        <f t="shared" si="18"/>
        <v>3.1193431600724075</v>
      </c>
      <c r="H37" s="134">
        <f t="shared" si="18"/>
        <v>3.2971295577967417</v>
      </c>
      <c r="I37" s="134">
        <f t="shared" si="18"/>
        <v>4.568617114742576</v>
      </c>
      <c r="J37" s="134">
        <f t="shared" si="18"/>
        <v>5.4887439787659336</v>
      </c>
      <c r="K37" s="134">
        <f t="shared" si="18"/>
        <v>5.2102107022315431</v>
      </c>
      <c r="L37" s="134">
        <f t="shared" si="18"/>
        <v>5.2395329148096677</v>
      </c>
      <c r="M37" s="134">
        <f t="shared" ref="M37:O37" si="70">IFERROR(M16/M60,"-")</f>
        <v>5.1613106888061111</v>
      </c>
      <c r="N37" s="134">
        <f t="shared" si="70"/>
        <v>4.9245533177599592</v>
      </c>
      <c r="O37" s="134">
        <f t="shared" si="70"/>
        <v>5.5559063072163646</v>
      </c>
      <c r="P37" s="134">
        <f t="shared" ref="P37:T37" si="71">IFERROR(P16/P60,"-")</f>
        <v>5.7610960287896962</v>
      </c>
      <c r="Q37" s="134">
        <f t="shared" si="71"/>
        <v>5.9249095671697649</v>
      </c>
      <c r="R37" s="134">
        <f t="shared" si="71"/>
        <v>6.345889983784458</v>
      </c>
      <c r="S37" s="134">
        <f t="shared" si="71"/>
        <v>6.7200947985530748</v>
      </c>
      <c r="T37" s="134">
        <f t="shared" si="71"/>
        <v>6.3770737183485098</v>
      </c>
      <c r="U37" s="134">
        <f t="shared" ref="U37:V37" si="72">IFERROR(U16/U60,"-")</f>
        <v>5.933666235127304</v>
      </c>
      <c r="V37" s="134">
        <f t="shared" si="72"/>
        <v>5.2247087109302752</v>
      </c>
      <c r="W37" s="134">
        <f t="shared" ref="W37:Y37" si="73">IFERROR(W16/W60,"-")</f>
        <v>5.2092965908390356</v>
      </c>
      <c r="X37" s="134">
        <f t="shared" si="73"/>
        <v>5.1014117502003575</v>
      </c>
      <c r="Y37" s="134">
        <f t="shared" si="73"/>
        <v>4.9225048386850965</v>
      </c>
      <c r="Z37" s="134">
        <f t="shared" ref="Z37:AA37" si="74">IFERROR(Z16/Z60,"-")</f>
        <v>4.5872258713443159</v>
      </c>
      <c r="AA37" s="134">
        <f t="shared" si="74"/>
        <v>4.5415060121614825</v>
      </c>
      <c r="AB37" s="134">
        <f t="shared" ref="AB37" si="75">IFERROR(AB16/AB60,"-")</f>
        <v>4.4348263407348698</v>
      </c>
    </row>
    <row r="38" spans="1:28" x14ac:dyDescent="0.25">
      <c r="A38" s="14" t="s">
        <v>9</v>
      </c>
      <c r="B38" s="134">
        <f t="shared" si="18"/>
        <v>3.5582745489730949</v>
      </c>
      <c r="C38" s="134">
        <f t="shared" si="18"/>
        <v>2.1135125962265318</v>
      </c>
      <c r="D38" s="134">
        <f t="shared" si="18"/>
        <v>2.3449190848644732</v>
      </c>
      <c r="E38" s="134">
        <f t="shared" si="18"/>
        <v>2.1289396954690609</v>
      </c>
      <c r="F38" s="134">
        <f t="shared" si="18"/>
        <v>1.8358248098610019</v>
      </c>
      <c r="G38" s="134">
        <f t="shared" si="18"/>
        <v>1.6506996189506489</v>
      </c>
      <c r="H38" s="134">
        <f t="shared" si="18"/>
        <v>1.4347202295552368</v>
      </c>
      <c r="I38" s="134">
        <f t="shared" si="18"/>
        <v>1.427241700279243</v>
      </c>
      <c r="J38" s="134">
        <f t="shared" si="18"/>
        <v>1.2797303202447095</v>
      </c>
      <c r="K38" s="134">
        <f t="shared" si="18"/>
        <v>1.186091516324365</v>
      </c>
      <c r="L38" s="134">
        <f t="shared" si="18"/>
        <v>2.0632950667080361</v>
      </c>
      <c r="M38" s="134">
        <f t="shared" ref="M38:O38" si="76">IFERROR(M17/M61,"-")</f>
        <v>1.8624840303538721</v>
      </c>
      <c r="N38" s="134">
        <f t="shared" si="76"/>
        <v>1.8163067403450983</v>
      </c>
      <c r="O38" s="134">
        <f t="shared" si="76"/>
        <v>2.2472947804269863</v>
      </c>
      <c r="P38" s="134">
        <f t="shared" ref="P38:T38" si="77">IFERROR(P17/P61,"-")</f>
        <v>2.3396493604445334</v>
      </c>
      <c r="Q38" s="134">
        <f t="shared" si="77"/>
        <v>2.6397302287257576</v>
      </c>
      <c r="R38" s="134">
        <f t="shared" si="77"/>
        <v>2.8686085722568926</v>
      </c>
      <c r="S38" s="134">
        <f t="shared" si="77"/>
        <v>3.1127454720234367</v>
      </c>
      <c r="T38" s="134">
        <f t="shared" si="77"/>
        <v>2.9601599096693469</v>
      </c>
      <c r="U38" s="134">
        <f t="shared" ref="U38:V38" si="78">IFERROR(U17/U61,"-")</f>
        <v>3.1310503388189743</v>
      </c>
      <c r="V38" s="134">
        <f t="shared" si="78"/>
        <v>3.4033155856727979</v>
      </c>
      <c r="W38" s="134">
        <f t="shared" ref="W38:Y38" si="79">IFERROR(W17/W61,"-")</f>
        <v>3.4638189738625367</v>
      </c>
      <c r="X38" s="134">
        <f t="shared" si="79"/>
        <v>3.9478460793804455</v>
      </c>
      <c r="Y38" s="134">
        <f t="shared" si="79"/>
        <v>4.3347832608369581</v>
      </c>
      <c r="Z38" s="134" t="str">
        <f t="shared" ref="Z38:AA38" si="80">IFERROR(Z17/Z61,"-")</f>
        <v>-</v>
      </c>
      <c r="AA38" s="134">
        <f t="shared" si="80"/>
        <v>4.529773511324434</v>
      </c>
      <c r="AB38" s="134">
        <f t="shared" ref="AB38" si="81">IFERROR(AB17/AB61,"-")</f>
        <v>4.3947802609869502</v>
      </c>
    </row>
    <row r="39" spans="1:28" x14ac:dyDescent="0.25">
      <c r="A39" s="14" t="s">
        <v>46</v>
      </c>
      <c r="B39" s="134">
        <f t="shared" si="18"/>
        <v>0.67443877059446955</v>
      </c>
      <c r="C39" s="134">
        <f t="shared" si="18"/>
        <v>0.59128709849698635</v>
      </c>
      <c r="D39" s="134">
        <f t="shared" si="18"/>
        <v>0.49591821164263372</v>
      </c>
      <c r="E39" s="134">
        <f t="shared" si="18"/>
        <v>0.87739375906004424</v>
      </c>
      <c r="F39" s="134">
        <f t="shared" si="18"/>
        <v>0.93461509117265584</v>
      </c>
      <c r="G39" s="134">
        <f t="shared" si="18"/>
        <v>1.0872053101396202</v>
      </c>
      <c r="H39" s="134">
        <f t="shared" si="18"/>
        <v>1.2779430838483254</v>
      </c>
      <c r="I39" s="134">
        <f t="shared" si="18"/>
        <v>1.6810489745601256</v>
      </c>
      <c r="J39" s="134">
        <f t="shared" si="18"/>
        <v>2.2352827825416703</v>
      </c>
      <c r="K39" s="134">
        <f t="shared" si="18"/>
        <v>2.5628673282589842</v>
      </c>
      <c r="L39" s="134">
        <f t="shared" si="18"/>
        <v>2.4655384960215176</v>
      </c>
      <c r="M39" s="134">
        <f t="shared" ref="M39:O39" si="82">IFERROR(M18/M62,"-")</f>
        <v>2.4567301475885253</v>
      </c>
      <c r="N39" s="134">
        <f t="shared" si="82"/>
        <v>2.8446349077340822</v>
      </c>
      <c r="O39" s="134">
        <f t="shared" si="82"/>
        <v>2.7522766315089493</v>
      </c>
      <c r="P39" s="134">
        <f t="shared" ref="P39:T39" si="83">IFERROR(P18/P62,"-")</f>
        <v>2.5675600790586843</v>
      </c>
      <c r="Q39" s="134">
        <f t="shared" si="83"/>
        <v>2.244320773652039</v>
      </c>
      <c r="R39" s="134">
        <f t="shared" si="83"/>
        <v>2.0071161390384091</v>
      </c>
      <c r="S39" s="134">
        <f t="shared" si="83"/>
        <v>1.715171973360095</v>
      </c>
      <c r="T39" s="134">
        <f t="shared" si="83"/>
        <v>1.7334184837149895</v>
      </c>
      <c r="U39" s="134">
        <f t="shared" ref="U39:V39" si="84">IFERROR(U18/U62,"-")</f>
        <v>1.6051943367300929</v>
      </c>
      <c r="V39" s="134">
        <f t="shared" si="84"/>
        <v>1.9298403823608983</v>
      </c>
      <c r="W39" s="134">
        <f t="shared" ref="W39:Y39" si="85">IFERROR(W18/W62,"-")</f>
        <v>2.0741275137523671</v>
      </c>
      <c r="X39" s="134">
        <f t="shared" si="85"/>
        <v>2.0921634051763007</v>
      </c>
      <c r="Y39" s="134">
        <f t="shared" si="85"/>
        <v>2.0864540980098436</v>
      </c>
      <c r="Z39" s="134">
        <f t="shared" ref="Z39:AB40" si="86">IFERROR(Z18/Z62,"-")</f>
        <v>2.3717811541479419</v>
      </c>
      <c r="AA39" s="134">
        <f t="shared" si="86"/>
        <v>2.5501105642342536</v>
      </c>
      <c r="AB39" s="134">
        <f t="shared" si="86"/>
        <v>2.3182823311220488</v>
      </c>
    </row>
    <row r="40" spans="1:28" x14ac:dyDescent="0.25">
      <c r="A40" s="14" t="s">
        <v>11</v>
      </c>
      <c r="B40" s="134">
        <f t="shared" si="18"/>
        <v>0.91476429573313278</v>
      </c>
      <c r="C40" s="134">
        <f t="shared" si="18"/>
        <v>1.3331178799385957</v>
      </c>
      <c r="D40" s="134">
        <f t="shared" si="18"/>
        <v>1.4139129029651774</v>
      </c>
      <c r="E40" s="134">
        <f t="shared" si="18"/>
        <v>1.3129191241819502</v>
      </c>
      <c r="F40" s="134">
        <f t="shared" si="18"/>
        <v>1.454310414478468</v>
      </c>
      <c r="G40" s="134">
        <f t="shared" si="18"/>
        <v>1.6159004605316312</v>
      </c>
      <c r="H40" s="134">
        <f t="shared" si="18"/>
        <v>1.9390805526379573</v>
      </c>
      <c r="I40" s="134">
        <f t="shared" si="18"/>
        <v>2.2658004491498236</v>
      </c>
      <c r="J40" s="134">
        <f t="shared" si="18"/>
        <v>2.1954343097595186</v>
      </c>
      <c r="K40" s="134">
        <f t="shared" si="18"/>
        <v>2.0531376415343647</v>
      </c>
      <c r="L40" s="134">
        <f t="shared" si="18"/>
        <v>2.1254411292909849</v>
      </c>
      <c r="M40" s="134">
        <f t="shared" ref="M40:O40" si="87">IFERROR(M19/M63,"-")</f>
        <v>1.9334263504086107</v>
      </c>
      <c r="N40" s="134">
        <f t="shared" si="87"/>
        <v>1.913494119992027</v>
      </c>
      <c r="O40" s="134">
        <f t="shared" si="87"/>
        <v>1.65437512457644</v>
      </c>
      <c r="P40" s="134">
        <f t="shared" ref="P40:T40" si="88">IFERROR(P19/P63,"-")</f>
        <v>1.4949172812437712</v>
      </c>
      <c r="Q40" s="134">
        <f t="shared" si="88"/>
        <v>1.3254465963718371</v>
      </c>
      <c r="R40" s="134">
        <f t="shared" si="88"/>
        <v>1.3056638113513621</v>
      </c>
      <c r="S40" s="134">
        <f t="shared" si="88"/>
        <v>1.404577736453738</v>
      </c>
      <c r="T40" s="134">
        <f t="shared" si="88"/>
        <v>1.5232744465765891</v>
      </c>
      <c r="U40" s="134">
        <f t="shared" ref="U40:V40" si="89">IFERROR(U19/U63,"-")</f>
        <v>1.4726962122253422</v>
      </c>
      <c r="V40" s="134">
        <f t="shared" si="89"/>
        <v>1.3941524142399906</v>
      </c>
      <c r="W40" s="134">
        <f t="shared" ref="W40:Y40" si="90">IFERROR(W19/W63,"-")</f>
        <v>1.531604060714356</v>
      </c>
      <c r="X40" s="134">
        <f t="shared" si="90"/>
        <v>1.4726962122253422</v>
      </c>
      <c r="Y40" s="134">
        <f t="shared" si="90"/>
        <v>1.7151990020660353</v>
      </c>
      <c r="Z40" s="134">
        <f t="shared" si="86"/>
        <v>1.1694538650450241</v>
      </c>
      <c r="AA40" s="134">
        <f t="shared" si="86"/>
        <v>1.3838537403032785</v>
      </c>
      <c r="AB40" s="134">
        <f t="shared" si="86"/>
        <v>1.4618173313062801</v>
      </c>
    </row>
    <row r="41" spans="1:28" x14ac:dyDescent="0.25">
      <c r="A41" s="14" t="s">
        <v>41</v>
      </c>
      <c r="B41" s="134">
        <f t="shared" si="18"/>
        <v>1.6376550252088471</v>
      </c>
      <c r="C41" s="134">
        <f t="shared" si="18"/>
        <v>1.9726020745704278</v>
      </c>
      <c r="D41" s="134">
        <f t="shared" si="18"/>
        <v>1.7085768738202323</v>
      </c>
      <c r="E41" s="134">
        <f t="shared" si="18"/>
        <v>1.9619803710919717</v>
      </c>
      <c r="F41" s="134">
        <f t="shared" si="18"/>
        <v>1.9680499159368039</v>
      </c>
      <c r="G41" s="134">
        <f t="shared" si="18"/>
        <v>1.9301152606566032</v>
      </c>
      <c r="H41" s="134">
        <f t="shared" si="18"/>
        <v>1.9422543503462675</v>
      </c>
      <c r="I41" s="134">
        <f t="shared" si="18"/>
        <v>1.982364272776675</v>
      </c>
      <c r="J41" s="134">
        <f t="shared" si="18"/>
        <v>2.0934968153414277</v>
      </c>
      <c r="K41" s="134">
        <f t="shared" si="18"/>
        <v>1.7450812764897699</v>
      </c>
      <c r="L41" s="134">
        <f t="shared" si="18"/>
        <v>2.1775971178228626</v>
      </c>
      <c r="M41" s="134">
        <f t="shared" ref="M41:O41" si="91">IFERROR(M20/M64,"-")</f>
        <v>2.5184832572185121</v>
      </c>
      <c r="N41" s="134">
        <f t="shared" si="91"/>
        <v>2.5869122175445907</v>
      </c>
      <c r="O41" s="134">
        <f t="shared" si="91"/>
        <v>2.7416211713252907</v>
      </c>
      <c r="P41" s="134">
        <f t="shared" ref="P41:T41" si="92">IFERROR(P20/P64,"-")</f>
        <v>2.8085625455573244</v>
      </c>
      <c r="Q41" s="134">
        <f t="shared" si="92"/>
        <v>2.876702245123298</v>
      </c>
      <c r="R41" s="134">
        <f t="shared" si="92"/>
        <v>2.4129554655870447</v>
      </c>
      <c r="S41" s="134">
        <f t="shared" si="92"/>
        <v>3.0518954729481047</v>
      </c>
      <c r="T41" s="134">
        <f t="shared" si="92"/>
        <v>3.1093117408906883</v>
      </c>
      <c r="U41" s="134">
        <f t="shared" ref="U41:V41" si="93">IFERROR(U20/U64,"-")</f>
        <v>3.1483805517536916</v>
      </c>
      <c r="V41" s="134">
        <f t="shared" si="93"/>
        <v>2.9574371016241852</v>
      </c>
      <c r="W41" s="134">
        <f t="shared" ref="W41:Y41" si="94">IFERROR(W20/W64,"-")</f>
        <v>2.7198509766538836</v>
      </c>
      <c r="X41" s="134">
        <f t="shared" si="94"/>
        <v>3.1247315366369675</v>
      </c>
      <c r="Y41" s="134">
        <f t="shared" si="94"/>
        <v>3.4816046559966742</v>
      </c>
      <c r="Z41" s="134">
        <f t="shared" ref="Z41:AA41" si="95">IFERROR(Z20/Z64,"-")</f>
        <v>2.8435991593339338</v>
      </c>
      <c r="AA41" s="134">
        <f t="shared" si="95"/>
        <v>3.6374974017875701</v>
      </c>
      <c r="AB41" s="134">
        <f t="shared" ref="AB41" si="96">IFERROR(AB20/AB64,"-")</f>
        <v>3.5869766045405207</v>
      </c>
    </row>
    <row r="42" spans="1:28" x14ac:dyDescent="0.25">
      <c r="A42" s="14" t="s">
        <v>24</v>
      </c>
      <c r="B42" s="134">
        <f t="shared" si="18"/>
        <v>3.0413947978002938</v>
      </c>
      <c r="C42" s="134">
        <f t="shared" si="18"/>
        <v>3.1375985977212975</v>
      </c>
      <c r="D42" s="134">
        <f t="shared" si="18"/>
        <v>3.0937773882559161</v>
      </c>
      <c r="E42" s="134">
        <f t="shared" si="18"/>
        <v>3.0587204206836112</v>
      </c>
      <c r="F42" s="134">
        <f t="shared" si="18"/>
        <v>2.9886064855390009</v>
      </c>
      <c r="G42" s="134">
        <f t="shared" si="18"/>
        <v>2.8571428571428572</v>
      </c>
      <c r="H42" s="134">
        <f t="shared" si="18"/>
        <v>2.7870289219982474</v>
      </c>
      <c r="I42" s="134">
        <f t="shared" si="18"/>
        <v>3.0148608628371707</v>
      </c>
      <c r="J42" s="134">
        <f t="shared" si="18"/>
        <v>3.1916962849008894</v>
      </c>
      <c r="K42" s="134">
        <f t="shared" si="18"/>
        <v>3.3773628277898609</v>
      </c>
      <c r="L42" s="134">
        <f t="shared" si="18"/>
        <v>2.9170335192052863</v>
      </c>
      <c r="M42" s="134">
        <f t="shared" ref="M42:O42" si="97">IFERROR(M21/M65,"-")</f>
        <v>2.7319496185914494</v>
      </c>
      <c r="N42" s="134">
        <f t="shared" si="97"/>
        <v>2.4924605286499912</v>
      </c>
      <c r="O42" s="134">
        <f t="shared" si="97"/>
        <v>2.7674294837679616</v>
      </c>
      <c r="P42" s="134">
        <f t="shared" ref="P42:T42" si="98">IFERROR(P21/P65,"-")</f>
        <v>2.8827390455916269</v>
      </c>
      <c r="Q42" s="134">
        <f t="shared" si="98"/>
        <v>2.8077238894922258</v>
      </c>
      <c r="R42" s="134">
        <f t="shared" si="98"/>
        <v>3.0461155404868485</v>
      </c>
      <c r="S42" s="134">
        <f t="shared" si="98"/>
        <v>3.3109951527030965</v>
      </c>
      <c r="T42" s="134">
        <f t="shared" si="98"/>
        <v>3.09026214252289</v>
      </c>
      <c r="U42" s="134">
        <f t="shared" ref="U42:V42" si="99">IFERROR(U21/U65,"-")</f>
        <v>3.4481242028411838</v>
      </c>
      <c r="V42" s="134">
        <f t="shared" si="99"/>
        <v>3.3865505563618772</v>
      </c>
      <c r="W42" s="134">
        <f t="shared" ref="W42:Y42" si="100">IFERROR(W21/W65,"-")</f>
        <v>3.9407133746756386</v>
      </c>
      <c r="X42" s="134">
        <f t="shared" si="100"/>
        <v>4.1254343141135594</v>
      </c>
      <c r="Y42" s="134">
        <f t="shared" si="100"/>
        <v>4.460178231876692</v>
      </c>
      <c r="Z42" s="134">
        <f t="shared" ref="Z42:AA42" si="101">IFERROR(Z21/Z65,"-")</f>
        <v>4.7756328808895825</v>
      </c>
      <c r="AA42" s="134">
        <f t="shared" si="101"/>
        <v>5.2543859649122808</v>
      </c>
      <c r="AB42" s="134">
        <f t="shared" ref="AB42" si="102">IFERROR(AB21/AB65,"-")</f>
        <v>4.8508771929824563</v>
      </c>
    </row>
    <row r="43" spans="1:28" x14ac:dyDescent="0.25">
      <c r="A43" s="14" t="s">
        <v>65</v>
      </c>
      <c r="B43" s="134">
        <f t="shared" si="18"/>
        <v>2.289365128772805</v>
      </c>
      <c r="C43" s="134">
        <f t="shared" si="18"/>
        <v>2.3373635066671516</v>
      </c>
      <c r="D43" s="134">
        <f t="shared" si="18"/>
        <v>2.282025700985066</v>
      </c>
      <c r="E43" s="134">
        <f t="shared" si="18"/>
        <v>2.3373635066671516</v>
      </c>
      <c r="F43" s="134">
        <f t="shared" si="18"/>
        <v>2.3874304160216089</v>
      </c>
      <c r="G43" s="134">
        <f t="shared" si="18"/>
        <v>2.2952007641885444</v>
      </c>
      <c r="H43" s="134">
        <f t="shared" si="18"/>
        <v>2.3241872261932217</v>
      </c>
      <c r="I43" s="134">
        <f t="shared" si="18"/>
        <v>2.532125022884999</v>
      </c>
      <c r="J43" s="134">
        <f t="shared" si="18"/>
        <v>2.8131803936824005</v>
      </c>
      <c r="K43" s="134">
        <f t="shared" si="18"/>
        <v>2.7081129653469231</v>
      </c>
      <c r="L43" s="134">
        <f t="shared" si="18"/>
        <v>2.7139107611548559</v>
      </c>
      <c r="M43" s="134">
        <f t="shared" ref="M43:O43" si="103">IFERROR(M22/M66,"-")</f>
        <v>2.7048965677316805</v>
      </c>
      <c r="N43" s="134">
        <f t="shared" si="103"/>
        <v>2.7492819361211001</v>
      </c>
      <c r="O43" s="134">
        <f t="shared" si="103"/>
        <v>2.8041109206021475</v>
      </c>
      <c r="P43" s="134">
        <f t="shared" ref="P43:T43" si="104">IFERROR(P22/P66,"-")</f>
        <v>2.8197763447395898</v>
      </c>
      <c r="Q43" s="134">
        <f t="shared" si="104"/>
        <v>2.8329632510495313</v>
      </c>
      <c r="R43" s="134">
        <f t="shared" si="104"/>
        <v>2.8873934690477383</v>
      </c>
      <c r="S43" s="134">
        <f t="shared" si="104"/>
        <v>3.0688275290417613</v>
      </c>
      <c r="T43" s="134">
        <f t="shared" si="104"/>
        <v>3.0973385956122508</v>
      </c>
      <c r="U43" s="134">
        <f t="shared" ref="U43:V43" si="105">IFERROR(U22/U66,"-")</f>
        <v>3.1709295765367687</v>
      </c>
      <c r="V43" s="134">
        <f t="shared" si="105"/>
        <v>3.0885677693539955</v>
      </c>
      <c r="W43" s="134">
        <f t="shared" ref="W43:Y43" si="106">IFERROR(W22/W66,"-")</f>
        <v>3.2996199002598519</v>
      </c>
      <c r="X43" s="134">
        <f t="shared" si="106"/>
        <v>3.473007712082262</v>
      </c>
      <c r="Y43" s="134">
        <f t="shared" si="106"/>
        <v>3.6905370843989771</v>
      </c>
      <c r="Z43" s="134">
        <f t="shared" ref="Z43:AA43" si="107">IFERROR(Z22/Z66,"-")</f>
        <v>3.7988180716371192</v>
      </c>
      <c r="AA43" s="134">
        <f t="shared" si="107"/>
        <v>3.9291947349301832</v>
      </c>
      <c r="AB43" s="134">
        <f t="shared" ref="AB43" si="108">IFERROR(AB22/AB66,"-")</f>
        <v>3.8550570141969889</v>
      </c>
    </row>
    <row r="44" spans="1:28" x14ac:dyDescent="0.25">
      <c r="A44" s="14" t="s">
        <v>42</v>
      </c>
      <c r="B44" s="134">
        <f t="shared" si="18"/>
        <v>3.5478464929199385</v>
      </c>
      <c r="C44" s="134">
        <f t="shared" si="18"/>
        <v>3.5675268085122394</v>
      </c>
      <c r="D44" s="134">
        <f t="shared" si="18"/>
        <v>3.572230487631697</v>
      </c>
      <c r="E44" s="134">
        <f t="shared" si="18"/>
        <v>3.6363715665333913</v>
      </c>
      <c r="F44" s="134">
        <f t="shared" si="18"/>
        <v>3.6876836412147216</v>
      </c>
      <c r="G44" s="134">
        <f t="shared" si="18"/>
        <v>3.7368584578589346</v>
      </c>
      <c r="H44" s="134">
        <f t="shared" si="18"/>
        <v>3.7761983111743049</v>
      </c>
      <c r="I44" s="134">
        <f t="shared" si="18"/>
        <v>3.9158473821101207</v>
      </c>
      <c r="J44" s="134">
        <f t="shared" si="18"/>
        <v>4.173675710664285</v>
      </c>
      <c r="K44" s="134">
        <f t="shared" si="18"/>
        <v>3.9710659697741097</v>
      </c>
      <c r="L44" s="134">
        <f t="shared" si="18"/>
        <v>4.0514018691588785</v>
      </c>
      <c r="M44" s="134">
        <f t="shared" ref="M44:O44" si="109">IFERROR(M23/M67,"-")</f>
        <v>4.0225594284715145</v>
      </c>
      <c r="N44" s="134">
        <f t="shared" si="109"/>
        <v>4.046199194238584</v>
      </c>
      <c r="O44" s="134">
        <f t="shared" si="109"/>
        <v>4.0339571726806369</v>
      </c>
      <c r="P44" s="134">
        <f t="shared" ref="P44:T44" si="110">IFERROR(P23/P67,"-")</f>
        <v>4.0643511572382973</v>
      </c>
      <c r="Q44" s="134">
        <f t="shared" si="110"/>
        <v>3.9826556310879413</v>
      </c>
      <c r="R44" s="134">
        <f t="shared" si="110"/>
        <v>4.0090502560362413</v>
      </c>
      <c r="S44" s="134">
        <f t="shared" si="110"/>
        <v>4.1410233807777415</v>
      </c>
      <c r="T44" s="134">
        <f t="shared" si="110"/>
        <v>4.2440881067663421</v>
      </c>
      <c r="U44" s="134">
        <f t="shared" ref="U44:V44" si="111">IFERROR(U23/U67,"-")</f>
        <v>4.3471882227678771</v>
      </c>
      <c r="V44" s="134">
        <f t="shared" si="111"/>
        <v>4.4118896818145164</v>
      </c>
      <c r="W44" s="134">
        <f t="shared" ref="W44:Y44" si="112">IFERROR(W23/W67,"-")</f>
        <v>4.5474796720357658</v>
      </c>
      <c r="X44" s="134">
        <f t="shared" si="112"/>
        <v>4.6979557780559036</v>
      </c>
      <c r="Y44" s="134">
        <f t="shared" si="112"/>
        <v>4.8653686826843412</v>
      </c>
      <c r="Z44" s="134">
        <f t="shared" ref="Z44:AA44" si="113">IFERROR(Z23/Z67,"-")</f>
        <v>5.0819884218399851</v>
      </c>
      <c r="AA44" s="134">
        <f t="shared" si="113"/>
        <v>5.203430720142916</v>
      </c>
      <c r="AB44" s="134">
        <f t="shared" ref="AB44" si="114">IFERROR(AB23/AB67,"-")</f>
        <v>5.2827397579638573</v>
      </c>
    </row>
    <row r="48" spans="1:28" x14ac:dyDescent="0.25">
      <c r="F48" s="14" t="s">
        <v>160</v>
      </c>
    </row>
    <row r="49" spans="1:28" x14ac:dyDescent="0.25">
      <c r="A49" s="63" t="s">
        <v>137</v>
      </c>
      <c r="F49" s="14" t="s">
        <v>161</v>
      </c>
    </row>
    <row r="50" spans="1:28" x14ac:dyDescent="0.25">
      <c r="F50" s="14" t="s">
        <v>157</v>
      </c>
      <c r="G50" s="14" t="s">
        <v>158</v>
      </c>
      <c r="H50" s="14" t="s">
        <v>159</v>
      </c>
      <c r="I50" s="14" t="s">
        <v>162</v>
      </c>
      <c r="J50" s="14" t="s">
        <v>157</v>
      </c>
      <c r="K50" s="14" t="s">
        <v>158</v>
      </c>
      <c r="L50" s="14" t="s">
        <v>159</v>
      </c>
      <c r="M50" s="14" t="s">
        <v>162</v>
      </c>
      <c r="N50" s="14" t="s">
        <v>843</v>
      </c>
      <c r="O50" s="168" t="s">
        <v>842</v>
      </c>
      <c r="P50" s="168" t="s">
        <v>1037</v>
      </c>
      <c r="Q50" s="168" t="s">
        <v>1036</v>
      </c>
      <c r="R50" s="168" t="s">
        <v>1038</v>
      </c>
      <c r="S50" s="168" t="s">
        <v>1039</v>
      </c>
      <c r="T50" s="168" t="s">
        <v>1035</v>
      </c>
      <c r="U50" s="205" t="s">
        <v>1046</v>
      </c>
      <c r="V50" s="206" t="s">
        <v>1047</v>
      </c>
      <c r="W50" s="224" t="s">
        <v>1067</v>
      </c>
      <c r="X50" s="238" t="s">
        <v>1102</v>
      </c>
      <c r="Y50" s="238" t="s">
        <v>1103</v>
      </c>
      <c r="Z50" s="244" t="s">
        <v>1111</v>
      </c>
      <c r="AA50" s="258" t="s">
        <v>1145</v>
      </c>
      <c r="AB50" s="264" t="s">
        <v>1146</v>
      </c>
    </row>
    <row r="51" spans="1:28" x14ac:dyDescent="0.25">
      <c r="A51" s="14" t="s">
        <v>144</v>
      </c>
      <c r="B51" s="14">
        <v>2018</v>
      </c>
      <c r="C51" s="14">
        <v>2019</v>
      </c>
      <c r="D51" s="14">
        <v>2019</v>
      </c>
      <c r="E51" s="14">
        <v>2019</v>
      </c>
      <c r="F51" s="14" t="s">
        <v>153</v>
      </c>
      <c r="G51" s="14" t="s">
        <v>154</v>
      </c>
      <c r="H51" s="14" t="s">
        <v>155</v>
      </c>
      <c r="I51" s="14" t="s">
        <v>156</v>
      </c>
      <c r="J51" s="14" t="s">
        <v>153</v>
      </c>
      <c r="K51" s="14" t="s">
        <v>154</v>
      </c>
      <c r="L51" s="14" t="s">
        <v>155</v>
      </c>
      <c r="M51" s="14" t="s">
        <v>156</v>
      </c>
      <c r="N51" s="14" t="s">
        <v>153</v>
      </c>
      <c r="O51" s="168" t="s">
        <v>154</v>
      </c>
      <c r="P51" s="168" t="s">
        <v>155</v>
      </c>
      <c r="Q51" s="168" t="s">
        <v>156</v>
      </c>
      <c r="R51" s="168" t="s">
        <v>153</v>
      </c>
      <c r="S51" s="168" t="s">
        <v>154</v>
      </c>
      <c r="T51" s="168" t="s">
        <v>155</v>
      </c>
      <c r="U51" s="168" t="s">
        <v>156</v>
      </c>
      <c r="V51" s="206" t="s">
        <v>153</v>
      </c>
      <c r="W51" s="224" t="s">
        <v>30</v>
      </c>
      <c r="X51" s="238" t="s">
        <v>31</v>
      </c>
      <c r="Y51" s="238" t="s">
        <v>32</v>
      </c>
      <c r="Z51" s="244" t="s">
        <v>29</v>
      </c>
      <c r="AA51" s="258" t="s">
        <v>30</v>
      </c>
      <c r="AB51" s="264" t="s">
        <v>31</v>
      </c>
    </row>
    <row r="52" spans="1:28" x14ac:dyDescent="0.25">
      <c r="A52" s="14" t="s">
        <v>0</v>
      </c>
      <c r="B52" s="14">
        <v>52.872999999999998</v>
      </c>
      <c r="C52" s="14">
        <v>53.576999999999998</v>
      </c>
      <c r="D52" s="14">
        <v>53.576999999999998</v>
      </c>
      <c r="E52" s="14">
        <v>53.576999999999998</v>
      </c>
      <c r="F52" s="14">
        <v>53.576999999999998</v>
      </c>
      <c r="G52" s="14">
        <v>53.576999999999998</v>
      </c>
      <c r="H52" s="14">
        <v>53.576999999999998</v>
      </c>
      <c r="I52" s="14">
        <v>54.62</v>
      </c>
      <c r="J52" s="14">
        <v>52.872999999999998</v>
      </c>
      <c r="K52" s="14">
        <v>52.872999999999998</v>
      </c>
      <c r="L52" s="14">
        <v>54.62</v>
      </c>
      <c r="M52" s="6">
        <v>55.338000000000001</v>
      </c>
      <c r="N52" s="6">
        <v>55.338000000000001</v>
      </c>
      <c r="O52" s="6">
        <v>55.338000000000001</v>
      </c>
      <c r="P52" s="6">
        <v>55.338000000000001</v>
      </c>
      <c r="Q52" s="6">
        <v>56.116999999999997</v>
      </c>
      <c r="R52" s="6">
        <v>56.116999999999997</v>
      </c>
      <c r="S52" s="6">
        <v>56.116999999999997</v>
      </c>
      <c r="T52" s="6">
        <v>56.116999999999997</v>
      </c>
      <c r="U52" s="6">
        <v>56.838999999999999</v>
      </c>
      <c r="V52" s="6">
        <v>56.838999999999999</v>
      </c>
      <c r="W52" s="6">
        <v>56.838999999999999</v>
      </c>
      <c r="X52" s="6">
        <v>56.838999999999999</v>
      </c>
      <c r="Y52" s="6">
        <v>57.543999999999997</v>
      </c>
      <c r="Z52" s="6">
        <v>57.543999999999997</v>
      </c>
      <c r="AA52" s="6">
        <v>57.543999999999997</v>
      </c>
      <c r="AB52" s="6">
        <v>57.543999999999997</v>
      </c>
    </row>
    <row r="53" spans="1:28" x14ac:dyDescent="0.25">
      <c r="A53" s="14" t="s">
        <v>1</v>
      </c>
      <c r="B53" s="14">
        <v>66.400000000000006</v>
      </c>
      <c r="C53" s="14">
        <v>67.147000000000006</v>
      </c>
      <c r="D53" s="14">
        <v>67.147000000000006</v>
      </c>
      <c r="E53" s="14">
        <v>67.147000000000006</v>
      </c>
      <c r="F53" s="14">
        <v>67.147000000000006</v>
      </c>
      <c r="G53" s="14">
        <v>67.147000000000006</v>
      </c>
      <c r="H53" s="14">
        <v>67.147000000000006</v>
      </c>
      <c r="I53" s="14">
        <v>66.995000000000005</v>
      </c>
      <c r="J53" s="14">
        <v>66.400000000000006</v>
      </c>
      <c r="K53" s="14">
        <v>66.400000000000006</v>
      </c>
      <c r="L53" s="14">
        <v>66.995000000000005</v>
      </c>
      <c r="M53" s="6">
        <v>67.403000000000006</v>
      </c>
      <c r="N53" s="6">
        <v>67.403000000000006</v>
      </c>
      <c r="O53" s="6">
        <v>67.403000000000006</v>
      </c>
      <c r="P53" s="6">
        <v>67.403000000000006</v>
      </c>
      <c r="Q53" s="6">
        <v>67.853999999999999</v>
      </c>
      <c r="R53" s="6">
        <v>67.853999999999999</v>
      </c>
      <c r="S53" s="6">
        <v>67.853999999999999</v>
      </c>
      <c r="T53" s="6">
        <v>67.853999999999999</v>
      </c>
      <c r="U53" s="6">
        <v>68.299000000000007</v>
      </c>
      <c r="V53" s="6">
        <v>68.299000000000007</v>
      </c>
      <c r="W53" s="6">
        <v>68.299000000000007</v>
      </c>
      <c r="X53" s="6">
        <v>68.299000000000007</v>
      </c>
      <c r="Y53" s="6">
        <v>68.801000000000002</v>
      </c>
      <c r="Z53" s="6">
        <v>68.801000000000002</v>
      </c>
      <c r="AA53" s="6">
        <v>68.801000000000002</v>
      </c>
      <c r="AB53" s="6">
        <v>68.801000000000002</v>
      </c>
    </row>
    <row r="54" spans="1:28" x14ac:dyDescent="0.25">
      <c r="A54" s="14" t="s">
        <v>2</v>
      </c>
      <c r="B54" s="14">
        <v>44.14</v>
      </c>
      <c r="C54" s="14">
        <v>44.744999999999997</v>
      </c>
      <c r="D54" s="14">
        <v>44.744999999999997</v>
      </c>
      <c r="E54" s="14">
        <v>44.744999999999997</v>
      </c>
      <c r="F54" s="14">
        <v>44.744999999999997</v>
      </c>
      <c r="G54" s="14">
        <v>44.744999999999997</v>
      </c>
      <c r="H54" s="14">
        <v>44.744999999999997</v>
      </c>
      <c r="I54" s="14" t="s">
        <v>135</v>
      </c>
      <c r="J54" s="14" t="s">
        <v>135</v>
      </c>
      <c r="K54" s="14" t="s">
        <v>135</v>
      </c>
      <c r="L54" s="14" t="s">
        <v>135</v>
      </c>
      <c r="M54" s="6">
        <v>46.746000000000002</v>
      </c>
      <c r="N54" s="6">
        <v>46.746000000000002</v>
      </c>
      <c r="O54" s="6">
        <v>46.746000000000002</v>
      </c>
      <c r="P54" s="6">
        <v>46.746000000000002</v>
      </c>
      <c r="Q54" s="6">
        <v>47.463999999999999</v>
      </c>
      <c r="R54" s="6">
        <v>47.463999999999999</v>
      </c>
      <c r="S54" s="6">
        <v>47.463999999999999</v>
      </c>
      <c r="T54" s="6">
        <v>47.463999999999999</v>
      </c>
      <c r="U54" s="6">
        <v>48.164999999999999</v>
      </c>
      <c r="V54" s="6">
        <v>48.164999999999999</v>
      </c>
      <c r="W54" s="6">
        <v>48.164999999999999</v>
      </c>
      <c r="X54" s="6">
        <v>48.164999999999999</v>
      </c>
      <c r="Y54" s="6">
        <v>48.850999999999999</v>
      </c>
      <c r="Z54" s="6">
        <v>48.850999999999999</v>
      </c>
      <c r="AA54" s="6">
        <v>48.850999999999999</v>
      </c>
      <c r="AB54" s="6">
        <v>48.850999999999999</v>
      </c>
    </row>
    <row r="55" spans="1:28" x14ac:dyDescent="0.25">
      <c r="A55" s="14" t="s">
        <v>3</v>
      </c>
      <c r="B55" s="14">
        <v>50.625</v>
      </c>
      <c r="C55" s="14">
        <v>51.005000000000003</v>
      </c>
      <c r="D55" s="14">
        <v>51.005000000000003</v>
      </c>
      <c r="E55" s="14">
        <v>51.005000000000003</v>
      </c>
      <c r="F55" s="14">
        <v>51.005000000000003</v>
      </c>
      <c r="G55" s="14">
        <v>51.005000000000003</v>
      </c>
      <c r="H55" s="14">
        <v>51.005000000000003</v>
      </c>
      <c r="I55" s="14">
        <v>52.426000000000002</v>
      </c>
      <c r="J55" s="14">
        <v>50.625</v>
      </c>
      <c r="K55" s="14" t="s">
        <v>135</v>
      </c>
      <c r="L55" s="14">
        <v>52.426000000000002</v>
      </c>
      <c r="M55" s="6">
        <v>53.046999999999997</v>
      </c>
      <c r="N55" s="6">
        <v>53.046999999999997</v>
      </c>
      <c r="O55" s="6">
        <v>53.046999999999997</v>
      </c>
      <c r="P55" s="6">
        <v>53.046999999999997</v>
      </c>
      <c r="Q55" s="6">
        <v>53.77</v>
      </c>
      <c r="R55" s="6">
        <v>53.77</v>
      </c>
      <c r="S55" s="6">
        <v>53.77</v>
      </c>
      <c r="T55" s="6">
        <v>53.77</v>
      </c>
      <c r="U55" s="6">
        <v>54.499000000000002</v>
      </c>
      <c r="V55" s="6">
        <v>54.499000000000002</v>
      </c>
      <c r="W55" s="6">
        <v>54.499000000000002</v>
      </c>
      <c r="X55" s="6">
        <v>54.499000000000002</v>
      </c>
      <c r="Y55" s="6">
        <v>55.201000000000001</v>
      </c>
      <c r="Z55" s="6">
        <v>55.201000000000001</v>
      </c>
      <c r="AA55" s="6">
        <v>55.201000000000001</v>
      </c>
      <c r="AB55" s="6">
        <v>55.201000000000001</v>
      </c>
    </row>
    <row r="56" spans="1:28" x14ac:dyDescent="0.25">
      <c r="A56" s="14" t="s">
        <v>7</v>
      </c>
      <c r="B56" s="14">
        <v>50.569000000000003</v>
      </c>
      <c r="C56" s="14">
        <v>51.052999999999997</v>
      </c>
      <c r="D56" s="14">
        <v>51.052999999999997</v>
      </c>
      <c r="E56" s="14">
        <v>51.052999999999997</v>
      </c>
      <c r="F56" s="14">
        <v>51.052999999999997</v>
      </c>
      <c r="G56" s="14">
        <v>51.052999999999997</v>
      </c>
      <c r="H56" s="14">
        <v>43.162999999999997</v>
      </c>
      <c r="I56" s="14">
        <v>42.478000000000002</v>
      </c>
      <c r="J56" s="14">
        <v>42.817999999999998</v>
      </c>
      <c r="K56" s="14">
        <v>42.817999999999998</v>
      </c>
      <c r="L56" s="14">
        <v>51.987000000000002</v>
      </c>
      <c r="M56" s="6">
        <v>52.567</v>
      </c>
      <c r="N56" s="6">
        <v>52.567</v>
      </c>
      <c r="O56" s="6">
        <v>52.567</v>
      </c>
      <c r="P56" s="6">
        <v>52.567</v>
      </c>
      <c r="Q56" s="6">
        <v>53.201000000000001</v>
      </c>
      <c r="R56" s="6">
        <v>53.201000000000001</v>
      </c>
      <c r="S56" s="6">
        <v>53.201000000000001</v>
      </c>
      <c r="T56" s="6">
        <v>53.201000000000001</v>
      </c>
      <c r="U56" s="6">
        <v>53.786999999999999</v>
      </c>
      <c r="V56" s="6">
        <v>53.786999999999999</v>
      </c>
      <c r="W56" s="6">
        <v>53.786999999999999</v>
      </c>
      <c r="X56" s="6">
        <v>54.499000000000002</v>
      </c>
      <c r="Y56" s="6">
        <v>54.368000000000002</v>
      </c>
      <c r="Z56" s="6">
        <v>54.368000000000002</v>
      </c>
      <c r="AA56" s="6">
        <v>54.368000000000002</v>
      </c>
      <c r="AB56" s="6">
        <v>54.368000000000002</v>
      </c>
    </row>
    <row r="57" spans="1:28" x14ac:dyDescent="0.25">
      <c r="A57" s="14" t="s">
        <v>4</v>
      </c>
      <c r="B57" s="14">
        <v>42.817999999999998</v>
      </c>
      <c r="C57" s="14">
        <v>43.162999999999997</v>
      </c>
      <c r="D57" s="14">
        <v>43.162999999999997</v>
      </c>
      <c r="E57" s="14">
        <v>43.162999999999997</v>
      </c>
      <c r="F57" s="14">
        <v>43.162999999999997</v>
      </c>
      <c r="G57" s="14">
        <v>43.162999999999997</v>
      </c>
      <c r="H57" s="14">
        <v>70.242999999999995</v>
      </c>
      <c r="I57" s="14">
        <v>71.158000000000001</v>
      </c>
      <c r="J57" s="14">
        <v>69.391000000000005</v>
      </c>
      <c r="K57" s="14">
        <v>69.391000000000005</v>
      </c>
      <c r="L57" s="14">
        <v>42.478000000000002</v>
      </c>
      <c r="M57" s="6">
        <v>42.561</v>
      </c>
      <c r="N57" s="6">
        <v>42.561</v>
      </c>
      <c r="O57" s="6">
        <v>42.561</v>
      </c>
      <c r="P57" s="6">
        <v>42.561</v>
      </c>
      <c r="Q57" s="6">
        <v>42.701000000000001</v>
      </c>
      <c r="R57" s="6">
        <v>42.701000000000001</v>
      </c>
      <c r="S57" s="6">
        <v>42.701000000000001</v>
      </c>
      <c r="T57" s="6">
        <v>42.701000000000001</v>
      </c>
      <c r="U57" s="6">
        <v>42.841999999999999</v>
      </c>
      <c r="V57" s="6">
        <v>42.841999999999999</v>
      </c>
      <c r="W57" s="6">
        <v>42.841999999999999</v>
      </c>
      <c r="X57" s="6">
        <v>42.841999999999999</v>
      </c>
      <c r="Y57" s="6">
        <v>42.972000000000001</v>
      </c>
      <c r="Z57" s="6">
        <v>42.972000000000001</v>
      </c>
      <c r="AA57" s="6">
        <v>42.972000000000001</v>
      </c>
      <c r="AB57" s="6">
        <v>42.972000000000001</v>
      </c>
    </row>
    <row r="58" spans="1:28" x14ac:dyDescent="0.25">
      <c r="A58" s="14" t="s">
        <v>5</v>
      </c>
      <c r="B58" s="14">
        <v>69.391000000000005</v>
      </c>
      <c r="C58" s="14">
        <v>70.242999999999995</v>
      </c>
      <c r="D58" s="14">
        <v>70.242999999999995</v>
      </c>
      <c r="E58" s="14">
        <v>70.242999999999995</v>
      </c>
      <c r="F58" s="14">
        <v>70.242999999999995</v>
      </c>
      <c r="G58" s="14">
        <v>70.242999999999995</v>
      </c>
      <c r="H58" s="14">
        <v>49.466000000000001</v>
      </c>
      <c r="I58" s="14">
        <v>49.709000000000003</v>
      </c>
      <c r="J58" s="14">
        <v>49.137999999999998</v>
      </c>
      <c r="K58" s="14">
        <v>49.137999999999998</v>
      </c>
      <c r="L58" s="14">
        <v>71.158000000000001</v>
      </c>
      <c r="M58" s="6">
        <v>71.947000000000003</v>
      </c>
      <c r="N58" s="6">
        <v>71.947000000000003</v>
      </c>
      <c r="O58" s="6">
        <v>71.947000000000003</v>
      </c>
      <c r="P58" s="6">
        <v>71.947000000000003</v>
      </c>
      <c r="Q58" s="6">
        <v>72.783000000000001</v>
      </c>
      <c r="R58" s="6">
        <v>72.783000000000001</v>
      </c>
      <c r="S58" s="6">
        <v>72.783000000000001</v>
      </c>
      <c r="T58" s="6">
        <v>72.783000000000001</v>
      </c>
      <c r="U58" s="6">
        <v>73.578999999999994</v>
      </c>
      <c r="V58" s="6">
        <v>73.578999999999994</v>
      </c>
      <c r="W58" s="6">
        <v>73.578999999999994</v>
      </c>
      <c r="X58" s="6">
        <v>73.578999999999994</v>
      </c>
      <c r="Y58" s="6">
        <v>74.352000000000004</v>
      </c>
      <c r="Z58" s="6">
        <v>74.352000000000004</v>
      </c>
      <c r="AA58" s="6">
        <v>74.352000000000004</v>
      </c>
      <c r="AB58" s="6">
        <v>74.352000000000004</v>
      </c>
    </row>
    <row r="59" spans="1:28" x14ac:dyDescent="0.25">
      <c r="A59" s="14" t="s">
        <v>6</v>
      </c>
      <c r="B59" s="14">
        <v>49.137999999999998</v>
      </c>
      <c r="C59" s="14">
        <v>49.466000000000001</v>
      </c>
      <c r="D59" s="14">
        <v>49.466000000000001</v>
      </c>
      <c r="E59" s="14">
        <v>49.466000000000001</v>
      </c>
      <c r="F59" s="14">
        <v>49.466000000000001</v>
      </c>
      <c r="G59" s="14">
        <v>49.466000000000001</v>
      </c>
      <c r="H59" s="14">
        <v>51.052999999999997</v>
      </c>
      <c r="I59" s="14">
        <v>51.987000000000002</v>
      </c>
      <c r="J59" s="14">
        <v>50.569000000000003</v>
      </c>
      <c r="K59" s="14">
        <v>50.569000000000003</v>
      </c>
      <c r="L59" s="14">
        <v>49.709000000000003</v>
      </c>
      <c r="M59" s="6">
        <v>49.991</v>
      </c>
      <c r="N59" s="6">
        <v>49.991</v>
      </c>
      <c r="O59" s="6">
        <v>49.991</v>
      </c>
      <c r="P59" s="6">
        <v>49.991</v>
      </c>
      <c r="Q59" s="6">
        <v>50.332999999999998</v>
      </c>
      <c r="R59" s="6">
        <v>50.332999999999998</v>
      </c>
      <c r="S59" s="6">
        <v>50.332999999999998</v>
      </c>
      <c r="T59" s="6">
        <v>50.332999999999998</v>
      </c>
      <c r="U59" s="6">
        <v>50.689</v>
      </c>
      <c r="V59" s="6">
        <v>50.689</v>
      </c>
      <c r="W59" s="6">
        <v>50.689</v>
      </c>
      <c r="X59" s="6">
        <v>50.689</v>
      </c>
      <c r="Y59" s="6">
        <v>51.026000000000003</v>
      </c>
      <c r="Z59" s="6">
        <v>51.026000000000003</v>
      </c>
      <c r="AA59" s="6">
        <v>51.026000000000003</v>
      </c>
      <c r="AB59" s="6">
        <v>51.026000000000003</v>
      </c>
    </row>
    <row r="60" spans="1:28" x14ac:dyDescent="0.25">
      <c r="A60" s="14" t="s">
        <v>8</v>
      </c>
      <c r="B60" s="14">
        <v>61.033999999999999</v>
      </c>
      <c r="C60" s="14">
        <v>61.872</v>
      </c>
      <c r="D60" s="14">
        <v>61.872</v>
      </c>
      <c r="E60" s="14">
        <v>61.872</v>
      </c>
      <c r="F60" s="14">
        <v>61.872</v>
      </c>
      <c r="G60" s="14">
        <v>61.872</v>
      </c>
      <c r="H60" s="14">
        <v>61.872</v>
      </c>
      <c r="I60" s="14">
        <v>62.600999999999999</v>
      </c>
      <c r="J60" s="14">
        <v>61.033999999999999</v>
      </c>
      <c r="K60" s="14">
        <v>61.033999999999999</v>
      </c>
      <c r="L60" s="14">
        <v>62.600999999999999</v>
      </c>
      <c r="M60" s="6">
        <v>63.356000000000002</v>
      </c>
      <c r="N60" s="6">
        <v>63.356000000000002</v>
      </c>
      <c r="O60" s="6">
        <v>63.356000000000002</v>
      </c>
      <c r="P60" s="6">
        <v>63.356000000000002</v>
      </c>
      <c r="Q60" s="6">
        <v>64.135999999999996</v>
      </c>
      <c r="R60" s="6">
        <v>64.135999999999996</v>
      </c>
      <c r="S60" s="6">
        <v>64.135999999999996</v>
      </c>
      <c r="T60" s="6">
        <v>64.135999999999996</v>
      </c>
      <c r="U60" s="6">
        <v>64.884</v>
      </c>
      <c r="V60" s="6">
        <v>64.884</v>
      </c>
      <c r="W60" s="6">
        <v>64.884</v>
      </c>
      <c r="X60" s="6">
        <v>64.884</v>
      </c>
      <c r="Y60" s="6">
        <v>65.617000000000004</v>
      </c>
      <c r="Z60" s="6">
        <v>65.617000000000004</v>
      </c>
      <c r="AA60" s="6">
        <v>65.617000000000004</v>
      </c>
      <c r="AB60" s="6">
        <v>65.617000000000004</v>
      </c>
    </row>
    <row r="61" spans="1:28" x14ac:dyDescent="0.25">
      <c r="A61" s="14" t="s">
        <v>9</v>
      </c>
      <c r="B61" s="14">
        <v>64.075999999999993</v>
      </c>
      <c r="C61" s="14">
        <v>64.820999999999998</v>
      </c>
      <c r="D61" s="14">
        <v>64.820999999999998</v>
      </c>
      <c r="E61" s="14">
        <v>64.820999999999998</v>
      </c>
      <c r="F61" s="14">
        <v>64.820999999999998</v>
      </c>
      <c r="G61" s="14">
        <v>64.820999999999998</v>
      </c>
      <c r="H61" s="14">
        <v>64.820999999999998</v>
      </c>
      <c r="I61" s="14">
        <v>64.459999999999994</v>
      </c>
      <c r="J61" s="14">
        <v>64.075999999999993</v>
      </c>
      <c r="K61" s="14">
        <v>64.075999999999993</v>
      </c>
      <c r="L61" s="14">
        <v>64.459999999999994</v>
      </c>
      <c r="M61" s="6">
        <v>64.966999999999999</v>
      </c>
      <c r="N61" s="6">
        <v>64.966999999999999</v>
      </c>
      <c r="O61" s="6">
        <v>64.966999999999999</v>
      </c>
      <c r="P61" s="6">
        <v>64.966999999999999</v>
      </c>
      <c r="Q61" s="6">
        <v>65.537000000000006</v>
      </c>
      <c r="R61" s="6">
        <v>65.537000000000006</v>
      </c>
      <c r="S61" s="6">
        <v>65.537000000000006</v>
      </c>
      <c r="T61" s="6">
        <v>65.537000000000006</v>
      </c>
      <c r="U61" s="6">
        <v>66.111999999999995</v>
      </c>
      <c r="V61" s="6">
        <v>66.111999999999995</v>
      </c>
      <c r="W61" s="6">
        <v>66.111999999999995</v>
      </c>
      <c r="X61" s="6">
        <v>66.111999999999995</v>
      </c>
      <c r="Y61" s="6">
        <v>66.67</v>
      </c>
      <c r="Z61" s="6">
        <v>66.67</v>
      </c>
      <c r="AA61" s="6">
        <v>66.67</v>
      </c>
      <c r="AB61" s="6">
        <v>66.67</v>
      </c>
    </row>
    <row r="62" spans="1:28" x14ac:dyDescent="0.25">
      <c r="A62" s="14" t="s">
        <v>46</v>
      </c>
      <c r="B62" s="14">
        <v>51.895000000000003</v>
      </c>
      <c r="C62" s="14">
        <v>52.427999999999997</v>
      </c>
      <c r="D62" s="14">
        <v>52.427999999999997</v>
      </c>
      <c r="E62" s="14">
        <v>52.427999999999997</v>
      </c>
      <c r="F62" s="14">
        <v>52.427999999999997</v>
      </c>
      <c r="G62" s="14">
        <v>52.427999999999997</v>
      </c>
      <c r="H62" s="14">
        <v>52.427999999999997</v>
      </c>
      <c r="I62" s="14">
        <v>53.537999999999997</v>
      </c>
      <c r="J62" s="14">
        <v>51.895000000000003</v>
      </c>
      <c r="K62" s="14">
        <v>51.895000000000003</v>
      </c>
      <c r="L62" s="14">
        <v>53.537999999999997</v>
      </c>
      <c r="M62" s="6">
        <v>54.137</v>
      </c>
      <c r="N62" s="6">
        <v>54.137</v>
      </c>
      <c r="O62" s="6">
        <v>54.137</v>
      </c>
      <c r="P62" s="6">
        <v>54.137</v>
      </c>
      <c r="Q62" s="6">
        <v>54.805</v>
      </c>
      <c r="R62" s="6">
        <v>54.805</v>
      </c>
      <c r="S62" s="6">
        <v>54.805</v>
      </c>
      <c r="T62" s="6">
        <v>54.805</v>
      </c>
      <c r="U62" s="6">
        <v>55.445</v>
      </c>
      <c r="V62" s="6">
        <v>55.445</v>
      </c>
      <c r="W62" s="6">
        <v>55.445</v>
      </c>
      <c r="X62" s="6">
        <v>55.445</v>
      </c>
      <c r="Y62" s="6">
        <v>56.076000000000001</v>
      </c>
      <c r="Z62" s="6">
        <v>56.076000000000001</v>
      </c>
      <c r="AA62" s="6">
        <v>56.076000000000001</v>
      </c>
      <c r="AB62" s="6">
        <v>56.076000000000001</v>
      </c>
    </row>
    <row r="63" spans="1:28" x14ac:dyDescent="0.25">
      <c r="A63" s="14" t="s">
        <v>11</v>
      </c>
      <c r="B63" s="14">
        <v>49.192999999999998</v>
      </c>
      <c r="C63" s="14">
        <v>49.508000000000003</v>
      </c>
      <c r="D63" s="14">
        <v>49.508000000000003</v>
      </c>
      <c r="E63" s="14">
        <v>49.508000000000003</v>
      </c>
      <c r="F63" s="14">
        <v>49.508000000000003</v>
      </c>
      <c r="G63" s="14">
        <v>49.508000000000003</v>
      </c>
      <c r="H63" s="14">
        <v>49.508000000000003</v>
      </c>
      <c r="I63" s="14">
        <v>49.872</v>
      </c>
      <c r="J63" s="14">
        <v>49.192999999999998</v>
      </c>
      <c r="K63" s="14">
        <v>49.192999999999998</v>
      </c>
      <c r="L63" s="14">
        <v>49.872</v>
      </c>
      <c r="M63" s="6">
        <v>50.17</v>
      </c>
      <c r="N63" s="6">
        <v>50.17</v>
      </c>
      <c r="O63" s="6">
        <v>50.17</v>
      </c>
      <c r="P63" s="6">
        <v>50.17</v>
      </c>
      <c r="Q63" s="6">
        <v>50.548999999999999</v>
      </c>
      <c r="R63" s="6">
        <v>50.548999999999999</v>
      </c>
      <c r="S63" s="6">
        <v>50.548999999999999</v>
      </c>
      <c r="T63" s="6">
        <v>50.548999999999999</v>
      </c>
      <c r="U63" s="6">
        <v>50.927</v>
      </c>
      <c r="V63" s="6">
        <v>50.927</v>
      </c>
      <c r="W63" s="6">
        <v>50.927</v>
      </c>
      <c r="X63" s="6">
        <v>50.927</v>
      </c>
      <c r="Y63" s="6">
        <v>51.305999999999997</v>
      </c>
      <c r="Z63" s="6">
        <v>51.305999999999997</v>
      </c>
      <c r="AA63" s="6">
        <v>51.305999999999997</v>
      </c>
      <c r="AB63" s="6">
        <v>51.305999999999997</v>
      </c>
    </row>
    <row r="64" spans="1:28" x14ac:dyDescent="0.25">
      <c r="A64" s="14" t="s">
        <v>41</v>
      </c>
      <c r="B64" s="14">
        <v>652.15199999999993</v>
      </c>
      <c r="C64" s="14">
        <v>659.02800000000002</v>
      </c>
      <c r="D64" s="14">
        <v>659.02800000000002</v>
      </c>
      <c r="E64" s="14">
        <v>659.02800000000002</v>
      </c>
      <c r="F64" s="14">
        <v>659.02800000000002</v>
      </c>
      <c r="G64" s="14">
        <v>659.02800000000002</v>
      </c>
      <c r="H64" s="14">
        <v>659.02800000000002</v>
      </c>
      <c r="I64" s="14">
        <v>665.87156463987878</v>
      </c>
      <c r="J64" s="14">
        <v>665.87156463987878</v>
      </c>
      <c r="K64" s="14">
        <v>665.87156463987878</v>
      </c>
      <c r="L64" s="14">
        <v>665.87156463987878</v>
      </c>
      <c r="M64" s="169">
        <f>SUM(M52:M63)</f>
        <v>672.2299999999999</v>
      </c>
      <c r="N64" s="169">
        <f t="shared" ref="N64" si="115">SUM(N52:N63)</f>
        <v>672.2299999999999</v>
      </c>
      <c r="O64" s="169">
        <f t="shared" ref="O64:AB64" si="116">SUM(O52:O63)</f>
        <v>672.2299999999999</v>
      </c>
      <c r="P64" s="169">
        <f t="shared" si="116"/>
        <v>672.2299999999999</v>
      </c>
      <c r="Q64" s="169">
        <f t="shared" si="116"/>
        <v>679.25</v>
      </c>
      <c r="R64" s="169">
        <f t="shared" si="116"/>
        <v>679.25</v>
      </c>
      <c r="S64" s="169">
        <f t="shared" si="116"/>
        <v>679.25</v>
      </c>
      <c r="T64" s="169">
        <f t="shared" si="116"/>
        <v>679.25</v>
      </c>
      <c r="U64" s="169">
        <f t="shared" si="116"/>
        <v>686.06700000000001</v>
      </c>
      <c r="V64" s="169">
        <f t="shared" si="116"/>
        <v>686.06700000000001</v>
      </c>
      <c r="W64" s="169">
        <f t="shared" si="116"/>
        <v>686.06700000000001</v>
      </c>
      <c r="X64" s="169">
        <f t="shared" si="116"/>
        <v>686.779</v>
      </c>
      <c r="Y64" s="169">
        <f t="shared" si="116"/>
        <v>692.78399999999999</v>
      </c>
      <c r="Z64" s="169">
        <f t="shared" si="116"/>
        <v>692.78399999999999</v>
      </c>
      <c r="AA64" s="169">
        <f t="shared" si="116"/>
        <v>692.78399999999999</v>
      </c>
      <c r="AB64" s="169">
        <f t="shared" si="116"/>
        <v>692.78399999999999</v>
      </c>
    </row>
    <row r="65" spans="1:57" x14ac:dyDescent="0.25">
      <c r="A65" s="14" t="s">
        <v>24</v>
      </c>
      <c r="B65" s="14">
        <v>113.10599999999999</v>
      </c>
      <c r="C65" s="14">
        <v>114.1</v>
      </c>
      <c r="D65" s="14">
        <v>114.1</v>
      </c>
      <c r="E65" s="14">
        <v>114.1</v>
      </c>
      <c r="F65" s="14">
        <v>114.1</v>
      </c>
      <c r="G65" s="14">
        <v>114.1</v>
      </c>
      <c r="H65" s="14">
        <v>114.1</v>
      </c>
      <c r="I65" s="14">
        <v>112.443</v>
      </c>
      <c r="J65" s="14">
        <v>113.10599999999999</v>
      </c>
      <c r="K65" s="14">
        <v>113.10599999999999</v>
      </c>
      <c r="L65" s="14">
        <v>112.443</v>
      </c>
      <c r="M65" s="6">
        <v>112.74</v>
      </c>
      <c r="N65" s="6">
        <v>112.74</v>
      </c>
      <c r="O65" s="6">
        <v>112.74</v>
      </c>
      <c r="P65" s="6">
        <v>112.74</v>
      </c>
      <c r="Q65" s="6">
        <v>113.259</v>
      </c>
      <c r="R65" s="6">
        <v>113.259</v>
      </c>
      <c r="S65" s="6">
        <v>113.259</v>
      </c>
      <c r="T65" s="6">
        <v>113.259</v>
      </c>
      <c r="U65" s="6">
        <v>113.685</v>
      </c>
      <c r="V65" s="6">
        <v>113.685</v>
      </c>
      <c r="W65" s="6">
        <v>113.685</v>
      </c>
      <c r="X65" s="6">
        <v>113.685</v>
      </c>
      <c r="Y65" s="6">
        <v>114.121</v>
      </c>
      <c r="Z65" s="6">
        <v>114.121</v>
      </c>
      <c r="AA65" s="6">
        <v>114</v>
      </c>
      <c r="AB65" s="6">
        <v>114</v>
      </c>
    </row>
    <row r="66" spans="1:57" x14ac:dyDescent="0.25">
      <c r="A66" s="14" t="s">
        <v>65</v>
      </c>
      <c r="B66" s="14">
        <v>3765.2359999999999</v>
      </c>
      <c r="C66" s="14">
        <v>3794.8739999999998</v>
      </c>
      <c r="D66" s="14">
        <v>3794.8739999999998</v>
      </c>
      <c r="E66" s="14">
        <v>3794.8739999999998</v>
      </c>
      <c r="F66" s="14">
        <v>3794.8749999999991</v>
      </c>
      <c r="G66" s="14">
        <v>3794.8749999999991</v>
      </c>
      <c r="H66" s="14">
        <v>3794.8749999999991</v>
      </c>
      <c r="I66" s="14">
        <v>3807.0790000000002</v>
      </c>
      <c r="J66" s="14">
        <v>3807.0790000000002</v>
      </c>
      <c r="K66" s="14">
        <v>3807.0790000000002</v>
      </c>
      <c r="L66" s="14">
        <v>3810</v>
      </c>
      <c r="M66" s="6">
        <v>3830.0909999999999</v>
      </c>
      <c r="N66" s="6">
        <v>3830.0909999999999</v>
      </c>
      <c r="O66" s="6">
        <v>3830.0909999999999</v>
      </c>
      <c r="P66" s="6">
        <v>3830.0909999999999</v>
      </c>
      <c r="Q66" s="6">
        <v>3858.1509999999998</v>
      </c>
      <c r="R66" s="6">
        <v>3858.1509999999998</v>
      </c>
      <c r="S66" s="6">
        <v>3858.1509999999998</v>
      </c>
      <c r="T66" s="6">
        <v>3858.1509999999998</v>
      </c>
      <c r="U66" s="6">
        <v>3885.2959999999998</v>
      </c>
      <c r="V66" s="6">
        <v>3885.2959999999998</v>
      </c>
      <c r="W66" s="6">
        <v>3885.2959999999998</v>
      </c>
      <c r="X66" s="6">
        <v>3890</v>
      </c>
      <c r="Y66" s="6">
        <v>3910</v>
      </c>
      <c r="Z66" s="6">
        <v>3911.7429999999999</v>
      </c>
      <c r="AA66" s="6">
        <v>3911.7429999999999</v>
      </c>
      <c r="AB66" s="6">
        <v>3911.7449999999999</v>
      </c>
    </row>
    <row r="67" spans="1:57" x14ac:dyDescent="0.25">
      <c r="A67" s="14" t="s">
        <v>42</v>
      </c>
      <c r="B67" s="14">
        <v>23222.538</v>
      </c>
      <c r="C67" s="14">
        <v>23385.949000000001</v>
      </c>
      <c r="D67" s="14">
        <v>23385.949000000001</v>
      </c>
      <c r="E67" s="14">
        <v>23385.949000000001</v>
      </c>
      <c r="F67" s="14">
        <v>23385.954000000005</v>
      </c>
      <c r="G67" s="14">
        <v>23385.954000000005</v>
      </c>
      <c r="H67" s="14">
        <v>23385.954000000005</v>
      </c>
      <c r="I67" s="14">
        <v>23542.796999999999</v>
      </c>
      <c r="J67" s="14">
        <v>23542.796999999999</v>
      </c>
      <c r="K67" s="14">
        <v>23542.796999999999</v>
      </c>
      <c r="L67" s="14">
        <v>23540</v>
      </c>
      <c r="M67" s="6">
        <v>23688.898000000001</v>
      </c>
      <c r="N67" s="6">
        <v>23688.898000000001</v>
      </c>
      <c r="O67" s="6">
        <v>23688.898000000001</v>
      </c>
      <c r="P67" s="6">
        <v>23688.898000000001</v>
      </c>
      <c r="Q67" s="6">
        <v>23868.495999999999</v>
      </c>
      <c r="R67" s="6">
        <v>23868.495999999999</v>
      </c>
      <c r="S67" s="6">
        <v>23868.495999999999</v>
      </c>
      <c r="T67" s="6">
        <v>23868.495999999999</v>
      </c>
      <c r="U67" s="6">
        <v>24040.827000000001</v>
      </c>
      <c r="V67" s="6">
        <v>23969.321</v>
      </c>
      <c r="W67" s="6">
        <v>23969.321</v>
      </c>
      <c r="X67" s="6">
        <v>23970</v>
      </c>
      <c r="Y67" s="6">
        <v>24140</v>
      </c>
      <c r="Z67" s="6">
        <v>24209.027999999998</v>
      </c>
      <c r="AA67" s="6">
        <v>24209.027999999998</v>
      </c>
      <c r="AB67" s="6">
        <v>24209.028999999999</v>
      </c>
    </row>
    <row r="70" spans="1:57" x14ac:dyDescent="0.25">
      <c r="A70" s="114" t="s">
        <v>994</v>
      </c>
    </row>
    <row r="71" spans="1:57" x14ac:dyDescent="0.25">
      <c r="B71" s="14" t="s">
        <v>137</v>
      </c>
      <c r="D71" s="206" t="s">
        <v>1048</v>
      </c>
    </row>
    <row r="72" spans="1:57" x14ac:dyDescent="0.25">
      <c r="B72" s="14" t="s">
        <v>139</v>
      </c>
    </row>
    <row r="73" spans="1:57" x14ac:dyDescent="0.25">
      <c r="B73" s="14" t="s">
        <v>140</v>
      </c>
      <c r="C73" s="14" t="s">
        <v>141</v>
      </c>
      <c r="D73" s="14" t="s">
        <v>142</v>
      </c>
      <c r="E73" s="14" t="s">
        <v>143</v>
      </c>
      <c r="F73" s="14" t="s">
        <v>149</v>
      </c>
      <c r="G73" s="14" t="s">
        <v>150</v>
      </c>
      <c r="H73" s="168" t="s">
        <v>151</v>
      </c>
      <c r="I73" s="14" t="s">
        <v>152</v>
      </c>
      <c r="J73" s="14" t="s">
        <v>157</v>
      </c>
      <c r="K73" s="14" t="s">
        <v>158</v>
      </c>
      <c r="L73" s="14" t="s">
        <v>159</v>
      </c>
      <c r="M73" s="14" t="s">
        <v>162</v>
      </c>
      <c r="N73" s="14" t="s">
        <v>843</v>
      </c>
      <c r="O73" s="168" t="s">
        <v>842</v>
      </c>
      <c r="P73" s="202" t="s">
        <v>1037</v>
      </c>
      <c r="Q73" s="202" t="s">
        <v>1036</v>
      </c>
      <c r="R73" s="202" t="s">
        <v>1038</v>
      </c>
      <c r="S73" s="202" t="s">
        <v>1039</v>
      </c>
      <c r="T73" s="202" t="s">
        <v>1035</v>
      </c>
      <c r="U73" s="205" t="s">
        <v>1046</v>
      </c>
      <c r="V73" s="206" t="s">
        <v>1047</v>
      </c>
      <c r="W73" s="206" t="s">
        <v>1067</v>
      </c>
      <c r="X73" s="238" t="s">
        <v>1102</v>
      </c>
      <c r="Y73" s="238" t="s">
        <v>1103</v>
      </c>
      <c r="Z73" s="244" t="s">
        <v>1111</v>
      </c>
      <c r="AA73" s="258" t="s">
        <v>1145</v>
      </c>
      <c r="AB73" s="264" t="s">
        <v>1146</v>
      </c>
      <c r="AI73" s="14" t="s">
        <v>149</v>
      </c>
      <c r="AJ73" s="14" t="s">
        <v>150</v>
      </c>
      <c r="AK73" s="168" t="s">
        <v>151</v>
      </c>
      <c r="AL73" s="14" t="s">
        <v>152</v>
      </c>
      <c r="AM73" s="14" t="s">
        <v>157</v>
      </c>
      <c r="AN73" s="14" t="s">
        <v>158</v>
      </c>
      <c r="AO73" s="14" t="s">
        <v>159</v>
      </c>
      <c r="AP73" s="14" t="s">
        <v>162</v>
      </c>
      <c r="AQ73" s="14" t="s">
        <v>843</v>
      </c>
      <c r="AR73" s="168" t="s">
        <v>842</v>
      </c>
      <c r="AS73" s="202" t="s">
        <v>1037</v>
      </c>
      <c r="AT73" s="202" t="s">
        <v>1036</v>
      </c>
      <c r="AU73" s="202" t="s">
        <v>1038</v>
      </c>
      <c r="AV73" s="202" t="s">
        <v>1039</v>
      </c>
      <c r="AW73" s="202" t="s">
        <v>1035</v>
      </c>
      <c r="AX73" s="205" t="s">
        <v>1046</v>
      </c>
      <c r="AY73" s="206" t="s">
        <v>1047</v>
      </c>
      <c r="AZ73" s="238" t="s">
        <v>1067</v>
      </c>
      <c r="BA73" s="238" t="s">
        <v>1102</v>
      </c>
      <c r="BB73" s="238" t="s">
        <v>1103</v>
      </c>
      <c r="BC73" s="244" t="s">
        <v>1111</v>
      </c>
      <c r="BD73" s="258" t="s">
        <v>1145</v>
      </c>
      <c r="BE73" s="264" t="s">
        <v>1146</v>
      </c>
    </row>
    <row r="74" spans="1:57" x14ac:dyDescent="0.25">
      <c r="B74" s="14" t="s">
        <v>145</v>
      </c>
      <c r="C74" s="14" t="s">
        <v>146</v>
      </c>
      <c r="D74" s="14" t="s">
        <v>147</v>
      </c>
      <c r="E74" s="14" t="s">
        <v>148</v>
      </c>
      <c r="F74" s="14" t="s">
        <v>153</v>
      </c>
      <c r="G74" s="14" t="s">
        <v>154</v>
      </c>
      <c r="H74" s="14" t="s">
        <v>155</v>
      </c>
      <c r="I74" s="14" t="s">
        <v>156</v>
      </c>
      <c r="J74" s="14" t="s">
        <v>153</v>
      </c>
      <c r="K74" s="14" t="s">
        <v>154</v>
      </c>
      <c r="L74" s="14" t="s">
        <v>155</v>
      </c>
      <c r="M74" s="14" t="s">
        <v>156</v>
      </c>
      <c r="N74" s="14" t="s">
        <v>153</v>
      </c>
      <c r="O74" s="168" t="s">
        <v>154</v>
      </c>
      <c r="P74" s="168" t="s">
        <v>155</v>
      </c>
      <c r="Q74" s="168" t="s">
        <v>156</v>
      </c>
      <c r="R74" s="168" t="s">
        <v>153</v>
      </c>
      <c r="S74" s="168" t="s">
        <v>154</v>
      </c>
      <c r="T74" s="168" t="s">
        <v>155</v>
      </c>
      <c r="U74" s="205" t="s">
        <v>156</v>
      </c>
      <c r="V74" s="206" t="s">
        <v>153</v>
      </c>
      <c r="W74" s="206" t="s">
        <v>30</v>
      </c>
      <c r="X74" s="238" t="s">
        <v>31</v>
      </c>
      <c r="Y74" s="238" t="s">
        <v>32</v>
      </c>
      <c r="Z74" s="244" t="s">
        <v>29</v>
      </c>
      <c r="AA74" s="258" t="s">
        <v>30</v>
      </c>
      <c r="AB74" s="264" t="s">
        <v>31</v>
      </c>
      <c r="AI74" s="14" t="s">
        <v>153</v>
      </c>
      <c r="AJ74" s="14" t="s">
        <v>154</v>
      </c>
      <c r="AK74" s="14" t="s">
        <v>155</v>
      </c>
      <c r="AL74" s="14" t="s">
        <v>156</v>
      </c>
      <c r="AM74" s="14" t="s">
        <v>153</v>
      </c>
      <c r="AN74" s="14" t="s">
        <v>154</v>
      </c>
      <c r="AO74" s="14" t="s">
        <v>155</v>
      </c>
      <c r="AP74" s="14" t="s">
        <v>156</v>
      </c>
      <c r="AQ74" s="14" t="s">
        <v>153</v>
      </c>
      <c r="AR74" s="168" t="s">
        <v>154</v>
      </c>
      <c r="AS74" s="168" t="s">
        <v>155</v>
      </c>
      <c r="AT74" s="168" t="s">
        <v>156</v>
      </c>
      <c r="AU74" s="168" t="s">
        <v>153</v>
      </c>
      <c r="AV74" s="168" t="s">
        <v>154</v>
      </c>
      <c r="AW74" s="168" t="s">
        <v>155</v>
      </c>
      <c r="AX74" s="205" t="s">
        <v>156</v>
      </c>
      <c r="AY74" s="206" t="s">
        <v>153</v>
      </c>
      <c r="AZ74" s="206" t="s">
        <v>154</v>
      </c>
      <c r="BA74" s="238" t="s">
        <v>155</v>
      </c>
      <c r="BB74" s="238" t="s">
        <v>156</v>
      </c>
      <c r="BC74" s="244" t="s">
        <v>153</v>
      </c>
      <c r="BD74" s="258" t="s">
        <v>154</v>
      </c>
      <c r="BE74" s="264" t="s">
        <v>155</v>
      </c>
    </row>
    <row r="75" spans="1:57" x14ac:dyDescent="0.25">
      <c r="A75" s="14" t="s">
        <v>0</v>
      </c>
      <c r="E75" s="14">
        <v>92</v>
      </c>
      <c r="F75" s="14">
        <v>88</v>
      </c>
      <c r="G75" s="14">
        <v>83</v>
      </c>
      <c r="H75" s="14">
        <v>72</v>
      </c>
      <c r="I75" s="14">
        <v>77</v>
      </c>
      <c r="J75" s="14">
        <v>64</v>
      </c>
      <c r="K75" s="14">
        <v>47</v>
      </c>
      <c r="L75" s="14">
        <v>46</v>
      </c>
      <c r="M75" s="14">
        <v>40</v>
      </c>
      <c r="N75" s="14">
        <v>48</v>
      </c>
      <c r="O75" s="14">
        <v>55</v>
      </c>
      <c r="P75" s="14">
        <v>55</v>
      </c>
      <c r="Q75" s="14">
        <v>55</v>
      </c>
      <c r="R75" s="14">
        <v>52</v>
      </c>
      <c r="S75" s="14">
        <v>74</v>
      </c>
      <c r="T75" s="14">
        <v>77</v>
      </c>
      <c r="U75" s="14">
        <v>76</v>
      </c>
      <c r="V75" s="14">
        <v>81</v>
      </c>
      <c r="W75" s="14">
        <v>111</v>
      </c>
      <c r="X75" s="14">
        <v>106</v>
      </c>
      <c r="Y75" s="14">
        <v>101</v>
      </c>
      <c r="Z75" s="14">
        <v>112</v>
      </c>
      <c r="AA75" s="14">
        <v>123</v>
      </c>
      <c r="AB75" s="14">
        <v>119</v>
      </c>
      <c r="AI75" s="125" cm="1">
        <f t="array" ref="AI75">INDEX(F75:F90,Control!$B$2)</f>
        <v>88</v>
      </c>
      <c r="AJ75" s="125" cm="1">
        <f t="array" ref="AJ75">INDEX(G75:G90,Control!$B$2)</f>
        <v>83</v>
      </c>
      <c r="AK75" s="125" cm="1">
        <f t="array" ref="AK75">INDEX(H75:H90,Control!$B$2)</f>
        <v>72</v>
      </c>
      <c r="AL75" s="125" cm="1">
        <f t="array" ref="AL75">INDEX(I75:I90,Control!$B$2)</f>
        <v>77</v>
      </c>
      <c r="AM75" s="125" cm="1">
        <f t="array" ref="AM75">INDEX(J75:J90,Control!$B$2)</f>
        <v>64</v>
      </c>
      <c r="AN75" s="125" cm="1">
        <f t="array" ref="AN75">INDEX(K75:K90,Control!$B$2)</f>
        <v>47</v>
      </c>
      <c r="AO75" s="125" cm="1">
        <f t="array" ref="AO75">INDEX(L75:L90,Control!$B$2)</f>
        <v>46</v>
      </c>
      <c r="AP75" s="125" cm="1">
        <f t="array" ref="AP75">INDEX(M75:M90,Control!$B$2)</f>
        <v>40</v>
      </c>
      <c r="AQ75" s="125" cm="1">
        <f t="array" ref="AQ75">INDEX(N75:N90,Control!$B$2)</f>
        <v>48</v>
      </c>
      <c r="AR75" s="125" cm="1">
        <f t="array" ref="AR75">INDEX(O75:O90,Control!$B$2)</f>
        <v>55</v>
      </c>
      <c r="AS75" s="125" cm="1">
        <f t="array" ref="AS75">INDEX(P75:P90,Control!$B$2)</f>
        <v>55</v>
      </c>
      <c r="AT75" s="125" cm="1">
        <f t="array" ref="AT75">INDEX(Q75:Q90,Control!$B$2)</f>
        <v>55</v>
      </c>
      <c r="AU75" s="125" cm="1">
        <f t="array" ref="AU75">INDEX(R75:R90,Control!$B$2)</f>
        <v>52</v>
      </c>
      <c r="AV75" s="125" cm="1">
        <f t="array" ref="AV75">INDEX(S75:S90,Control!$B$2)</f>
        <v>74</v>
      </c>
      <c r="AW75" s="125" cm="1">
        <f t="array" ref="AW75">INDEX(T75:T90,Control!$B$2)</f>
        <v>77</v>
      </c>
      <c r="AX75" s="125" cm="1">
        <f t="array" ref="AX75">INDEX(U75:U90,Control!$B$2)</f>
        <v>76</v>
      </c>
      <c r="AY75" s="125" cm="1">
        <f t="array" ref="AY75">INDEX(V75:V90,Control!$B$2)</f>
        <v>81</v>
      </c>
      <c r="AZ75" s="125" cm="1">
        <f t="array" ref="AZ75">INDEX(W75:W90,Control!$B$2)</f>
        <v>111</v>
      </c>
      <c r="BA75" s="125" cm="1">
        <f t="array" ref="BA75">INDEX(X75:X90,Control!$B$2)</f>
        <v>106</v>
      </c>
      <c r="BB75" s="125" cm="1">
        <f t="array" ref="BB75">INDEX(Y75:Y90,Control!$B$2)</f>
        <v>101</v>
      </c>
      <c r="BC75" s="125" cm="1">
        <f t="array" ref="BC75">INDEX(Z75:Z90,Control!$B$2)</f>
        <v>112</v>
      </c>
      <c r="BD75" s="125" cm="1">
        <f t="array" ref="BD75">INDEX(AA75:AA90,Control!$B$2)</f>
        <v>123</v>
      </c>
      <c r="BE75" s="125" cm="1">
        <f t="array" ref="BE75">INDEX(AB75:AB90,Control!$B$2)</f>
        <v>119</v>
      </c>
    </row>
    <row r="76" spans="1:57" x14ac:dyDescent="0.25">
      <c r="A76" s="14" t="s">
        <v>1</v>
      </c>
      <c r="E76" s="14">
        <v>31</v>
      </c>
      <c r="F76" s="14">
        <v>32</v>
      </c>
      <c r="G76" s="14">
        <v>27</v>
      </c>
      <c r="H76" s="14">
        <v>28</v>
      </c>
      <c r="I76" s="14">
        <v>33</v>
      </c>
      <c r="J76" s="14">
        <v>34</v>
      </c>
      <c r="K76" s="14">
        <v>20</v>
      </c>
      <c r="L76" s="14">
        <v>31</v>
      </c>
      <c r="M76" s="14">
        <v>42</v>
      </c>
      <c r="N76" s="14">
        <v>50</v>
      </c>
      <c r="O76" s="14">
        <v>49</v>
      </c>
      <c r="P76" s="14">
        <v>54</v>
      </c>
      <c r="Q76" s="14">
        <v>57</v>
      </c>
      <c r="R76" s="14">
        <v>58</v>
      </c>
      <c r="S76" s="14">
        <v>73</v>
      </c>
      <c r="T76" s="14">
        <v>72</v>
      </c>
      <c r="U76" s="14">
        <v>70</v>
      </c>
      <c r="V76" s="14" t="s">
        <v>135</v>
      </c>
      <c r="W76" s="14">
        <v>51</v>
      </c>
      <c r="X76" s="14">
        <v>47</v>
      </c>
      <c r="Y76" s="14">
        <v>48</v>
      </c>
      <c r="Z76" s="14" t="s">
        <v>135</v>
      </c>
      <c r="AA76" s="14">
        <v>67</v>
      </c>
      <c r="AB76" s="14">
        <v>66</v>
      </c>
    </row>
    <row r="77" spans="1:57" x14ac:dyDescent="0.25">
      <c r="A77" s="14" t="s">
        <v>2</v>
      </c>
      <c r="E77" s="14">
        <v>136</v>
      </c>
      <c r="F77" s="14">
        <v>163</v>
      </c>
      <c r="G77" s="14">
        <v>159</v>
      </c>
      <c r="H77" s="14">
        <v>157</v>
      </c>
      <c r="I77" s="14" t="s">
        <v>135</v>
      </c>
      <c r="J77" s="14" t="s">
        <v>135</v>
      </c>
      <c r="K77" s="14" t="s">
        <v>135</v>
      </c>
      <c r="L77" s="14" t="s">
        <v>135</v>
      </c>
      <c r="M77" s="14">
        <v>139</v>
      </c>
      <c r="N77" s="14">
        <v>156</v>
      </c>
      <c r="O77" s="14">
        <v>167</v>
      </c>
      <c r="P77" s="14">
        <v>175</v>
      </c>
      <c r="Q77" s="14">
        <v>176</v>
      </c>
      <c r="R77" s="14">
        <v>184</v>
      </c>
      <c r="S77" s="14">
        <v>191</v>
      </c>
      <c r="T77" s="14">
        <v>193</v>
      </c>
      <c r="U77" s="14">
        <v>211</v>
      </c>
      <c r="V77" s="14">
        <v>222</v>
      </c>
      <c r="W77" s="14">
        <v>119</v>
      </c>
      <c r="X77" s="14">
        <v>143</v>
      </c>
      <c r="Y77" s="14">
        <v>244</v>
      </c>
      <c r="Z77" s="14">
        <v>266</v>
      </c>
      <c r="AA77" s="14">
        <v>280</v>
      </c>
      <c r="AB77" s="14">
        <v>275</v>
      </c>
    </row>
    <row r="78" spans="1:57" x14ac:dyDescent="0.25">
      <c r="A78" s="14" t="s">
        <v>3</v>
      </c>
      <c r="E78" s="14">
        <v>72</v>
      </c>
      <c r="F78" s="14">
        <v>78</v>
      </c>
      <c r="G78" s="14">
        <v>79</v>
      </c>
      <c r="H78" s="14">
        <v>89</v>
      </c>
      <c r="I78" s="14">
        <v>94</v>
      </c>
      <c r="J78" s="14">
        <v>83</v>
      </c>
      <c r="K78" s="14" t="s">
        <v>135</v>
      </c>
      <c r="L78" s="14">
        <v>72</v>
      </c>
      <c r="M78" s="14">
        <v>80</v>
      </c>
      <c r="N78" s="14">
        <v>68</v>
      </c>
      <c r="O78" s="14">
        <v>72</v>
      </c>
      <c r="P78" s="14">
        <v>77</v>
      </c>
      <c r="Q78" s="14">
        <v>92</v>
      </c>
      <c r="R78" s="14">
        <v>100</v>
      </c>
      <c r="S78" s="14">
        <v>108</v>
      </c>
      <c r="T78" s="14">
        <v>111</v>
      </c>
      <c r="U78" s="14">
        <v>116</v>
      </c>
      <c r="V78" s="14">
        <v>120</v>
      </c>
      <c r="W78" s="14">
        <v>135</v>
      </c>
      <c r="X78" s="14">
        <v>149</v>
      </c>
      <c r="Y78" s="14">
        <v>168</v>
      </c>
      <c r="Z78" s="14">
        <v>168</v>
      </c>
      <c r="AA78" s="14">
        <v>164</v>
      </c>
      <c r="AB78" s="14">
        <v>144</v>
      </c>
    </row>
    <row r="79" spans="1:57" x14ac:dyDescent="0.25">
      <c r="A79" s="14" t="s">
        <v>7</v>
      </c>
      <c r="E79" s="14">
        <v>11</v>
      </c>
      <c r="F79" s="14">
        <v>13</v>
      </c>
      <c r="G79" s="14">
        <v>9</v>
      </c>
      <c r="H79" s="14">
        <v>8</v>
      </c>
      <c r="I79" s="14">
        <v>15</v>
      </c>
      <c r="J79" s="14">
        <v>13</v>
      </c>
      <c r="K79" s="14">
        <v>19</v>
      </c>
      <c r="L79" s="14">
        <v>14</v>
      </c>
      <c r="M79" s="14">
        <v>12</v>
      </c>
      <c r="N79" s="14">
        <v>13</v>
      </c>
      <c r="O79" s="14">
        <v>18</v>
      </c>
      <c r="P79" s="14" t="s">
        <v>135</v>
      </c>
      <c r="Q79" s="14">
        <v>23</v>
      </c>
      <c r="R79" s="14">
        <v>17</v>
      </c>
      <c r="S79" s="14">
        <v>15</v>
      </c>
      <c r="T79" s="14">
        <v>11</v>
      </c>
      <c r="U79" s="14">
        <v>13</v>
      </c>
      <c r="V79" s="14">
        <v>14</v>
      </c>
      <c r="W79" s="14">
        <v>20</v>
      </c>
      <c r="X79" s="14">
        <v>11</v>
      </c>
      <c r="Y79" s="14">
        <v>16</v>
      </c>
      <c r="Z79" s="14">
        <v>17</v>
      </c>
      <c r="AA79" s="14">
        <v>37</v>
      </c>
      <c r="AB79" s="14">
        <v>37</v>
      </c>
    </row>
    <row r="80" spans="1:57" x14ac:dyDescent="0.25">
      <c r="A80" s="14" t="s">
        <v>4</v>
      </c>
      <c r="E80" s="14">
        <v>72</v>
      </c>
      <c r="F80" s="14">
        <v>66</v>
      </c>
      <c r="G80" s="14">
        <v>53</v>
      </c>
      <c r="H80" s="14">
        <v>47</v>
      </c>
      <c r="I80" s="14">
        <v>52</v>
      </c>
      <c r="J80" s="14">
        <v>55</v>
      </c>
      <c r="K80" s="14">
        <v>55</v>
      </c>
      <c r="L80" s="14">
        <v>67</v>
      </c>
      <c r="M80" s="14">
        <v>72</v>
      </c>
      <c r="N80" s="14">
        <v>76</v>
      </c>
      <c r="O80" s="14">
        <v>101</v>
      </c>
      <c r="P80" s="14">
        <v>116</v>
      </c>
      <c r="Q80" s="14">
        <v>109</v>
      </c>
      <c r="R80" s="14">
        <v>125</v>
      </c>
      <c r="S80" s="14">
        <v>134</v>
      </c>
      <c r="T80" s="14">
        <v>148</v>
      </c>
      <c r="U80" s="14">
        <v>156</v>
      </c>
      <c r="V80" s="14">
        <v>169</v>
      </c>
      <c r="W80" s="14" t="s">
        <v>135</v>
      </c>
      <c r="X80" s="14">
        <v>190</v>
      </c>
      <c r="Y80" s="14">
        <v>200</v>
      </c>
      <c r="Z80" s="14">
        <v>177</v>
      </c>
      <c r="AA80" s="14">
        <v>164</v>
      </c>
      <c r="AB80" s="14">
        <v>172</v>
      </c>
    </row>
    <row r="81" spans="1:57" x14ac:dyDescent="0.25">
      <c r="A81" s="14" t="s">
        <v>5</v>
      </c>
      <c r="E81" s="14">
        <v>65</v>
      </c>
      <c r="F81" s="14">
        <v>51</v>
      </c>
      <c r="G81" s="14">
        <v>50</v>
      </c>
      <c r="H81" s="14">
        <v>39</v>
      </c>
      <c r="I81" s="14">
        <v>50</v>
      </c>
      <c r="J81" s="14">
        <v>44</v>
      </c>
      <c r="K81" s="14">
        <v>43</v>
      </c>
      <c r="L81" s="14">
        <v>58</v>
      </c>
      <c r="M81" s="14">
        <v>44</v>
      </c>
      <c r="N81" s="14">
        <v>43</v>
      </c>
      <c r="O81" s="14">
        <v>53</v>
      </c>
      <c r="P81" s="14">
        <v>54</v>
      </c>
      <c r="Q81" s="14">
        <v>58</v>
      </c>
      <c r="R81" s="14">
        <v>71</v>
      </c>
      <c r="S81" s="14">
        <v>78</v>
      </c>
      <c r="T81" s="14">
        <v>100</v>
      </c>
      <c r="U81" s="14">
        <v>111</v>
      </c>
      <c r="V81" s="14">
        <v>104</v>
      </c>
      <c r="W81" s="14">
        <v>120</v>
      </c>
      <c r="X81" s="14">
        <v>104</v>
      </c>
      <c r="Y81" s="14">
        <v>103</v>
      </c>
      <c r="Z81" s="14">
        <v>118</v>
      </c>
      <c r="AA81" s="14">
        <v>122</v>
      </c>
      <c r="AB81" s="14">
        <v>133</v>
      </c>
    </row>
    <row r="82" spans="1:57" x14ac:dyDescent="0.25">
      <c r="A82" s="14" t="s">
        <v>6</v>
      </c>
      <c r="E82" s="14">
        <v>37</v>
      </c>
      <c r="F82" s="14">
        <v>50</v>
      </c>
      <c r="G82" s="14">
        <v>40</v>
      </c>
      <c r="H82" s="14">
        <v>38</v>
      </c>
      <c r="I82" s="14">
        <v>42</v>
      </c>
      <c r="J82" s="14">
        <v>49</v>
      </c>
      <c r="K82" s="14">
        <v>51</v>
      </c>
      <c r="L82" s="14">
        <v>62</v>
      </c>
      <c r="M82" s="14">
        <v>71</v>
      </c>
      <c r="N82" s="14">
        <v>72</v>
      </c>
      <c r="O82" s="14">
        <v>68</v>
      </c>
      <c r="P82" s="14">
        <v>65</v>
      </c>
      <c r="Q82" s="14">
        <v>69</v>
      </c>
      <c r="R82" s="14">
        <v>60</v>
      </c>
      <c r="S82" s="14">
        <v>55</v>
      </c>
      <c r="T82" s="14">
        <v>59</v>
      </c>
      <c r="U82" s="14">
        <v>52</v>
      </c>
      <c r="V82" s="14">
        <v>56</v>
      </c>
      <c r="W82" s="14">
        <v>44</v>
      </c>
      <c r="X82" s="14">
        <v>40</v>
      </c>
      <c r="Y82" s="14">
        <v>51</v>
      </c>
      <c r="Z82" s="14">
        <v>44</v>
      </c>
      <c r="AA82" s="14">
        <v>57</v>
      </c>
      <c r="AB82" s="14">
        <v>50</v>
      </c>
    </row>
    <row r="83" spans="1:57" x14ac:dyDescent="0.25">
      <c r="A83" s="14" t="s">
        <v>8</v>
      </c>
      <c r="E83" s="14">
        <v>120</v>
      </c>
      <c r="F83" s="14">
        <v>121</v>
      </c>
      <c r="G83" s="14">
        <v>127</v>
      </c>
      <c r="H83" s="14">
        <v>137</v>
      </c>
      <c r="I83" s="14">
        <v>159</v>
      </c>
      <c r="J83" s="14">
        <v>165</v>
      </c>
      <c r="K83" s="14">
        <v>152</v>
      </c>
      <c r="L83" s="14">
        <v>145</v>
      </c>
      <c r="M83" s="14">
        <v>150</v>
      </c>
      <c r="N83" s="14">
        <v>141</v>
      </c>
      <c r="O83" s="14">
        <v>161</v>
      </c>
      <c r="P83" s="14">
        <v>177</v>
      </c>
      <c r="Q83" s="14">
        <v>187</v>
      </c>
      <c r="R83" s="14">
        <v>211</v>
      </c>
      <c r="S83" s="14">
        <v>235</v>
      </c>
      <c r="T83" s="14">
        <v>223</v>
      </c>
      <c r="U83" s="14">
        <v>218</v>
      </c>
      <c r="V83" s="14">
        <v>211</v>
      </c>
      <c r="W83" s="14">
        <v>206</v>
      </c>
      <c r="X83" s="14">
        <v>198</v>
      </c>
      <c r="Y83" s="14">
        <v>206</v>
      </c>
      <c r="Z83" s="14">
        <v>189</v>
      </c>
      <c r="AA83" s="14">
        <v>186</v>
      </c>
      <c r="AB83" s="14">
        <v>177</v>
      </c>
    </row>
    <row r="84" spans="1:57" x14ac:dyDescent="0.25">
      <c r="A84" s="14" t="s">
        <v>9</v>
      </c>
      <c r="E84" s="14">
        <v>74</v>
      </c>
      <c r="F84" s="14">
        <v>53</v>
      </c>
      <c r="G84" s="14">
        <v>36</v>
      </c>
      <c r="H84" s="14">
        <v>35</v>
      </c>
      <c r="I84" s="14">
        <v>41</v>
      </c>
      <c r="J84" s="14">
        <v>25</v>
      </c>
      <c r="K84" s="14">
        <v>29</v>
      </c>
      <c r="L84" s="14">
        <v>42</v>
      </c>
      <c r="M84" s="14">
        <v>50</v>
      </c>
      <c r="N84" s="14">
        <v>55</v>
      </c>
      <c r="O84" s="14">
        <v>68</v>
      </c>
      <c r="P84" s="14">
        <v>67</v>
      </c>
      <c r="Q84" s="14">
        <v>69</v>
      </c>
      <c r="R84" s="14">
        <v>87</v>
      </c>
      <c r="S84" s="14">
        <v>95</v>
      </c>
      <c r="T84" s="14">
        <v>89</v>
      </c>
      <c r="U84" s="14">
        <v>96</v>
      </c>
      <c r="V84" s="14">
        <v>95</v>
      </c>
      <c r="W84" s="14">
        <v>94</v>
      </c>
      <c r="X84" s="14">
        <v>105</v>
      </c>
      <c r="Y84" s="14">
        <v>98</v>
      </c>
      <c r="Z84" s="14" t="s">
        <v>135</v>
      </c>
      <c r="AA84" s="14">
        <v>135</v>
      </c>
      <c r="AB84" s="14">
        <v>136</v>
      </c>
    </row>
    <row r="85" spans="1:57" x14ac:dyDescent="0.25">
      <c r="A85" s="14" t="s">
        <v>46</v>
      </c>
      <c r="E85" s="14">
        <v>30</v>
      </c>
      <c r="F85" s="14">
        <v>29</v>
      </c>
      <c r="G85" s="14">
        <v>34</v>
      </c>
      <c r="H85" s="14">
        <v>43</v>
      </c>
      <c r="I85" s="14">
        <v>51</v>
      </c>
      <c r="J85" s="14">
        <v>56</v>
      </c>
      <c r="K85" s="14">
        <v>66</v>
      </c>
      <c r="L85" s="14">
        <v>62</v>
      </c>
      <c r="M85" s="14">
        <v>62</v>
      </c>
      <c r="N85" s="14">
        <v>74</v>
      </c>
      <c r="O85" s="14">
        <v>75</v>
      </c>
      <c r="P85" s="14">
        <v>78</v>
      </c>
      <c r="Q85" s="14">
        <v>68</v>
      </c>
      <c r="R85" s="14">
        <v>68</v>
      </c>
      <c r="S85" s="14">
        <v>64</v>
      </c>
      <c r="T85" s="14">
        <v>64</v>
      </c>
      <c r="U85" s="14">
        <v>64</v>
      </c>
      <c r="V85" s="14">
        <v>77</v>
      </c>
      <c r="W85" s="14">
        <v>80</v>
      </c>
      <c r="X85" s="14">
        <v>77</v>
      </c>
      <c r="Y85" s="14">
        <v>74</v>
      </c>
      <c r="Z85" s="14">
        <v>82</v>
      </c>
      <c r="AA85" s="14">
        <v>85</v>
      </c>
      <c r="AB85" s="14">
        <v>75</v>
      </c>
    </row>
    <row r="86" spans="1:57" x14ac:dyDescent="0.25">
      <c r="A86" s="14" t="s">
        <v>11</v>
      </c>
      <c r="E86" s="14">
        <v>40</v>
      </c>
      <c r="F86" s="14">
        <v>44</v>
      </c>
      <c r="G86" s="14">
        <v>43</v>
      </c>
      <c r="H86" s="14">
        <v>49</v>
      </c>
      <c r="I86" s="14">
        <v>47</v>
      </c>
      <c r="J86" s="14">
        <v>40</v>
      </c>
      <c r="K86" s="14">
        <v>44</v>
      </c>
      <c r="L86" s="14">
        <v>38</v>
      </c>
      <c r="M86" s="14">
        <v>37</v>
      </c>
      <c r="N86" s="14">
        <v>35</v>
      </c>
      <c r="O86" s="14">
        <v>37</v>
      </c>
      <c r="P86" s="14">
        <v>29</v>
      </c>
      <c r="Q86" s="14">
        <v>26</v>
      </c>
      <c r="R86" s="14">
        <v>30</v>
      </c>
      <c r="S86" s="14">
        <v>34</v>
      </c>
      <c r="T86" s="14">
        <v>38</v>
      </c>
      <c r="U86" s="14">
        <v>37</v>
      </c>
      <c r="V86" s="14">
        <v>36</v>
      </c>
      <c r="W86" s="14">
        <v>37</v>
      </c>
      <c r="X86" s="14">
        <v>34</v>
      </c>
      <c r="Y86" s="14">
        <v>31</v>
      </c>
      <c r="Z86" s="14">
        <v>21</v>
      </c>
      <c r="AA86" s="14">
        <v>20</v>
      </c>
      <c r="AB86" s="14">
        <v>19</v>
      </c>
    </row>
    <row r="87" spans="1:57" x14ac:dyDescent="0.25">
      <c r="A87" s="14" t="s">
        <v>41</v>
      </c>
      <c r="B87" s="125">
        <f t="shared" ref="B87:S87" si="117">SUM(B75:B86)</f>
        <v>0</v>
      </c>
      <c r="C87" s="125">
        <f t="shared" si="117"/>
        <v>0</v>
      </c>
      <c r="D87" s="125">
        <f t="shared" si="117"/>
        <v>0</v>
      </c>
      <c r="E87" s="125">
        <f t="shared" si="117"/>
        <v>780</v>
      </c>
      <c r="F87" s="125">
        <f t="shared" si="117"/>
        <v>788</v>
      </c>
      <c r="G87" s="125">
        <f t="shared" si="117"/>
        <v>740</v>
      </c>
      <c r="H87" s="125">
        <f t="shared" si="117"/>
        <v>742</v>
      </c>
      <c r="I87" s="125">
        <f t="shared" si="117"/>
        <v>661</v>
      </c>
      <c r="J87" s="125">
        <f t="shared" si="117"/>
        <v>628</v>
      </c>
      <c r="K87" s="125">
        <f t="shared" si="117"/>
        <v>526</v>
      </c>
      <c r="L87" s="125">
        <f t="shared" si="117"/>
        <v>637</v>
      </c>
      <c r="M87" s="125">
        <f t="shared" si="117"/>
        <v>799</v>
      </c>
      <c r="N87" s="125">
        <f t="shared" si="117"/>
        <v>831</v>
      </c>
      <c r="O87" s="125">
        <f t="shared" si="117"/>
        <v>924</v>
      </c>
      <c r="P87" s="125">
        <f t="shared" si="117"/>
        <v>947</v>
      </c>
      <c r="Q87" s="125">
        <f t="shared" si="117"/>
        <v>989</v>
      </c>
      <c r="R87" s="125">
        <f t="shared" si="117"/>
        <v>1063</v>
      </c>
      <c r="S87" s="125">
        <f t="shared" si="117"/>
        <v>1156</v>
      </c>
      <c r="T87" s="125">
        <f>SUM(T75:T86)</f>
        <v>1185</v>
      </c>
      <c r="U87" s="125">
        <f>SUM(U75:U86)</f>
        <v>1220</v>
      </c>
      <c r="V87" s="125">
        <f>SUM(V75:V86)</f>
        <v>1185</v>
      </c>
      <c r="W87" s="125">
        <f>SUM(W75:W86)</f>
        <v>1017</v>
      </c>
      <c r="X87" s="125">
        <f t="shared" ref="X87:Y87" si="118">SUM(X75:X86)</f>
        <v>1204</v>
      </c>
      <c r="Y87" s="125">
        <f t="shared" si="118"/>
        <v>1340</v>
      </c>
      <c r="Z87" s="125">
        <f>SUM(Z75:Z86)</f>
        <v>1194</v>
      </c>
      <c r="AA87" s="125">
        <f>SUM(AA75:AA86)</f>
        <v>1440</v>
      </c>
      <c r="AB87" s="125">
        <f>SUM(AB75:AB86)</f>
        <v>1403</v>
      </c>
    </row>
    <row r="88" spans="1:57" x14ac:dyDescent="0.25">
      <c r="A88" s="14" t="s">
        <v>24</v>
      </c>
      <c r="E88" s="14">
        <v>316</v>
      </c>
      <c r="F88" s="14">
        <v>284</v>
      </c>
      <c r="G88" s="14">
        <v>252</v>
      </c>
      <c r="H88" s="14">
        <v>241</v>
      </c>
      <c r="I88" s="14">
        <v>263</v>
      </c>
      <c r="J88" s="14">
        <v>257</v>
      </c>
      <c r="K88" s="14">
        <v>270</v>
      </c>
      <c r="L88" s="14">
        <v>228</v>
      </c>
      <c r="M88" s="14">
        <v>222</v>
      </c>
      <c r="N88" s="14">
        <v>198</v>
      </c>
      <c r="O88" s="14">
        <v>209</v>
      </c>
      <c r="P88" s="14">
        <v>207</v>
      </c>
      <c r="Q88" s="14">
        <v>197</v>
      </c>
      <c r="R88" s="14">
        <v>219</v>
      </c>
      <c r="S88" s="14">
        <v>242</v>
      </c>
      <c r="T88" s="14">
        <v>238</v>
      </c>
      <c r="U88" s="14">
        <v>271</v>
      </c>
      <c r="V88" s="14">
        <v>275</v>
      </c>
      <c r="W88" s="14">
        <v>327</v>
      </c>
      <c r="X88" s="14">
        <v>355</v>
      </c>
      <c r="Y88" s="14">
        <v>376</v>
      </c>
      <c r="Z88" s="14">
        <v>407</v>
      </c>
      <c r="AA88" s="14">
        <v>445</v>
      </c>
      <c r="AB88" s="14">
        <v>419</v>
      </c>
    </row>
    <row r="89" spans="1:57" x14ac:dyDescent="0.25">
      <c r="A89" s="14" t="s">
        <v>65</v>
      </c>
      <c r="E89" s="14">
        <v>5950</v>
      </c>
      <c r="F89" s="14">
        <v>6020</v>
      </c>
      <c r="G89" s="14">
        <v>5570</v>
      </c>
      <c r="H89" s="14">
        <v>5550</v>
      </c>
      <c r="I89" s="14">
        <v>5580</v>
      </c>
      <c r="J89" s="14">
        <v>5650</v>
      </c>
      <c r="K89" s="14">
        <v>5390</v>
      </c>
      <c r="L89" s="14">
        <v>5440</v>
      </c>
      <c r="M89" s="14">
        <v>5270</v>
      </c>
      <c r="N89" s="14">
        <v>5460</v>
      </c>
      <c r="O89" s="14">
        <v>5620</v>
      </c>
      <c r="P89" s="14">
        <v>5670</v>
      </c>
      <c r="Q89" s="14">
        <v>5620</v>
      </c>
      <c r="R89" s="14">
        <v>6050</v>
      </c>
      <c r="S89" s="14">
        <v>6340</v>
      </c>
      <c r="T89" s="14">
        <v>6310</v>
      </c>
      <c r="U89" s="14">
        <v>6740</v>
      </c>
      <c r="V89" s="14">
        <v>6780</v>
      </c>
      <c r="W89" s="14">
        <v>7190</v>
      </c>
      <c r="X89" s="14">
        <v>7500</v>
      </c>
      <c r="Y89" s="14">
        <v>8110</v>
      </c>
      <c r="Z89" s="14">
        <v>8580</v>
      </c>
      <c r="AA89" s="14">
        <v>9030</v>
      </c>
      <c r="AB89" s="14">
        <v>8890</v>
      </c>
    </row>
    <row r="90" spans="1:57" x14ac:dyDescent="0.25">
      <c r="A90" s="14" t="s">
        <v>42</v>
      </c>
      <c r="E90" s="14">
        <v>62170</v>
      </c>
      <c r="F90" s="14">
        <v>61850</v>
      </c>
      <c r="G90" s="14">
        <v>62270</v>
      </c>
      <c r="H90" s="14">
        <v>62560</v>
      </c>
      <c r="I90" s="14">
        <v>62970</v>
      </c>
      <c r="J90" s="14">
        <v>62680</v>
      </c>
      <c r="K90" s="14">
        <v>60240</v>
      </c>
      <c r="L90" s="14">
        <v>59440</v>
      </c>
      <c r="M90" s="14">
        <v>59300</v>
      </c>
      <c r="N90" s="14">
        <v>60000</v>
      </c>
      <c r="O90" s="14">
        <v>58320</v>
      </c>
      <c r="P90" s="14">
        <v>58540</v>
      </c>
      <c r="Q90" s="14">
        <v>58880</v>
      </c>
      <c r="R90" s="14">
        <v>59810</v>
      </c>
      <c r="S90" s="14">
        <v>61760</v>
      </c>
      <c r="T90" s="14">
        <v>61980</v>
      </c>
      <c r="U90" s="14">
        <v>64940</v>
      </c>
      <c r="V90" s="14">
        <v>68070</v>
      </c>
      <c r="W90" s="14">
        <v>69630</v>
      </c>
      <c r="X90" s="14">
        <v>71270</v>
      </c>
      <c r="Y90" s="14">
        <v>74530</v>
      </c>
      <c r="Z90" s="14">
        <v>78380</v>
      </c>
      <c r="AA90" s="14">
        <v>80490</v>
      </c>
      <c r="AB90" s="14">
        <v>81060</v>
      </c>
    </row>
    <row r="94" spans="1:57" x14ac:dyDescent="0.25">
      <c r="B94" s="14" t="s">
        <v>137</v>
      </c>
      <c r="D94" s="206" t="s">
        <v>1049</v>
      </c>
    </row>
    <row r="95" spans="1:57" x14ac:dyDescent="0.25">
      <c r="B95" s="14" t="s">
        <v>139</v>
      </c>
    </row>
    <row r="96" spans="1:57" x14ac:dyDescent="0.25">
      <c r="B96" s="14" t="s">
        <v>140</v>
      </c>
      <c r="C96" s="14" t="s">
        <v>141</v>
      </c>
      <c r="D96" s="14" t="s">
        <v>142</v>
      </c>
      <c r="E96" s="14" t="s">
        <v>143</v>
      </c>
      <c r="F96" s="14" t="s">
        <v>149</v>
      </c>
      <c r="G96" s="14" t="s">
        <v>150</v>
      </c>
      <c r="H96" s="168" t="s">
        <v>151</v>
      </c>
      <c r="I96" s="14" t="s">
        <v>152</v>
      </c>
      <c r="J96" s="14" t="s">
        <v>157</v>
      </c>
      <c r="K96" s="14" t="s">
        <v>158</v>
      </c>
      <c r="L96" s="14" t="s">
        <v>159</v>
      </c>
      <c r="M96" s="14" t="s">
        <v>162</v>
      </c>
      <c r="N96" s="14" t="s">
        <v>843</v>
      </c>
      <c r="O96" s="168" t="s">
        <v>842</v>
      </c>
      <c r="P96" s="202" t="s">
        <v>1037</v>
      </c>
      <c r="Q96" s="202" t="s">
        <v>1036</v>
      </c>
      <c r="R96" s="202" t="s">
        <v>1038</v>
      </c>
      <c r="S96" s="202" t="s">
        <v>1039</v>
      </c>
      <c r="T96" s="202" t="s">
        <v>1035</v>
      </c>
      <c r="U96" s="205" t="s">
        <v>1046</v>
      </c>
      <c r="V96" s="206" t="s">
        <v>1047</v>
      </c>
      <c r="W96" s="224" t="s">
        <v>1067</v>
      </c>
      <c r="X96" s="238" t="s">
        <v>1102</v>
      </c>
      <c r="Y96" s="238" t="s">
        <v>1103</v>
      </c>
      <c r="Z96" s="244" t="s">
        <v>1111</v>
      </c>
      <c r="AA96" s="258" t="s">
        <v>1145</v>
      </c>
      <c r="AB96" s="264" t="s">
        <v>1146</v>
      </c>
      <c r="AI96" s="14" t="s">
        <v>149</v>
      </c>
      <c r="AJ96" s="14" t="s">
        <v>150</v>
      </c>
      <c r="AK96" s="168" t="s">
        <v>151</v>
      </c>
      <c r="AL96" s="14" t="s">
        <v>152</v>
      </c>
      <c r="AM96" s="14" t="s">
        <v>157</v>
      </c>
      <c r="AN96" s="14" t="s">
        <v>158</v>
      </c>
      <c r="AO96" s="14" t="s">
        <v>159</v>
      </c>
      <c r="AP96" s="14" t="s">
        <v>162</v>
      </c>
      <c r="AQ96" s="14" t="s">
        <v>843</v>
      </c>
      <c r="AR96" s="168" t="s">
        <v>842</v>
      </c>
      <c r="AS96" s="202" t="s">
        <v>1037</v>
      </c>
      <c r="AT96" s="202" t="s">
        <v>1036</v>
      </c>
      <c r="AU96" s="202" t="s">
        <v>1038</v>
      </c>
      <c r="AV96" s="202" t="s">
        <v>1039</v>
      </c>
      <c r="AW96" s="202" t="s">
        <v>1035</v>
      </c>
      <c r="AX96" s="205" t="s">
        <v>1046</v>
      </c>
      <c r="AY96" s="206" t="s">
        <v>1047</v>
      </c>
      <c r="AZ96" s="238" t="s">
        <v>1067</v>
      </c>
      <c r="BA96" s="238" t="s">
        <v>1102</v>
      </c>
      <c r="BB96" s="238" t="s">
        <v>1103</v>
      </c>
      <c r="BC96" s="244" t="s">
        <v>1111</v>
      </c>
      <c r="BD96" s="258" t="s">
        <v>1145</v>
      </c>
      <c r="BE96" s="264" t="s">
        <v>1146</v>
      </c>
    </row>
    <row r="97" spans="1:57" x14ac:dyDescent="0.25">
      <c r="B97" s="14" t="s">
        <v>145</v>
      </c>
      <c r="C97" s="14" t="s">
        <v>146</v>
      </c>
      <c r="D97" s="14" t="s">
        <v>147</v>
      </c>
      <c r="E97" s="14" t="s">
        <v>148</v>
      </c>
      <c r="F97" s="14" t="s">
        <v>153</v>
      </c>
      <c r="G97" s="14" t="s">
        <v>154</v>
      </c>
      <c r="H97" s="14" t="s">
        <v>155</v>
      </c>
      <c r="I97" s="14" t="s">
        <v>156</v>
      </c>
      <c r="J97" s="14" t="s">
        <v>153</v>
      </c>
      <c r="K97" s="14" t="s">
        <v>154</v>
      </c>
      <c r="L97" s="14" t="s">
        <v>155</v>
      </c>
      <c r="M97" s="14" t="s">
        <v>156</v>
      </c>
      <c r="N97" s="14" t="s">
        <v>153</v>
      </c>
      <c r="O97" s="168" t="s">
        <v>154</v>
      </c>
      <c r="P97" s="168" t="s">
        <v>155</v>
      </c>
      <c r="Q97" s="168" t="s">
        <v>156</v>
      </c>
      <c r="R97" s="168" t="s">
        <v>153</v>
      </c>
      <c r="S97" s="168" t="s">
        <v>154</v>
      </c>
      <c r="T97" s="168" t="s">
        <v>155</v>
      </c>
      <c r="U97" s="205" t="s">
        <v>156</v>
      </c>
      <c r="V97" s="206" t="s">
        <v>153</v>
      </c>
      <c r="W97" s="224" t="s">
        <v>30</v>
      </c>
      <c r="X97" s="238" t="s">
        <v>31</v>
      </c>
      <c r="Y97" s="238" t="s">
        <v>32</v>
      </c>
      <c r="Z97" s="244" t="s">
        <v>29</v>
      </c>
      <c r="AA97" s="258" t="s">
        <v>30</v>
      </c>
      <c r="AB97" s="264" t="s">
        <v>31</v>
      </c>
      <c r="AI97" s="14" t="s">
        <v>153</v>
      </c>
      <c r="AJ97" s="14" t="s">
        <v>154</v>
      </c>
      <c r="AK97" s="14" t="s">
        <v>155</v>
      </c>
      <c r="AL97" s="14" t="s">
        <v>156</v>
      </c>
      <c r="AM97" s="14" t="s">
        <v>153</v>
      </c>
      <c r="AN97" s="14" t="s">
        <v>154</v>
      </c>
      <c r="AO97" s="14" t="s">
        <v>155</v>
      </c>
      <c r="AP97" s="14" t="s">
        <v>156</v>
      </c>
      <c r="AQ97" s="14" t="s">
        <v>153</v>
      </c>
      <c r="AR97" s="168" t="s">
        <v>154</v>
      </c>
      <c r="AS97" s="168" t="s">
        <v>155</v>
      </c>
      <c r="AT97" s="168" t="s">
        <v>156</v>
      </c>
      <c r="AU97" s="168" t="s">
        <v>153</v>
      </c>
      <c r="AV97" s="168" t="s">
        <v>154</v>
      </c>
      <c r="AW97" s="168" t="s">
        <v>155</v>
      </c>
      <c r="AX97" s="205" t="s">
        <v>156</v>
      </c>
      <c r="AY97" s="206" t="s">
        <v>153</v>
      </c>
      <c r="AZ97" s="206" t="s">
        <v>154</v>
      </c>
      <c r="BA97" s="238" t="s">
        <v>155</v>
      </c>
      <c r="BB97" s="238" t="s">
        <v>156</v>
      </c>
      <c r="BC97" s="258" t="s">
        <v>153</v>
      </c>
      <c r="BD97" s="258" t="s">
        <v>154</v>
      </c>
      <c r="BE97" s="264" t="s">
        <v>155</v>
      </c>
    </row>
    <row r="98" spans="1:57" x14ac:dyDescent="0.25">
      <c r="A98" s="14" t="s">
        <v>0</v>
      </c>
      <c r="E98" s="14">
        <v>157</v>
      </c>
      <c r="F98" s="14">
        <v>158</v>
      </c>
      <c r="G98" s="14">
        <v>163</v>
      </c>
      <c r="H98" s="14">
        <v>140</v>
      </c>
      <c r="I98" s="14">
        <v>141</v>
      </c>
      <c r="J98" s="14">
        <v>114</v>
      </c>
      <c r="K98" s="14">
        <v>71</v>
      </c>
      <c r="L98" s="14">
        <v>74</v>
      </c>
      <c r="M98" s="14">
        <v>78</v>
      </c>
      <c r="N98" s="14">
        <v>98</v>
      </c>
      <c r="O98" s="14">
        <v>115</v>
      </c>
      <c r="P98" s="14">
        <v>120</v>
      </c>
      <c r="Q98" s="14">
        <v>123</v>
      </c>
      <c r="R98" s="14">
        <v>116</v>
      </c>
      <c r="S98" s="14">
        <v>150</v>
      </c>
      <c r="T98" s="14">
        <v>151</v>
      </c>
      <c r="U98" s="14">
        <v>167</v>
      </c>
      <c r="V98" s="14">
        <v>169</v>
      </c>
      <c r="W98" s="14">
        <v>224</v>
      </c>
      <c r="X98" s="14">
        <v>212</v>
      </c>
      <c r="Y98" s="14">
        <v>211</v>
      </c>
      <c r="Z98" s="14">
        <v>232</v>
      </c>
      <c r="AA98" s="14">
        <v>253</v>
      </c>
      <c r="AB98" s="14">
        <v>246</v>
      </c>
      <c r="AI98" s="125" cm="1">
        <f t="array" ref="AI98">INDEX(F98:F113,Control!$B$2)</f>
        <v>158</v>
      </c>
      <c r="AJ98" s="125" cm="1">
        <f t="array" ref="AJ98">INDEX(G98:G113,Control!$B$2)</f>
        <v>163</v>
      </c>
      <c r="AK98" s="125" cm="1">
        <f t="array" ref="AK98">INDEX(H98:H113,Control!$B$2)</f>
        <v>140</v>
      </c>
      <c r="AL98" s="125" cm="1">
        <f t="array" ref="AL98">INDEX(I98:I113,Control!$B$2)</f>
        <v>141</v>
      </c>
      <c r="AM98" s="125" cm="1">
        <f t="array" ref="AM98">INDEX(J98:J113,Control!$B$2)</f>
        <v>114</v>
      </c>
      <c r="AN98" s="125" cm="1">
        <f t="array" ref="AN98">INDEX(K98:K113,Control!$B$2)</f>
        <v>71</v>
      </c>
      <c r="AO98" s="125" cm="1">
        <f t="array" ref="AO98">INDEX(L98:L113,Control!$B$2)</f>
        <v>74</v>
      </c>
      <c r="AP98" s="125" cm="1">
        <f t="array" ref="AP98">INDEX(M98:M113,Control!$B$2)</f>
        <v>78</v>
      </c>
      <c r="AQ98" s="125" cm="1">
        <f t="array" ref="AQ98">INDEX(N98:N113,Control!$B$2)</f>
        <v>98</v>
      </c>
      <c r="AR98" s="125" cm="1">
        <f t="array" ref="AR98">INDEX(O98:O113,Control!$B$2)</f>
        <v>115</v>
      </c>
      <c r="AS98" s="125" cm="1">
        <f t="array" ref="AS98">INDEX(P98:P113,Control!$B$2)</f>
        <v>120</v>
      </c>
      <c r="AT98" s="125" cm="1">
        <f t="array" ref="AT98">INDEX(Q98:Q113,Control!$B$2)</f>
        <v>123</v>
      </c>
      <c r="AU98" s="125" cm="1">
        <f t="array" ref="AU98">INDEX(R98:R113,Control!$B$2)</f>
        <v>116</v>
      </c>
      <c r="AV98" s="125" cm="1">
        <f t="array" ref="AV98">INDEX(S98:S113,Control!$B$2)</f>
        <v>150</v>
      </c>
      <c r="AW98" s="125" cm="1">
        <f t="array" ref="AW98">INDEX(T98:T113,Control!$B$2)</f>
        <v>151</v>
      </c>
      <c r="AX98" s="125" cm="1">
        <f t="array" ref="AX98">INDEX(U98:U113,Control!$B$2)</f>
        <v>167</v>
      </c>
      <c r="AY98" s="125" cm="1">
        <f t="array" ref="AY98">INDEX(V98:V113,Control!$B$2)</f>
        <v>169</v>
      </c>
      <c r="AZ98" s="125" cm="1">
        <f t="array" ref="AZ98">INDEX(W98:W113,Control!$B$2)</f>
        <v>224</v>
      </c>
      <c r="BA98" s="125" cm="1">
        <f t="array" ref="BA98">INDEX(X98:X113,Control!$B$2)</f>
        <v>212</v>
      </c>
      <c r="BB98" s="125" cm="1">
        <f t="array" ref="BB98">INDEX(Y98:Y113,Control!$B$2)</f>
        <v>211</v>
      </c>
      <c r="BC98" s="125" cm="1">
        <f t="array" ref="BC98">INDEX(Z98:Z113,Control!$B$2)</f>
        <v>232</v>
      </c>
      <c r="BD98" s="125" cm="1">
        <f t="array" ref="BD98">INDEX(AA98:AA113,Control!$B$2)</f>
        <v>253</v>
      </c>
      <c r="BE98" s="125" cm="1">
        <f t="array" ref="BE98">INDEX(AB98:AB113,Control!$B$2)</f>
        <v>246</v>
      </c>
    </row>
    <row r="99" spans="1:57" x14ac:dyDescent="0.25">
      <c r="A99" s="14" t="s">
        <v>1</v>
      </c>
      <c r="E99" s="14">
        <v>57</v>
      </c>
      <c r="F99" s="14">
        <v>58</v>
      </c>
      <c r="G99" s="14">
        <v>45</v>
      </c>
      <c r="H99" s="14">
        <v>51</v>
      </c>
      <c r="I99" s="14">
        <v>63</v>
      </c>
      <c r="J99" s="14">
        <v>58</v>
      </c>
      <c r="K99" s="14">
        <v>31</v>
      </c>
      <c r="L99" s="14">
        <v>56</v>
      </c>
      <c r="M99" s="14">
        <v>86</v>
      </c>
      <c r="N99" s="14">
        <v>91</v>
      </c>
      <c r="O99" s="14">
        <v>88</v>
      </c>
      <c r="P99" s="14">
        <v>102</v>
      </c>
      <c r="Q99" s="14">
        <v>112</v>
      </c>
      <c r="R99" s="14">
        <v>103</v>
      </c>
      <c r="S99" s="14">
        <v>130</v>
      </c>
      <c r="T99" s="14">
        <v>124</v>
      </c>
      <c r="U99" s="14">
        <v>137</v>
      </c>
      <c r="V99" s="14" t="s">
        <v>135</v>
      </c>
      <c r="W99" s="14">
        <v>102</v>
      </c>
      <c r="X99" s="14">
        <v>99</v>
      </c>
      <c r="Y99" s="14">
        <v>110</v>
      </c>
      <c r="Z99" s="14" t="s">
        <v>135</v>
      </c>
      <c r="AA99" s="14">
        <v>137</v>
      </c>
      <c r="AB99" s="14">
        <v>135</v>
      </c>
    </row>
    <row r="100" spans="1:57" x14ac:dyDescent="0.25">
      <c r="A100" s="14" t="s">
        <v>2</v>
      </c>
      <c r="E100" s="14">
        <v>246</v>
      </c>
      <c r="F100" s="14">
        <v>302</v>
      </c>
      <c r="G100" s="14">
        <v>302</v>
      </c>
      <c r="H100" s="14">
        <v>305</v>
      </c>
      <c r="I100" s="14" t="s">
        <v>135</v>
      </c>
      <c r="J100" s="14" t="s">
        <v>135</v>
      </c>
      <c r="K100" s="14" t="s">
        <v>135</v>
      </c>
      <c r="L100" s="14" t="s">
        <v>135</v>
      </c>
      <c r="M100" s="14">
        <v>284</v>
      </c>
      <c r="N100" s="14">
        <v>318</v>
      </c>
      <c r="O100" s="14">
        <v>340</v>
      </c>
      <c r="P100" s="14">
        <v>352</v>
      </c>
      <c r="Q100" s="14">
        <v>352</v>
      </c>
      <c r="R100" s="14">
        <v>367</v>
      </c>
      <c r="S100" s="14">
        <v>388</v>
      </c>
      <c r="T100" s="14">
        <v>389</v>
      </c>
      <c r="U100" s="14">
        <v>423</v>
      </c>
      <c r="V100" s="14">
        <v>448</v>
      </c>
      <c r="W100" s="14">
        <v>244</v>
      </c>
      <c r="X100" s="14">
        <v>298</v>
      </c>
      <c r="Y100" s="14">
        <v>501</v>
      </c>
      <c r="Z100" s="14">
        <v>538</v>
      </c>
      <c r="AA100" s="14">
        <v>560</v>
      </c>
      <c r="AB100" s="14">
        <v>557</v>
      </c>
    </row>
    <row r="101" spans="1:57" x14ac:dyDescent="0.25">
      <c r="A101" s="14" t="s">
        <v>3</v>
      </c>
      <c r="E101" s="14">
        <v>177</v>
      </c>
      <c r="F101" s="14">
        <v>165</v>
      </c>
      <c r="G101" s="14">
        <v>170</v>
      </c>
      <c r="H101" s="14">
        <v>187</v>
      </c>
      <c r="I101" s="14">
        <v>194</v>
      </c>
      <c r="J101" s="14">
        <v>172</v>
      </c>
      <c r="K101" s="14" t="s">
        <v>135</v>
      </c>
      <c r="L101" s="14">
        <v>146</v>
      </c>
      <c r="M101" s="14">
        <v>158</v>
      </c>
      <c r="N101" s="14">
        <v>135</v>
      </c>
      <c r="O101" s="14">
        <v>146</v>
      </c>
      <c r="P101" s="14">
        <v>155</v>
      </c>
      <c r="Q101" s="14">
        <v>167</v>
      </c>
      <c r="R101" s="14">
        <v>191</v>
      </c>
      <c r="S101" s="14">
        <v>204</v>
      </c>
      <c r="T101" s="14">
        <v>208</v>
      </c>
      <c r="U101" s="14">
        <v>221</v>
      </c>
      <c r="V101" s="14">
        <v>227</v>
      </c>
      <c r="W101" s="14">
        <v>269</v>
      </c>
      <c r="X101" s="14">
        <v>300</v>
      </c>
      <c r="Y101" s="14">
        <v>336</v>
      </c>
      <c r="Z101" s="14">
        <v>337</v>
      </c>
      <c r="AA101" s="14">
        <v>328</v>
      </c>
      <c r="AB101" s="14">
        <v>286</v>
      </c>
    </row>
    <row r="102" spans="1:57" x14ac:dyDescent="0.25">
      <c r="A102" s="14" t="s">
        <v>7</v>
      </c>
      <c r="E102" s="14">
        <v>20</v>
      </c>
      <c r="F102" s="14">
        <v>34</v>
      </c>
      <c r="G102" s="14">
        <v>22</v>
      </c>
      <c r="H102" s="14">
        <v>17</v>
      </c>
      <c r="I102" s="14">
        <v>34</v>
      </c>
      <c r="J102" s="14">
        <v>28</v>
      </c>
      <c r="K102" s="14">
        <v>42</v>
      </c>
      <c r="L102" s="14">
        <v>28</v>
      </c>
      <c r="M102" s="14">
        <v>21</v>
      </c>
      <c r="N102" s="14">
        <v>22</v>
      </c>
      <c r="O102" s="14">
        <v>35</v>
      </c>
      <c r="P102" s="14" t="s">
        <v>135</v>
      </c>
      <c r="Q102" s="14">
        <v>45</v>
      </c>
      <c r="R102" s="14">
        <v>34</v>
      </c>
      <c r="S102" s="14">
        <v>24</v>
      </c>
      <c r="T102" s="14">
        <v>25</v>
      </c>
      <c r="U102" s="14">
        <v>21</v>
      </c>
      <c r="V102" s="14">
        <v>26</v>
      </c>
      <c r="W102" s="14">
        <v>43</v>
      </c>
      <c r="X102" s="14">
        <v>28</v>
      </c>
      <c r="Y102" s="14">
        <v>34</v>
      </c>
      <c r="Z102" s="14">
        <v>33</v>
      </c>
      <c r="AA102" s="14">
        <v>60</v>
      </c>
      <c r="AB102" s="14">
        <v>68</v>
      </c>
    </row>
    <row r="103" spans="1:57" x14ac:dyDescent="0.25">
      <c r="A103" s="14" t="s">
        <v>4</v>
      </c>
      <c r="E103" s="14">
        <v>130</v>
      </c>
      <c r="F103" s="14">
        <v>123</v>
      </c>
      <c r="G103" s="14">
        <v>107</v>
      </c>
      <c r="H103" s="14">
        <v>93</v>
      </c>
      <c r="I103" s="14">
        <v>106</v>
      </c>
      <c r="J103" s="14">
        <v>111</v>
      </c>
      <c r="K103" s="14">
        <v>105</v>
      </c>
      <c r="L103" s="14">
        <v>137</v>
      </c>
      <c r="M103" s="14">
        <v>154</v>
      </c>
      <c r="N103" s="14">
        <v>154</v>
      </c>
      <c r="O103" s="14">
        <v>192</v>
      </c>
      <c r="P103" s="14">
        <v>210</v>
      </c>
      <c r="Q103" s="14">
        <v>208</v>
      </c>
      <c r="R103" s="14">
        <v>260</v>
      </c>
      <c r="S103" s="14">
        <v>283</v>
      </c>
      <c r="T103" s="14">
        <v>298</v>
      </c>
      <c r="U103" s="14">
        <v>304</v>
      </c>
      <c r="V103" s="14">
        <v>320</v>
      </c>
      <c r="W103" s="14" t="s">
        <v>135</v>
      </c>
      <c r="X103" s="14">
        <v>346</v>
      </c>
      <c r="Y103" s="14">
        <v>365</v>
      </c>
      <c r="Z103" s="14">
        <v>325</v>
      </c>
      <c r="AA103" s="14">
        <v>302</v>
      </c>
      <c r="AB103" s="14">
        <v>322</v>
      </c>
    </row>
    <row r="104" spans="1:57" x14ac:dyDescent="0.25">
      <c r="A104" s="14" t="s">
        <v>5</v>
      </c>
      <c r="E104" s="14">
        <v>150</v>
      </c>
      <c r="F104" s="14">
        <v>117</v>
      </c>
      <c r="G104" s="14">
        <v>102</v>
      </c>
      <c r="H104" s="14">
        <v>80</v>
      </c>
      <c r="I104" s="14">
        <v>100</v>
      </c>
      <c r="J104" s="14">
        <v>88</v>
      </c>
      <c r="K104" s="14">
        <v>95</v>
      </c>
      <c r="L104" s="14">
        <v>115</v>
      </c>
      <c r="M104" s="14">
        <v>108</v>
      </c>
      <c r="N104" s="14">
        <v>116</v>
      </c>
      <c r="O104" s="14">
        <v>137</v>
      </c>
      <c r="P104" s="14">
        <v>153</v>
      </c>
      <c r="Q104" s="14">
        <v>163</v>
      </c>
      <c r="R104" s="14">
        <v>194</v>
      </c>
      <c r="S104" s="14">
        <v>219</v>
      </c>
      <c r="T104" s="14">
        <v>267</v>
      </c>
      <c r="U104" s="14">
        <v>290</v>
      </c>
      <c r="V104" s="14">
        <v>273</v>
      </c>
      <c r="W104" s="14">
        <v>313</v>
      </c>
      <c r="X104" s="14">
        <v>267</v>
      </c>
      <c r="Y104" s="14">
        <v>247</v>
      </c>
      <c r="Z104" s="14">
        <v>279</v>
      </c>
      <c r="AA104" s="14">
        <v>293</v>
      </c>
      <c r="AB104" s="14">
        <v>312</v>
      </c>
    </row>
    <row r="105" spans="1:57" x14ac:dyDescent="0.25">
      <c r="A105" s="14" t="s">
        <v>6</v>
      </c>
      <c r="E105" s="14">
        <v>67</v>
      </c>
      <c r="F105" s="14">
        <v>88</v>
      </c>
      <c r="G105" s="14">
        <v>79</v>
      </c>
      <c r="H105" s="14">
        <v>74</v>
      </c>
      <c r="I105" s="14">
        <v>85</v>
      </c>
      <c r="J105" s="14">
        <v>104</v>
      </c>
      <c r="K105" s="14">
        <v>107</v>
      </c>
      <c r="L105" s="14">
        <v>125</v>
      </c>
      <c r="M105" s="14">
        <v>144</v>
      </c>
      <c r="N105" s="14">
        <v>147</v>
      </c>
      <c r="O105" s="14">
        <v>136</v>
      </c>
      <c r="P105" s="14">
        <v>128</v>
      </c>
      <c r="Q105" s="14">
        <v>137</v>
      </c>
      <c r="R105" s="14">
        <v>123</v>
      </c>
      <c r="S105" s="14">
        <v>112</v>
      </c>
      <c r="T105" s="14">
        <v>118</v>
      </c>
      <c r="U105" s="14">
        <v>110</v>
      </c>
      <c r="V105" s="14">
        <v>115</v>
      </c>
      <c r="W105" s="14">
        <v>81</v>
      </c>
      <c r="X105" s="14">
        <v>77</v>
      </c>
      <c r="Y105" s="14">
        <v>91</v>
      </c>
      <c r="Z105" s="14">
        <v>82</v>
      </c>
      <c r="AA105" s="14">
        <v>115</v>
      </c>
      <c r="AB105" s="14">
        <v>99</v>
      </c>
    </row>
    <row r="106" spans="1:57" x14ac:dyDescent="0.25">
      <c r="A106" s="14" t="s">
        <v>8</v>
      </c>
      <c r="E106" s="14">
        <v>248</v>
      </c>
      <c r="F106" s="14">
        <v>244</v>
      </c>
      <c r="G106" s="14">
        <v>261</v>
      </c>
      <c r="H106" s="14">
        <v>275</v>
      </c>
      <c r="I106" s="14">
        <v>310</v>
      </c>
      <c r="J106" s="14">
        <v>328</v>
      </c>
      <c r="K106" s="14">
        <v>298</v>
      </c>
      <c r="L106" s="14">
        <v>282</v>
      </c>
      <c r="M106" s="14">
        <v>288</v>
      </c>
      <c r="N106" s="14">
        <v>272</v>
      </c>
      <c r="O106" s="14">
        <v>323</v>
      </c>
      <c r="P106" s="14">
        <v>338</v>
      </c>
      <c r="Q106" s="14">
        <v>368</v>
      </c>
      <c r="R106" s="14">
        <v>404</v>
      </c>
      <c r="S106" s="14">
        <v>476</v>
      </c>
      <c r="T106" s="14">
        <v>467</v>
      </c>
      <c r="U106" s="14">
        <v>465</v>
      </c>
      <c r="V106" s="14">
        <v>449</v>
      </c>
      <c r="W106" s="14">
        <v>431</v>
      </c>
      <c r="X106" s="14">
        <v>413</v>
      </c>
      <c r="Y106" s="14">
        <v>442</v>
      </c>
      <c r="Z106" s="14">
        <v>399</v>
      </c>
      <c r="AA106" s="14">
        <v>390</v>
      </c>
      <c r="AB106" s="14">
        <v>380</v>
      </c>
    </row>
    <row r="107" spans="1:57" x14ac:dyDescent="0.25">
      <c r="A107" s="14" t="s">
        <v>9</v>
      </c>
      <c r="E107" s="14">
        <v>155</v>
      </c>
      <c r="F107" s="14">
        <v>114</v>
      </c>
      <c r="G107" s="14">
        <v>86</v>
      </c>
      <c r="H107" s="14">
        <v>81</v>
      </c>
      <c r="I107" s="14">
        <v>101</v>
      </c>
      <c r="J107" s="14">
        <v>48</v>
      </c>
      <c r="K107" s="14">
        <v>58</v>
      </c>
      <c r="L107" s="14">
        <v>75</v>
      </c>
      <c r="M107" s="14">
        <v>92</v>
      </c>
      <c r="N107" s="14">
        <v>102</v>
      </c>
      <c r="O107" s="14">
        <v>129</v>
      </c>
      <c r="P107" s="14">
        <v>137</v>
      </c>
      <c r="Q107" s="14">
        <v>139</v>
      </c>
      <c r="R107" s="14">
        <v>176</v>
      </c>
      <c r="S107" s="14">
        <v>195</v>
      </c>
      <c r="T107" s="14">
        <v>166</v>
      </c>
      <c r="U107" s="14">
        <v>190</v>
      </c>
      <c r="V107" s="14">
        <v>195</v>
      </c>
      <c r="W107" s="14">
        <v>186</v>
      </c>
      <c r="X107" s="14">
        <v>214</v>
      </c>
      <c r="Y107" s="14">
        <v>222</v>
      </c>
      <c r="Z107" s="14" t="s">
        <v>135</v>
      </c>
      <c r="AA107" s="14">
        <v>276</v>
      </c>
      <c r="AB107" s="14">
        <v>275</v>
      </c>
    </row>
    <row r="108" spans="1:57" x14ac:dyDescent="0.25">
      <c r="A108" s="14" t="s">
        <v>46</v>
      </c>
      <c r="E108" s="14">
        <v>59</v>
      </c>
      <c r="F108" s="14">
        <v>49</v>
      </c>
      <c r="G108" s="14">
        <v>62</v>
      </c>
      <c r="H108" s="14">
        <v>75</v>
      </c>
      <c r="I108" s="14">
        <v>92</v>
      </c>
      <c r="J108" s="14">
        <v>99</v>
      </c>
      <c r="K108" s="14">
        <v>115</v>
      </c>
      <c r="L108" s="14">
        <v>111</v>
      </c>
      <c r="M108" s="14">
        <v>103</v>
      </c>
      <c r="N108" s="14">
        <v>125</v>
      </c>
      <c r="O108" s="14">
        <v>128</v>
      </c>
      <c r="P108" s="14">
        <v>133</v>
      </c>
      <c r="Q108" s="14">
        <v>121</v>
      </c>
      <c r="R108" s="14">
        <v>124</v>
      </c>
      <c r="S108" s="14">
        <v>122</v>
      </c>
      <c r="T108" s="14">
        <v>121</v>
      </c>
      <c r="U108" s="14">
        <v>124</v>
      </c>
      <c r="V108" s="14">
        <v>147</v>
      </c>
      <c r="W108" s="14">
        <v>149</v>
      </c>
      <c r="X108" s="14">
        <v>158</v>
      </c>
      <c r="Y108" s="14">
        <v>164</v>
      </c>
      <c r="Z108" s="14">
        <v>177</v>
      </c>
      <c r="AA108" s="14">
        <v>177</v>
      </c>
      <c r="AB108" s="14">
        <v>167</v>
      </c>
    </row>
    <row r="109" spans="1:57" x14ac:dyDescent="0.25">
      <c r="A109" s="14" t="s">
        <v>11</v>
      </c>
      <c r="E109" s="14">
        <v>74</v>
      </c>
      <c r="F109" s="14">
        <v>83</v>
      </c>
      <c r="G109" s="14">
        <v>82</v>
      </c>
      <c r="H109" s="14">
        <v>103</v>
      </c>
      <c r="I109" s="14">
        <v>84</v>
      </c>
      <c r="J109" s="14">
        <v>73</v>
      </c>
      <c r="K109" s="14">
        <v>81</v>
      </c>
      <c r="L109" s="14">
        <v>72</v>
      </c>
      <c r="M109" s="14">
        <v>70</v>
      </c>
      <c r="N109" s="14">
        <v>66</v>
      </c>
      <c r="O109" s="14">
        <v>74</v>
      </c>
      <c r="P109" s="14">
        <v>66</v>
      </c>
      <c r="Q109" s="14">
        <v>60</v>
      </c>
      <c r="R109" s="14">
        <v>83</v>
      </c>
      <c r="S109" s="14">
        <v>87</v>
      </c>
      <c r="T109" s="14">
        <v>89</v>
      </c>
      <c r="U109" s="14">
        <v>89</v>
      </c>
      <c r="V109" s="14">
        <v>83</v>
      </c>
      <c r="W109" s="14">
        <v>90</v>
      </c>
      <c r="X109" s="14">
        <v>80</v>
      </c>
      <c r="Y109" s="14">
        <v>56</v>
      </c>
      <c r="Z109" s="14">
        <v>36</v>
      </c>
      <c r="AA109" s="14">
        <v>40</v>
      </c>
      <c r="AB109" s="14">
        <v>40</v>
      </c>
    </row>
    <row r="110" spans="1:57" x14ac:dyDescent="0.25">
      <c r="A110" s="14" t="s">
        <v>41</v>
      </c>
      <c r="B110" s="125">
        <f t="shared" ref="B110" si="119">SUM(B98:B109)</f>
        <v>0</v>
      </c>
      <c r="C110" s="125">
        <f t="shared" ref="C110" si="120">SUM(C98:C109)</f>
        <v>0</v>
      </c>
      <c r="D110" s="125">
        <f t="shared" ref="D110" si="121">SUM(D98:D109)</f>
        <v>0</v>
      </c>
      <c r="E110" s="125">
        <f t="shared" ref="E110" si="122">SUM(E98:E109)</f>
        <v>1540</v>
      </c>
      <c r="F110" s="125">
        <f t="shared" ref="F110" si="123">SUM(F98:F109)</f>
        <v>1535</v>
      </c>
      <c r="G110" s="125">
        <f t="shared" ref="G110" si="124">SUM(G98:G109)</f>
        <v>1481</v>
      </c>
      <c r="H110" s="125">
        <f t="shared" ref="H110" si="125">SUM(H98:H109)</f>
        <v>1481</v>
      </c>
      <c r="I110" s="125">
        <f t="shared" ref="I110:J110" si="126">SUM(I98:I109)</f>
        <v>1310</v>
      </c>
      <c r="J110" s="125">
        <f t="shared" si="126"/>
        <v>1223</v>
      </c>
      <c r="K110" s="125">
        <f t="shared" ref="K110:L110" si="127">SUM(K98:K109)</f>
        <v>1003</v>
      </c>
      <c r="L110" s="125">
        <f t="shared" si="127"/>
        <v>1221</v>
      </c>
      <c r="M110" s="125">
        <f t="shared" ref="M110" si="128">SUM(M98:M109)</f>
        <v>1586</v>
      </c>
      <c r="N110" s="125">
        <f t="shared" ref="N110" si="129">SUM(N98:N109)</f>
        <v>1646</v>
      </c>
      <c r="O110" s="125">
        <v>1843</v>
      </c>
      <c r="P110" s="125">
        <f t="shared" ref="P110" si="130">SUM(P98:P109)</f>
        <v>1894</v>
      </c>
      <c r="Q110" s="125">
        <f t="shared" ref="Q110" si="131">SUM(Q98:Q109)</f>
        <v>1995</v>
      </c>
      <c r="R110" s="125">
        <f t="shared" ref="R110" si="132">SUM(R98:R109)</f>
        <v>2175</v>
      </c>
      <c r="S110" s="125">
        <f t="shared" ref="S110" si="133">SUM(S98:S109)</f>
        <v>2390</v>
      </c>
      <c r="T110" s="125">
        <f>SUM(T98:T109)</f>
        <v>2423</v>
      </c>
      <c r="U110" s="125">
        <f>SUM(U98:U109)</f>
        <v>2541</v>
      </c>
      <c r="V110" s="125">
        <f>SUM(V98:V109)</f>
        <v>2452</v>
      </c>
      <c r="W110" s="125">
        <f>SUM(W98:W109)</f>
        <v>2132</v>
      </c>
      <c r="X110" s="125">
        <f t="shared" ref="X110:AB110" si="134">SUM(X98:X109)</f>
        <v>2492</v>
      </c>
      <c r="Y110" s="125">
        <f t="shared" si="134"/>
        <v>2779</v>
      </c>
      <c r="Z110" s="125">
        <f>SUM(Z98:Z109)</f>
        <v>2438</v>
      </c>
      <c r="AA110" s="125">
        <f t="shared" si="134"/>
        <v>2931</v>
      </c>
      <c r="AB110" s="125">
        <f t="shared" si="134"/>
        <v>2887</v>
      </c>
    </row>
    <row r="111" spans="1:57" x14ac:dyDescent="0.25">
      <c r="A111" s="14" t="s">
        <v>24</v>
      </c>
      <c r="E111" s="14">
        <v>682</v>
      </c>
      <c r="F111" s="14">
        <v>620</v>
      </c>
      <c r="G111" s="14">
        <v>536</v>
      </c>
      <c r="H111" s="14">
        <v>512</v>
      </c>
      <c r="I111" s="14">
        <v>533</v>
      </c>
      <c r="J111" s="14">
        <v>518</v>
      </c>
      <c r="K111" s="14">
        <v>538</v>
      </c>
      <c r="L111" s="14">
        <v>490</v>
      </c>
      <c r="M111" s="14">
        <v>492</v>
      </c>
      <c r="N111" s="14">
        <v>473</v>
      </c>
      <c r="O111" s="14">
        <v>514</v>
      </c>
      <c r="P111" s="14">
        <v>510</v>
      </c>
      <c r="Q111" s="14">
        <v>493</v>
      </c>
      <c r="R111" s="14">
        <v>542</v>
      </c>
      <c r="S111" s="14">
        <v>589</v>
      </c>
      <c r="T111" s="14">
        <v>582</v>
      </c>
      <c r="U111" s="14">
        <v>641</v>
      </c>
      <c r="V111" s="14">
        <v>666</v>
      </c>
      <c r="W111" s="14">
        <v>771</v>
      </c>
      <c r="X111" s="14">
        <v>799</v>
      </c>
      <c r="Y111" s="14">
        <v>818</v>
      </c>
      <c r="Z111" s="259">
        <v>918</v>
      </c>
      <c r="AA111" s="259">
        <v>964</v>
      </c>
      <c r="AB111" s="259">
        <v>934</v>
      </c>
    </row>
    <row r="112" spans="1:57" x14ac:dyDescent="0.25">
      <c r="A112" s="14" t="s">
        <v>65</v>
      </c>
      <c r="E112" s="14">
        <v>11590</v>
      </c>
      <c r="F112" s="14">
        <v>11640</v>
      </c>
      <c r="G112" s="14">
        <v>10720</v>
      </c>
      <c r="H112" s="14">
        <v>10720</v>
      </c>
      <c r="I112" s="14">
        <v>10670</v>
      </c>
      <c r="J112" s="14">
        <v>10760</v>
      </c>
      <c r="K112" s="14">
        <v>10220</v>
      </c>
      <c r="L112" s="14">
        <v>10330</v>
      </c>
      <c r="M112" s="14">
        <v>10100</v>
      </c>
      <c r="N112" s="14">
        <v>10550</v>
      </c>
      <c r="O112" s="14">
        <v>11190</v>
      </c>
      <c r="P112" s="14">
        <v>11550</v>
      </c>
      <c r="Q112" s="14">
        <v>11090</v>
      </c>
      <c r="R112" s="14">
        <v>12020</v>
      </c>
      <c r="S112" s="14">
        <v>12550</v>
      </c>
      <c r="T112" s="14">
        <v>12910</v>
      </c>
      <c r="U112" s="14">
        <v>13680</v>
      </c>
      <c r="V112" s="14">
        <v>13550</v>
      </c>
      <c r="W112" s="14">
        <v>14460</v>
      </c>
      <c r="X112" s="14">
        <v>14960</v>
      </c>
      <c r="Y112" s="14">
        <v>16300</v>
      </c>
      <c r="Z112" s="259">
        <v>17210</v>
      </c>
      <c r="AA112" s="259">
        <v>18240</v>
      </c>
      <c r="AB112" s="259">
        <v>17980</v>
      </c>
    </row>
    <row r="113" spans="1:28" x14ac:dyDescent="0.25">
      <c r="A113" s="14" t="s">
        <v>42</v>
      </c>
      <c r="E113" s="14">
        <v>125490</v>
      </c>
      <c r="F113" s="14">
        <v>127460</v>
      </c>
      <c r="G113" s="14">
        <v>127880</v>
      </c>
      <c r="H113" s="14">
        <v>128310</v>
      </c>
      <c r="I113" s="14">
        <v>128200</v>
      </c>
      <c r="J113" s="14">
        <v>127190</v>
      </c>
      <c r="K113" s="14">
        <v>122310</v>
      </c>
      <c r="L113" s="14">
        <v>120870</v>
      </c>
      <c r="M113" s="14">
        <v>121300</v>
      </c>
      <c r="N113" s="14">
        <v>123300</v>
      </c>
      <c r="O113" s="14">
        <v>117740</v>
      </c>
      <c r="P113" s="14">
        <v>118730</v>
      </c>
      <c r="Q113" s="14">
        <v>119780</v>
      </c>
      <c r="R113" s="14">
        <v>121370</v>
      </c>
      <c r="S113" s="14">
        <v>125530</v>
      </c>
      <c r="T113" s="14">
        <v>126340</v>
      </c>
      <c r="U113" s="14">
        <v>131370</v>
      </c>
      <c r="V113" s="14">
        <v>138930</v>
      </c>
      <c r="W113" s="14">
        <v>142390</v>
      </c>
      <c r="X113" s="14">
        <v>145780</v>
      </c>
      <c r="Y113" s="14">
        <v>151630</v>
      </c>
      <c r="Z113" s="259">
        <v>159310</v>
      </c>
      <c r="AA113" s="259">
        <v>163970</v>
      </c>
      <c r="AB113" s="259">
        <v>165510</v>
      </c>
    </row>
  </sheetData>
  <phoneticPr fontId="62" type="noConversion"/>
  <conditionalFormatting sqref="Z111:AB113">
    <cfRule type="expression" dxfId="0" priority="5">
      <formula>$E111=".."</formula>
    </cfRule>
  </conditionalFormatting>
  <hyperlinks>
    <hyperlink ref="A70" r:id="rId1" display="https://www.gov.uk/government/statistical-data-sets/live-tables-on-homelessness" xr:uid="{0F0156B4-F88F-4C25-B893-F7AE5326AD82}"/>
    <hyperlink ref="A3" r:id="rId2" display="https://www.gov.uk/government/statistical-data-sets/live-tables-on-homelessness" xr:uid="{ABD54D90-BC36-4CBD-A44E-C47A40B36A50}"/>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DD7A-CAA8-4492-992C-6174960643F5}">
  <sheetPr codeName="Sheet16"/>
  <dimension ref="A4:R128"/>
  <sheetViews>
    <sheetView showGridLines="0" workbookViewId="0">
      <pane ySplit="4" topLeftCell="A5" activePane="bottomLeft" state="frozen"/>
      <selection activeCell="F16" sqref="F16"/>
      <selection pane="bottomLeft" activeCell="A108" sqref="A108"/>
    </sheetView>
  </sheetViews>
  <sheetFormatPr defaultRowHeight="15" x14ac:dyDescent="0.25"/>
  <cols>
    <col min="1" max="1" width="3" customWidth="1"/>
    <col min="2" max="2" width="17.875" style="14" customWidth="1"/>
    <col min="3" max="3" width="10.125" style="14" customWidth="1"/>
    <col min="4" max="4" width="11.5" style="14" customWidth="1"/>
    <col min="5" max="5" width="10.125" style="14" customWidth="1"/>
    <col min="6" max="6" width="12" style="14" customWidth="1"/>
    <col min="7" max="9" width="9" style="14"/>
  </cols>
  <sheetData>
    <row r="4" spans="2:4" ht="24.95" customHeight="1" x14ac:dyDescent="0.25">
      <c r="B4" s="184" t="s">
        <v>989</v>
      </c>
    </row>
    <row r="6" spans="2:4" ht="18.75" x14ac:dyDescent="0.3">
      <c r="B6" s="46" t="str">
        <f ca="1">'Child Poverty'!A4&amp;", "&amp;OFFSET('Child Poverty'!M6,0,-1)</f>
        <v>Number of children aged under 16 in relative low income families in poverty before housing costs, 2023/24</v>
      </c>
      <c r="C6"/>
      <c r="D6"/>
    </row>
    <row r="7" spans="2:4" x14ac:dyDescent="0.25">
      <c r="B7" s="79" t="s">
        <v>1033</v>
      </c>
      <c r="C7"/>
      <c r="D7"/>
    </row>
    <row r="8" spans="2:4" ht="20.100000000000001" customHeight="1" x14ac:dyDescent="0.25">
      <c r="B8" s="59"/>
      <c r="C8" s="28" t="s">
        <v>44</v>
      </c>
      <c r="D8" s="40" t="s">
        <v>45</v>
      </c>
    </row>
    <row r="9" spans="2:4" x14ac:dyDescent="0.25">
      <c r="B9" s="14" t="s">
        <v>0</v>
      </c>
      <c r="C9" s="6">
        <f ca="1">OFFSET('Child Poverty'!M7,0,-1)</f>
        <v>4645</v>
      </c>
      <c r="D9" s="45">
        <f ca="1">OFFSET('Child Poverty'!M28,0,-1)</f>
        <v>0.1706027105446799</v>
      </c>
    </row>
    <row r="10" spans="2:4" x14ac:dyDescent="0.25">
      <c r="B10" s="14" t="s">
        <v>1</v>
      </c>
      <c r="C10" s="6">
        <f ca="1">OFFSET('Child Poverty'!M8,0,-1)</f>
        <v>4547</v>
      </c>
      <c r="D10" s="45">
        <f ca="1">OFFSET('Child Poverty'!M29,0,-1)</f>
        <v>0.17722949797318366</v>
      </c>
    </row>
    <row r="11" spans="2:4" x14ac:dyDescent="0.25">
      <c r="B11" s="14" t="s">
        <v>2</v>
      </c>
      <c r="C11" s="6">
        <f ca="1">OFFSET('Child Poverty'!M9,0,-1)</f>
        <v>4096</v>
      </c>
      <c r="D11" s="45">
        <f ca="1">OFFSET('Child Poverty'!M30,0,-1)</f>
        <v>0.14903758687188443</v>
      </c>
    </row>
    <row r="12" spans="2:4" x14ac:dyDescent="0.25">
      <c r="B12" s="14" t="s">
        <v>3</v>
      </c>
      <c r="C12" s="6">
        <f ca="1">OFFSET('Child Poverty'!M10,0,-1)</f>
        <v>4800</v>
      </c>
      <c r="D12" s="45">
        <f ca="1">OFFSET('Child Poverty'!M31,0,-1)</f>
        <v>0.23173852170134698</v>
      </c>
    </row>
    <row r="13" spans="2:4" x14ac:dyDescent="0.25">
      <c r="B13" s="14" t="s">
        <v>7</v>
      </c>
      <c r="C13" s="6">
        <f ca="1">OFFSET('Child Poverty'!M11,0,-1)</f>
        <v>4088</v>
      </c>
      <c r="D13" s="45">
        <f ca="1">OFFSET('Child Poverty'!M32,0,-1)</f>
        <v>0.22419655588461115</v>
      </c>
    </row>
    <row r="14" spans="2:4" x14ac:dyDescent="0.25">
      <c r="B14" s="14" t="s">
        <v>4</v>
      </c>
      <c r="C14" s="6">
        <f ca="1">OFFSET('Child Poverty'!M12,0,-1)</f>
        <v>4576</v>
      </c>
      <c r="D14" s="45">
        <f ca="1">OFFSET('Child Poverty'!M33,0,-1)</f>
        <v>0.19805236961696601</v>
      </c>
    </row>
    <row r="15" spans="2:4" x14ac:dyDescent="0.25">
      <c r="B15" s="14" t="s">
        <v>5</v>
      </c>
      <c r="C15" s="6">
        <f ca="1">OFFSET('Child Poverty'!M13,0,-1)</f>
        <v>5670</v>
      </c>
      <c r="D15" s="45">
        <f ca="1">OFFSET('Child Poverty'!M34,0,-1)</f>
        <v>0.15650877774097383</v>
      </c>
    </row>
    <row r="16" spans="2:4" x14ac:dyDescent="0.25">
      <c r="B16" s="14" t="s">
        <v>6</v>
      </c>
      <c r="C16" s="6">
        <f ca="1">OFFSET('Child Poverty'!M14,0,-1)</f>
        <v>2876</v>
      </c>
      <c r="D16" s="45">
        <f ca="1">OFFSET('Child Poverty'!M35,0,-1)</f>
        <v>0.12058194624963314</v>
      </c>
    </row>
    <row r="17" spans="2:4" x14ac:dyDescent="0.25">
      <c r="B17" s="14" t="s">
        <v>8</v>
      </c>
      <c r="C17" s="6">
        <f ca="1">OFFSET('Child Poverty'!M15,0,-1)</f>
        <v>6038</v>
      </c>
      <c r="D17" s="45">
        <f ca="1">OFFSET('Child Poverty'!M36,0,-1)</f>
        <v>0.19596897212034664</v>
      </c>
    </row>
    <row r="18" spans="2:4" x14ac:dyDescent="0.25">
      <c r="B18" s="14" t="s">
        <v>9</v>
      </c>
      <c r="C18" s="6">
        <f ca="1">OFFSET('Child Poverty'!M16,0,-1)</f>
        <v>6639</v>
      </c>
      <c r="D18" s="45">
        <f ca="1">OFFSET('Child Poverty'!M37,0,-1)</f>
        <v>0.26342102130698725</v>
      </c>
    </row>
    <row r="19" spans="2:4" x14ac:dyDescent="0.25">
      <c r="B19" s="14" t="s">
        <v>46</v>
      </c>
      <c r="C19" s="6">
        <f ca="1">OFFSET('Child Poverty'!M17,0,-1)</f>
        <v>3391</v>
      </c>
      <c r="D19" s="45">
        <f ca="1">OFFSET('Child Poverty'!M38,0,-1)</f>
        <v>0.12518920515376381</v>
      </c>
    </row>
    <row r="20" spans="2:4" x14ac:dyDescent="0.25">
      <c r="B20" s="14" t="s">
        <v>11</v>
      </c>
      <c r="C20" s="6">
        <f ca="1">OFFSET('Child Poverty'!M18,0,-1)</f>
        <v>2640</v>
      </c>
      <c r="D20" s="45">
        <f ca="1">OFFSET('Child Poverty'!M39,0,-1)</f>
        <v>0.11286874732791792</v>
      </c>
    </row>
    <row r="21" spans="2:4" x14ac:dyDescent="0.25">
      <c r="B21" s="201" t="s">
        <v>41</v>
      </c>
      <c r="C21" s="6">
        <f ca="1">OFFSET('Child Poverty'!M19,0,-1)</f>
        <v>54002</v>
      </c>
      <c r="D21" s="45">
        <f ca="1">OFFSET('Child Poverty'!M40,0,-1)</f>
        <v>0.17477054125079292</v>
      </c>
    </row>
    <row r="22" spans="2:4" x14ac:dyDescent="0.25">
      <c r="B22" s="14" t="s">
        <v>24</v>
      </c>
      <c r="C22" s="6">
        <f ca="1">OFFSET('Child Poverty'!M20,0,-1)</f>
        <v>11618</v>
      </c>
      <c r="D22" s="45">
        <f ca="1">OFFSET('Child Poverty'!M41,0,-1)</f>
        <v>0.19509328138906148</v>
      </c>
    </row>
    <row r="23" spans="2:4" x14ac:dyDescent="0.25">
      <c r="B23" s="14" t="s">
        <v>65</v>
      </c>
      <c r="C23" s="6">
        <f ca="1">OFFSET('Child Poverty'!M21,0,-1)</f>
        <v>256061</v>
      </c>
      <c r="D23" s="45">
        <f ca="1">OFFSET('Child Poverty'!M42,0,-1)</f>
        <v>0.1453166410342264</v>
      </c>
    </row>
    <row r="24" spans="2:4" x14ac:dyDescent="0.25">
      <c r="B24" s="14" t="s">
        <v>42</v>
      </c>
      <c r="C24" s="6">
        <f ca="1">OFFSET('Child Poverty'!M22,0,-1)</f>
        <v>2354691</v>
      </c>
      <c r="D24" s="45">
        <f ca="1">OFFSET('Child Poverty'!M43,0,-1)</f>
        <v>0.22113200636718364</v>
      </c>
    </row>
    <row r="28" spans="2:4" ht="18.75" x14ac:dyDescent="0.3">
      <c r="B28" s="46" t="str">
        <f ca="1">'UC children'!BJ3</f>
        <v>Universal Credit households Nov 24</v>
      </c>
    </row>
    <row r="29" spans="2:4" ht="20.100000000000001" customHeight="1" x14ac:dyDescent="0.25">
      <c r="B29" s="79" t="s">
        <v>210</v>
      </c>
    </row>
    <row r="30" spans="2:4" ht="30" x14ac:dyDescent="0.25">
      <c r="B30"/>
      <c r="C30" s="40" t="s">
        <v>214</v>
      </c>
      <c r="D30" s="40" t="s">
        <v>213</v>
      </c>
    </row>
    <row r="31" spans="2:4" x14ac:dyDescent="0.25">
      <c r="B31" s="14" t="s">
        <v>0</v>
      </c>
      <c r="C31" s="6">
        <f ca="1">'UC children'!BK6</f>
        <v>6022</v>
      </c>
      <c r="D31" s="6">
        <f ca="1">'UC children'!BL6</f>
        <v>5058</v>
      </c>
    </row>
    <row r="32" spans="2:4" x14ac:dyDescent="0.25">
      <c r="B32" s="14" t="s">
        <v>1</v>
      </c>
      <c r="C32" s="6">
        <f ca="1">'UC children'!BK7</f>
        <v>6173</v>
      </c>
      <c r="D32" s="6">
        <f ca="1">'UC children'!BL7</f>
        <v>6575</v>
      </c>
    </row>
    <row r="33" spans="2:4" x14ac:dyDescent="0.25">
      <c r="B33" s="14" t="s">
        <v>2</v>
      </c>
      <c r="C33" s="6">
        <f ca="1">'UC children'!BK8</f>
        <v>5473</v>
      </c>
      <c r="D33" s="6">
        <f ca="1">'UC children'!BL8</f>
        <v>3975</v>
      </c>
    </row>
    <row r="34" spans="2:4" x14ac:dyDescent="0.25">
      <c r="B34" s="14" t="s">
        <v>3</v>
      </c>
      <c r="C34" s="6">
        <f ca="1">'UC children'!BK9</f>
        <v>5753</v>
      </c>
      <c r="D34" s="6">
        <f ca="1">'UC children'!BL9</f>
        <v>5546</v>
      </c>
    </row>
    <row r="35" spans="2:4" x14ac:dyDescent="0.25">
      <c r="B35" s="14" t="s">
        <v>7</v>
      </c>
      <c r="C35" s="6">
        <f ca="1">'UC children'!BK10</f>
        <v>4814</v>
      </c>
      <c r="D35" s="6">
        <f ca="1">'UC children'!BL10</f>
        <v>5132</v>
      </c>
    </row>
    <row r="36" spans="2:4" x14ac:dyDescent="0.25">
      <c r="B36" s="14" t="s">
        <v>4</v>
      </c>
      <c r="C36" s="6">
        <f ca="1">'UC children'!BK11</f>
        <v>5917</v>
      </c>
      <c r="D36" s="6">
        <f ca="1">'UC children'!BL11</f>
        <v>5022</v>
      </c>
    </row>
    <row r="37" spans="2:4" x14ac:dyDescent="0.25">
      <c r="B37" s="14" t="s">
        <v>5</v>
      </c>
      <c r="C37" s="6">
        <f ca="1">'UC children'!BK12</f>
        <v>7492</v>
      </c>
      <c r="D37" s="6">
        <f ca="1">'UC children'!BL12</f>
        <v>6343</v>
      </c>
    </row>
    <row r="38" spans="2:4" x14ac:dyDescent="0.25">
      <c r="B38" s="14" t="s">
        <v>6</v>
      </c>
      <c r="C38" s="6">
        <f ca="1">'UC children'!BK13</f>
        <v>3600</v>
      </c>
      <c r="D38" s="6">
        <f ca="1">'UC children'!BL13</f>
        <v>2790</v>
      </c>
    </row>
    <row r="39" spans="2:4" x14ac:dyDescent="0.25">
      <c r="B39" s="14" t="s">
        <v>8</v>
      </c>
      <c r="C39" s="6">
        <f ca="1">'UC children'!BK14</f>
        <v>8160</v>
      </c>
      <c r="D39" s="6">
        <f ca="1">'UC children'!BL14</f>
        <v>7227</v>
      </c>
    </row>
    <row r="40" spans="2:4" x14ac:dyDescent="0.25">
      <c r="B40" s="14" t="s">
        <v>9</v>
      </c>
      <c r="C40" s="6">
        <f ca="1">'UC children'!BK15</f>
        <v>8652</v>
      </c>
      <c r="D40" s="6">
        <f ca="1">'UC children'!BL15</f>
        <v>9301</v>
      </c>
    </row>
    <row r="41" spans="2:4" x14ac:dyDescent="0.25">
      <c r="B41" s="14" t="s">
        <v>46</v>
      </c>
      <c r="C41" s="6">
        <f ca="1">'UC children'!BK16</f>
        <v>4554</v>
      </c>
      <c r="D41" s="6">
        <f ca="1">'UC children'!BL16</f>
        <v>3510</v>
      </c>
    </row>
    <row r="42" spans="2:4" x14ac:dyDescent="0.25">
      <c r="B42" s="14" t="s">
        <v>11</v>
      </c>
      <c r="C42" s="6">
        <f ca="1">'UC children'!BK17</f>
        <v>3625</v>
      </c>
      <c r="D42" s="6">
        <f ca="1">'UC children'!BL17</f>
        <v>3284</v>
      </c>
    </row>
    <row r="43" spans="2:4" x14ac:dyDescent="0.25">
      <c r="B43" s="14" t="s">
        <v>94</v>
      </c>
      <c r="C43" s="6">
        <f ca="1">'UC children'!BK18</f>
        <v>70250</v>
      </c>
      <c r="D43" s="6">
        <f ca="1">'UC children'!BL18</f>
        <v>63771</v>
      </c>
    </row>
    <row r="44" spans="2:4" x14ac:dyDescent="0.25">
      <c r="B44" s="14" t="s">
        <v>24</v>
      </c>
      <c r="C44" s="6">
        <f ca="1">'UC children'!BK19</f>
        <v>14978</v>
      </c>
      <c r="D44" s="6">
        <f ca="1">'UC children'!BL19</f>
        <v>13383</v>
      </c>
    </row>
    <row r="45" spans="2:4" x14ac:dyDescent="0.25">
      <c r="B45" s="14" t="s">
        <v>65</v>
      </c>
      <c r="C45" s="6">
        <f ca="1">'UC children'!BK20</f>
        <v>351545</v>
      </c>
      <c r="D45" s="6">
        <f ca="1">'UC children'!BL20</f>
        <v>321502</v>
      </c>
    </row>
    <row r="46" spans="2:4" x14ac:dyDescent="0.25">
      <c r="B46" s="14" t="s">
        <v>42</v>
      </c>
      <c r="C46" s="6">
        <f ca="1">'UC children'!BK21</f>
        <v>2688613</v>
      </c>
      <c r="D46" s="6">
        <f ca="1">'UC children'!BL21</f>
        <v>2642242</v>
      </c>
    </row>
    <row r="52" spans="2:18" ht="18.75" x14ac:dyDescent="0.3">
      <c r="B52" s="46" t="s">
        <v>126</v>
      </c>
      <c r="R52" s="46"/>
    </row>
    <row r="53" spans="2:18" x14ac:dyDescent="0.25">
      <c r="B53" s="79" t="s">
        <v>38</v>
      </c>
    </row>
    <row r="54" spans="2:18" x14ac:dyDescent="0.25">
      <c r="B54" s="79"/>
    </row>
    <row r="55" spans="2:18" ht="30" x14ac:dyDescent="0.25">
      <c r="B55" s="80"/>
      <c r="C55" s="81" t="s">
        <v>232</v>
      </c>
      <c r="D55" s="82" t="s">
        <v>233</v>
      </c>
      <c r="E55" s="83"/>
      <c r="F55" s="84" t="s">
        <v>234</v>
      </c>
      <c r="G55" s="82" t="s">
        <v>235</v>
      </c>
      <c r="H55" s="83"/>
      <c r="I55" s="85" t="s">
        <v>236</v>
      </c>
      <c r="J55" s="86"/>
    </row>
    <row r="56" spans="2:18" ht="60.75" thickBot="1" x14ac:dyDescent="0.3">
      <c r="B56" s="87" t="s">
        <v>237</v>
      </c>
      <c r="C56" s="88" t="s">
        <v>238</v>
      </c>
      <c r="D56" s="89" t="s">
        <v>239</v>
      </c>
      <c r="E56" s="90" t="s">
        <v>240</v>
      </c>
      <c r="F56" s="91" t="s">
        <v>241</v>
      </c>
      <c r="G56" s="89" t="s">
        <v>242</v>
      </c>
      <c r="H56" s="90" t="s">
        <v>240</v>
      </c>
      <c r="I56" s="92" t="s">
        <v>243</v>
      </c>
      <c r="J56" s="93" t="s">
        <v>244</v>
      </c>
    </row>
    <row r="57" spans="2:18" x14ac:dyDescent="0.25">
      <c r="B57" s="94" t="s">
        <v>0</v>
      </c>
      <c r="C57" s="95">
        <v>17.332999999999998</v>
      </c>
      <c r="D57" s="96">
        <v>174</v>
      </c>
      <c r="E57" s="97">
        <f>RANK(D57,D$57:D$68,-1)</f>
        <v>7</v>
      </c>
      <c r="F57" s="98">
        <v>18.545999999999999</v>
      </c>
      <c r="G57" s="96">
        <v>158</v>
      </c>
      <c r="H57" s="97">
        <f>RANK(G57,G$57:G$68,-1)</f>
        <v>7</v>
      </c>
      <c r="I57" s="99">
        <f t="shared" ref="I57:J68" si="0">D57-G57</f>
        <v>16</v>
      </c>
      <c r="J57" s="99">
        <f t="shared" si="0"/>
        <v>0</v>
      </c>
    </row>
    <row r="58" spans="2:18" x14ac:dyDescent="0.25">
      <c r="B58" s="94" t="s">
        <v>1</v>
      </c>
      <c r="C58" s="95">
        <v>16.876000000000001</v>
      </c>
      <c r="D58" s="96">
        <v>181</v>
      </c>
      <c r="E58" s="97">
        <f t="shared" ref="E58:E68" si="1">RANK(D58,D$57:D$68,-1)</f>
        <v>8</v>
      </c>
      <c r="F58" s="98">
        <v>16.797999999999998</v>
      </c>
      <c r="G58" s="96">
        <v>179</v>
      </c>
      <c r="H58" s="97">
        <f t="shared" ref="H58:H68" si="2">RANK(G58,G$57:G$68,-1)</f>
        <v>8</v>
      </c>
      <c r="I58" s="99">
        <f t="shared" si="0"/>
        <v>2</v>
      </c>
      <c r="J58" s="99">
        <f t="shared" si="0"/>
        <v>0</v>
      </c>
    </row>
    <row r="59" spans="2:18" x14ac:dyDescent="0.25">
      <c r="B59" s="94" t="s">
        <v>2</v>
      </c>
      <c r="C59" s="95">
        <v>17.844999999999999</v>
      </c>
      <c r="D59" s="96">
        <v>168</v>
      </c>
      <c r="E59" s="97">
        <f t="shared" si="1"/>
        <v>6</v>
      </c>
      <c r="F59" s="98">
        <v>18.812000000000001</v>
      </c>
      <c r="G59" s="96">
        <v>154</v>
      </c>
      <c r="H59" s="97">
        <f t="shared" si="2"/>
        <v>6</v>
      </c>
      <c r="I59" s="99">
        <f t="shared" si="0"/>
        <v>14</v>
      </c>
      <c r="J59" s="99">
        <f t="shared" si="0"/>
        <v>0</v>
      </c>
    </row>
    <row r="60" spans="2:18" x14ac:dyDescent="0.25">
      <c r="B60" s="94" t="s">
        <v>3</v>
      </c>
      <c r="C60" s="95">
        <v>21.588999999999999</v>
      </c>
      <c r="D60" s="100">
        <v>122</v>
      </c>
      <c r="E60" s="97">
        <f t="shared" si="1"/>
        <v>5</v>
      </c>
      <c r="F60" s="98">
        <v>22.161000000000001</v>
      </c>
      <c r="G60" s="100">
        <v>113</v>
      </c>
      <c r="H60" s="97">
        <f t="shared" si="2"/>
        <v>4</v>
      </c>
      <c r="I60" s="99">
        <f t="shared" si="0"/>
        <v>9</v>
      </c>
      <c r="J60" s="99">
        <f t="shared" si="0"/>
        <v>1</v>
      </c>
    </row>
    <row r="61" spans="2:18" x14ac:dyDescent="0.25">
      <c r="B61" s="94" t="s">
        <v>7</v>
      </c>
      <c r="C61" s="95">
        <v>22.821000000000002</v>
      </c>
      <c r="D61" s="96">
        <v>110</v>
      </c>
      <c r="E61" s="97">
        <f t="shared" si="1"/>
        <v>3</v>
      </c>
      <c r="F61" s="98">
        <v>24.149000000000001</v>
      </c>
      <c r="G61" s="96">
        <v>90</v>
      </c>
      <c r="H61" s="97">
        <f t="shared" si="2"/>
        <v>3</v>
      </c>
      <c r="I61" s="99">
        <f t="shared" si="0"/>
        <v>20</v>
      </c>
      <c r="J61" s="99">
        <f t="shared" si="0"/>
        <v>0</v>
      </c>
    </row>
    <row r="62" spans="2:18" x14ac:dyDescent="0.25">
      <c r="B62" s="94" t="s">
        <v>4</v>
      </c>
      <c r="C62" s="95">
        <v>21.684000000000001</v>
      </c>
      <c r="D62" s="100">
        <v>120</v>
      </c>
      <c r="E62" s="97">
        <f t="shared" si="1"/>
        <v>4</v>
      </c>
      <c r="F62" s="98">
        <v>21.414000000000001</v>
      </c>
      <c r="G62" s="100">
        <v>123</v>
      </c>
      <c r="H62" s="97">
        <f t="shared" si="2"/>
        <v>5</v>
      </c>
      <c r="I62" s="99">
        <f t="shared" si="0"/>
        <v>-3</v>
      </c>
      <c r="J62" s="99">
        <f t="shared" si="0"/>
        <v>-1</v>
      </c>
    </row>
    <row r="63" spans="2:18" x14ac:dyDescent="0.25">
      <c r="B63" s="94" t="s">
        <v>5</v>
      </c>
      <c r="C63" s="95">
        <v>15.56</v>
      </c>
      <c r="D63" s="96">
        <v>196</v>
      </c>
      <c r="E63" s="97">
        <f t="shared" si="1"/>
        <v>9</v>
      </c>
      <c r="F63" s="98">
        <v>16.503</v>
      </c>
      <c r="G63" s="96">
        <v>185</v>
      </c>
      <c r="H63" s="97">
        <f t="shared" si="2"/>
        <v>9</v>
      </c>
      <c r="I63" s="99">
        <f t="shared" si="0"/>
        <v>11</v>
      </c>
      <c r="J63" s="99">
        <f t="shared" si="0"/>
        <v>0</v>
      </c>
    </row>
    <row r="64" spans="2:18" x14ac:dyDescent="0.25">
      <c r="B64" s="94" t="s">
        <v>6</v>
      </c>
      <c r="C64" s="95">
        <v>11.648</v>
      </c>
      <c r="D64" s="96">
        <v>260</v>
      </c>
      <c r="E64" s="97">
        <f t="shared" si="1"/>
        <v>10</v>
      </c>
      <c r="F64" s="98">
        <v>12.436999999999999</v>
      </c>
      <c r="G64" s="96">
        <v>251</v>
      </c>
      <c r="H64" s="97">
        <f t="shared" si="2"/>
        <v>11</v>
      </c>
      <c r="I64" s="99">
        <f t="shared" si="0"/>
        <v>9</v>
      </c>
      <c r="J64" s="99">
        <f t="shared" si="0"/>
        <v>-1</v>
      </c>
    </row>
    <row r="65" spans="2:10" x14ac:dyDescent="0.25">
      <c r="B65" s="94" t="s">
        <v>8</v>
      </c>
      <c r="C65" s="95">
        <v>25.724</v>
      </c>
      <c r="D65" s="96">
        <v>77</v>
      </c>
      <c r="E65" s="97">
        <f t="shared" si="1"/>
        <v>2</v>
      </c>
      <c r="F65" s="98">
        <v>27.076000000000001</v>
      </c>
      <c r="G65" s="96">
        <v>56</v>
      </c>
      <c r="H65" s="97">
        <f t="shared" si="2"/>
        <v>2</v>
      </c>
      <c r="I65" s="99">
        <f t="shared" si="0"/>
        <v>21</v>
      </c>
      <c r="J65" s="99">
        <f t="shared" si="0"/>
        <v>0</v>
      </c>
    </row>
    <row r="66" spans="2:10" x14ac:dyDescent="0.25">
      <c r="B66" s="94" t="s">
        <v>9</v>
      </c>
      <c r="C66" s="95">
        <v>31.619</v>
      </c>
      <c r="D66" s="96">
        <v>28</v>
      </c>
      <c r="E66" s="97">
        <f t="shared" si="1"/>
        <v>1</v>
      </c>
      <c r="F66" s="98">
        <v>31.314</v>
      </c>
      <c r="G66" s="96">
        <v>30</v>
      </c>
      <c r="H66" s="97">
        <f t="shared" si="2"/>
        <v>1</v>
      </c>
      <c r="I66" s="99">
        <f t="shared" si="0"/>
        <v>-2</v>
      </c>
      <c r="J66" s="99">
        <f t="shared" si="0"/>
        <v>0</v>
      </c>
    </row>
    <row r="67" spans="2:10" x14ac:dyDescent="0.25">
      <c r="B67" s="94" t="s">
        <v>46</v>
      </c>
      <c r="C67" s="95">
        <v>11.343999999999999</v>
      </c>
      <c r="D67" s="96">
        <v>266</v>
      </c>
      <c r="E67" s="97">
        <f t="shared" si="1"/>
        <v>11</v>
      </c>
      <c r="F67" s="98">
        <v>13.333</v>
      </c>
      <c r="G67" s="96">
        <v>234</v>
      </c>
      <c r="H67" s="97">
        <f t="shared" si="2"/>
        <v>10</v>
      </c>
      <c r="I67" s="99">
        <f t="shared" si="0"/>
        <v>32</v>
      </c>
      <c r="J67" s="99">
        <f t="shared" si="0"/>
        <v>1</v>
      </c>
    </row>
    <row r="68" spans="2:10" x14ac:dyDescent="0.25">
      <c r="B68" s="101" t="s">
        <v>11</v>
      </c>
      <c r="C68" s="102">
        <v>10.975</v>
      </c>
      <c r="D68" s="103">
        <v>274</v>
      </c>
      <c r="E68" s="104">
        <f t="shared" si="1"/>
        <v>12</v>
      </c>
      <c r="F68" s="105">
        <v>11.31</v>
      </c>
      <c r="G68" s="103">
        <v>274</v>
      </c>
      <c r="H68" s="104">
        <f t="shared" si="2"/>
        <v>12</v>
      </c>
      <c r="I68" s="106">
        <f t="shared" si="0"/>
        <v>0</v>
      </c>
      <c r="J68" s="106">
        <f t="shared" si="0"/>
        <v>0</v>
      </c>
    </row>
    <row r="69" spans="2:10" x14ac:dyDescent="0.25">
      <c r="B69" s="107" t="s">
        <v>245</v>
      </c>
      <c r="C69" s="108"/>
      <c r="D69" s="108"/>
      <c r="E69" s="108"/>
      <c r="F69" s="108"/>
      <c r="G69" s="108"/>
      <c r="H69" s="108"/>
      <c r="I69" s="108"/>
      <c r="J69" s="108"/>
    </row>
    <row r="70" spans="2:10" x14ac:dyDescent="0.25">
      <c r="B70" s="107" t="s">
        <v>246</v>
      </c>
      <c r="C70" s="108"/>
      <c r="D70" s="108"/>
      <c r="E70" s="108"/>
      <c r="F70" s="108"/>
      <c r="G70" s="108"/>
      <c r="H70" s="108"/>
      <c r="I70" s="108"/>
      <c r="J70" s="108"/>
    </row>
    <row r="74" spans="2:10" ht="18.75" x14ac:dyDescent="0.3">
      <c r="B74" s="46" t="s">
        <v>252</v>
      </c>
    </row>
    <row r="75" spans="2:10" ht="18.75" x14ac:dyDescent="0.3">
      <c r="B75" s="46" t="s">
        <v>960</v>
      </c>
    </row>
    <row r="76" spans="2:10" x14ac:dyDescent="0.25">
      <c r="B76" s="79" t="s">
        <v>38</v>
      </c>
    </row>
    <row r="77" spans="2:10" x14ac:dyDescent="0.25">
      <c r="B77" s="14" t="s">
        <v>228</v>
      </c>
    </row>
    <row r="78" spans="2:10" ht="102.75" x14ac:dyDescent="0.25">
      <c r="C78" s="109" t="s">
        <v>247</v>
      </c>
      <c r="D78" s="109" t="s">
        <v>248</v>
      </c>
      <c r="E78" s="110" t="s">
        <v>249</v>
      </c>
      <c r="F78" s="110" t="s">
        <v>250</v>
      </c>
    </row>
    <row r="79" spans="2:10" x14ac:dyDescent="0.25">
      <c r="B79" s="14" t="s">
        <v>0</v>
      </c>
      <c r="C79" s="111">
        <v>0.17100000000000001</v>
      </c>
      <c r="D79" s="111">
        <v>0.154</v>
      </c>
      <c r="E79" s="112">
        <v>6.4100000000000004E-2</v>
      </c>
      <c r="F79" s="112">
        <v>5.1299999999999998E-2</v>
      </c>
    </row>
    <row r="80" spans="2:10" x14ac:dyDescent="0.25">
      <c r="B80" s="14" t="s">
        <v>1</v>
      </c>
      <c r="C80" s="111">
        <v>0.16500000000000001</v>
      </c>
      <c r="D80" s="111">
        <v>0.14699999999999999</v>
      </c>
      <c r="E80" s="112">
        <v>6.6699999999999995E-2</v>
      </c>
      <c r="F80" s="112">
        <v>8.8900000000000007E-2</v>
      </c>
    </row>
    <row r="81" spans="2:6" x14ac:dyDescent="0.25">
      <c r="B81" s="14" t="s">
        <v>2</v>
      </c>
      <c r="C81" s="111">
        <v>0.16600000000000001</v>
      </c>
      <c r="D81" s="111">
        <v>0.13700000000000001</v>
      </c>
      <c r="E81" s="112">
        <v>3.4500000000000003E-2</v>
      </c>
      <c r="F81" s="112">
        <v>3.4500000000000003E-2</v>
      </c>
    </row>
    <row r="82" spans="2:6" x14ac:dyDescent="0.25">
      <c r="B82" s="14" t="s">
        <v>3</v>
      </c>
      <c r="C82" s="111">
        <v>0.214</v>
      </c>
      <c r="D82" s="111">
        <v>0.19400000000000001</v>
      </c>
      <c r="E82" s="112">
        <v>8.9599999999999999E-2</v>
      </c>
      <c r="F82" s="112">
        <v>8.9599999999999999E-2</v>
      </c>
    </row>
    <row r="83" spans="2:6" x14ac:dyDescent="0.25">
      <c r="B83" s="14" t="s">
        <v>62</v>
      </c>
      <c r="C83" s="111">
        <v>0.22700000000000001</v>
      </c>
      <c r="D83" s="111">
        <v>0.20100000000000001</v>
      </c>
      <c r="E83" s="112">
        <v>0.11940000000000001</v>
      </c>
      <c r="F83" s="112">
        <v>0.14929999999999999</v>
      </c>
    </row>
    <row r="84" spans="2:6" x14ac:dyDescent="0.25">
      <c r="B84" s="14" t="s">
        <v>4</v>
      </c>
      <c r="C84" s="111">
        <v>0.20200000000000001</v>
      </c>
      <c r="D84" s="111">
        <v>0.17199999999999999</v>
      </c>
      <c r="E84" s="112">
        <v>6.25E-2</v>
      </c>
      <c r="F84" s="112">
        <v>1.5599999999999999E-2</v>
      </c>
    </row>
    <row r="85" spans="2:6" x14ac:dyDescent="0.25">
      <c r="B85" s="14" t="s">
        <v>5</v>
      </c>
      <c r="C85" s="111">
        <v>0.14799999999999999</v>
      </c>
      <c r="D85" s="111">
        <v>0.13400000000000001</v>
      </c>
      <c r="E85" s="112">
        <v>2.1100000000000001E-2</v>
      </c>
      <c r="F85" s="112">
        <v>3.1600000000000003E-2</v>
      </c>
    </row>
    <row r="86" spans="2:6" x14ac:dyDescent="0.25">
      <c r="B86" s="14" t="s">
        <v>6</v>
      </c>
      <c r="C86" s="111">
        <v>0.114</v>
      </c>
      <c r="D86" s="111">
        <v>0.11</v>
      </c>
      <c r="E86" s="112">
        <v>2.7E-2</v>
      </c>
      <c r="F86" s="112">
        <v>5.4100000000000002E-2</v>
      </c>
    </row>
    <row r="87" spans="2:6" x14ac:dyDescent="0.25">
      <c r="B87" s="14" t="s">
        <v>8</v>
      </c>
      <c r="C87" s="111">
        <v>0.23699999999999999</v>
      </c>
      <c r="D87" s="111">
        <v>0.21199999999999999</v>
      </c>
      <c r="E87" s="112">
        <v>0.15290000000000001</v>
      </c>
      <c r="F87" s="112">
        <v>0.18820000000000001</v>
      </c>
    </row>
    <row r="88" spans="2:6" x14ac:dyDescent="0.25">
      <c r="B88" s="14" t="s">
        <v>9</v>
      </c>
      <c r="C88" s="111">
        <v>0.27</v>
      </c>
      <c r="D88" s="111">
        <v>0.23899999999999999</v>
      </c>
      <c r="E88" s="112">
        <v>0.1905</v>
      </c>
      <c r="F88" s="112">
        <v>0.17860000000000001</v>
      </c>
    </row>
    <row r="89" spans="2:6" x14ac:dyDescent="0.25">
      <c r="B89" s="14" t="s">
        <v>10</v>
      </c>
      <c r="C89" s="111">
        <v>0.126</v>
      </c>
      <c r="D89" s="111">
        <v>0.114</v>
      </c>
      <c r="E89" s="112">
        <v>1.3899999999999999E-2</v>
      </c>
      <c r="F89" s="112">
        <v>2.7799999999999998E-2</v>
      </c>
    </row>
    <row r="90" spans="2:6" x14ac:dyDescent="0.25">
      <c r="B90" s="14" t="s">
        <v>11</v>
      </c>
      <c r="C90" s="111">
        <v>0.104</v>
      </c>
      <c r="D90" s="111">
        <v>8.8999999999999996E-2</v>
      </c>
      <c r="E90" s="112">
        <v>0</v>
      </c>
      <c r="F90" s="112">
        <v>0</v>
      </c>
    </row>
    <row r="91" spans="2:6" x14ac:dyDescent="0.25">
      <c r="B91" s="14" t="s">
        <v>24</v>
      </c>
      <c r="C91" s="111">
        <v>0.22</v>
      </c>
      <c r="D91" s="111">
        <v>0.189</v>
      </c>
      <c r="E91" s="112">
        <v>7.3599999999999999E-2</v>
      </c>
      <c r="F91" s="112">
        <v>0.1043</v>
      </c>
    </row>
    <row r="97" spans="1:2" ht="28.5" x14ac:dyDescent="0.45">
      <c r="A97" s="183" t="s">
        <v>990</v>
      </c>
      <c r="B97"/>
    </row>
    <row r="99" spans="1:2" s="14" customFormat="1" ht="23.25" x14ac:dyDescent="0.35">
      <c r="A99" s="113" t="s">
        <v>265</v>
      </c>
    </row>
    <row r="100" spans="1:2" s="14" customFormat="1" x14ac:dyDescent="0.25"/>
    <row r="101" spans="1:2" s="14" customFormat="1" ht="18.75" x14ac:dyDescent="0.3">
      <c r="A101" s="46" t="s">
        <v>1143</v>
      </c>
    </row>
    <row r="102" spans="1:2" s="14" customFormat="1" x14ac:dyDescent="0.25">
      <c r="A102" s="79" t="s">
        <v>1064</v>
      </c>
    </row>
    <row r="103" spans="1:2" s="14" customFormat="1" x14ac:dyDescent="0.25">
      <c r="A103" s="14" t="s">
        <v>1139</v>
      </c>
    </row>
    <row r="104" spans="1:2" s="14" customFormat="1" x14ac:dyDescent="0.25">
      <c r="A104" s="14" t="s">
        <v>1140</v>
      </c>
    </row>
    <row r="105" spans="1:2" s="14" customFormat="1" x14ac:dyDescent="0.25">
      <c r="A105" s="255" t="s">
        <v>1141</v>
      </c>
    </row>
    <row r="106" spans="1:2" s="14" customFormat="1" x14ac:dyDescent="0.25">
      <c r="A106" s="14" t="s">
        <v>1142</v>
      </c>
    </row>
    <row r="107" spans="1:2" s="14" customFormat="1" x14ac:dyDescent="0.25">
      <c r="A107" s="14" t="s">
        <v>272</v>
      </c>
    </row>
    <row r="108" spans="1:2" s="14" customFormat="1" x14ac:dyDescent="0.25">
      <c r="A108" s="166" t="s">
        <v>273</v>
      </c>
    </row>
    <row r="109" spans="1:2" s="14" customFormat="1" x14ac:dyDescent="0.25"/>
    <row r="110" spans="1:2" s="14" customFormat="1" ht="18.75" x14ac:dyDescent="0.3">
      <c r="A110" s="46" t="s">
        <v>267</v>
      </c>
    </row>
    <row r="111" spans="1:2" s="14" customFormat="1" x14ac:dyDescent="0.25">
      <c r="A111" s="79" t="s">
        <v>210</v>
      </c>
    </row>
    <row r="112" spans="1:2" s="14" customFormat="1" x14ac:dyDescent="0.25">
      <c r="A112" s="14" t="s">
        <v>268</v>
      </c>
    </row>
    <row r="113" spans="1:1" s="14" customFormat="1" x14ac:dyDescent="0.25"/>
    <row r="114" spans="1:1" s="14" customFormat="1" ht="18.75" x14ac:dyDescent="0.3">
      <c r="A114" s="46" t="s">
        <v>126</v>
      </c>
    </row>
    <row r="115" spans="1:1" s="14" customFormat="1" x14ac:dyDescent="0.25">
      <c r="A115" s="79" t="s">
        <v>38</v>
      </c>
    </row>
    <row r="116" spans="1:1" s="14" customFormat="1" x14ac:dyDescent="0.25">
      <c r="A116" s="14" t="s">
        <v>269</v>
      </c>
    </row>
    <row r="117" spans="1:1" s="14" customFormat="1" x14ac:dyDescent="0.25">
      <c r="A117" s="14" t="s">
        <v>270</v>
      </c>
    </row>
    <row r="118" spans="1:1" s="14" customFormat="1" x14ac:dyDescent="0.25">
      <c r="A118" s="14" t="s">
        <v>277</v>
      </c>
    </row>
    <row r="119" spans="1:1" s="14" customFormat="1" x14ac:dyDescent="0.25">
      <c r="A119" s="166" t="s">
        <v>273</v>
      </c>
    </row>
    <row r="120" spans="1:1" s="14" customFormat="1" x14ac:dyDescent="0.25"/>
    <row r="121" spans="1:1" s="14" customFormat="1" ht="18.75" x14ac:dyDescent="0.3">
      <c r="A121" s="46" t="s">
        <v>251</v>
      </c>
    </row>
    <row r="122" spans="1:1" s="14" customFormat="1" x14ac:dyDescent="0.25">
      <c r="A122" s="79" t="s">
        <v>38</v>
      </c>
    </row>
    <row r="123" spans="1:1" s="14" customFormat="1" x14ac:dyDescent="0.25">
      <c r="A123" s="14" t="s">
        <v>274</v>
      </c>
    </row>
    <row r="124" spans="1:1" s="14" customFormat="1" x14ac:dyDescent="0.25">
      <c r="A124" s="14" t="s">
        <v>276</v>
      </c>
    </row>
    <row r="125" spans="1:1" s="14" customFormat="1" x14ac:dyDescent="0.25">
      <c r="A125" s="14" t="s">
        <v>275</v>
      </c>
    </row>
    <row r="126" spans="1:1" s="14" customFormat="1" x14ac:dyDescent="0.25">
      <c r="A126" s="14" t="s">
        <v>277</v>
      </c>
    </row>
    <row r="127" spans="1:1" s="14" customFormat="1" x14ac:dyDescent="0.25">
      <c r="A127" s="166" t="s">
        <v>273</v>
      </c>
    </row>
    <row r="128" spans="1:1" s="14" customFormat="1" x14ac:dyDescent="0.25">
      <c r="A128" s="114"/>
    </row>
  </sheetData>
  <hyperlinks>
    <hyperlink ref="A108" r:id="rId1" xr:uid="{B15C7528-4717-440B-8D22-7578E9491286}"/>
    <hyperlink ref="A119" r:id="rId2" xr:uid="{7F4BFF74-9CAB-4A4D-B433-9409FCEB7B6E}"/>
    <hyperlink ref="A127" r:id="rId3" xr:uid="{74E4EE95-5832-4993-8E50-63DFD3A1EDC4}"/>
    <hyperlink ref="B4" location="Families!A95" display="Glossary" xr:uid="{01449BD3-CC4B-4480-9BD2-B44E99524510}"/>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6145" r:id="rId7" name="Drop Down 1">
              <controlPr defaultSize="0" autoLine="0" autoPict="0" altText="Dropdown box to select area of interest">
                <anchor moveWithCells="1">
                  <from>
                    <xdr:col>1</xdr:col>
                    <xdr:colOff>152400</xdr:colOff>
                    <xdr:row>1</xdr:row>
                    <xdr:rowOff>0</xdr:rowOff>
                  </from>
                  <to>
                    <xdr:col>4</xdr:col>
                    <xdr:colOff>733425</xdr:colOff>
                    <xdr:row>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B5FE-50F7-466F-9E57-A9E6A764A8C4}">
  <sheetPr codeName="Sheet17"/>
  <dimension ref="A4:I200"/>
  <sheetViews>
    <sheetView showGridLines="0" workbookViewId="0">
      <pane ySplit="4" topLeftCell="A5" activePane="bottomLeft" state="frozen"/>
      <selection activeCell="B4" sqref="B4"/>
      <selection pane="bottomLeft" activeCell="A180" sqref="A180"/>
    </sheetView>
  </sheetViews>
  <sheetFormatPr defaultRowHeight="15" x14ac:dyDescent="0.25"/>
  <cols>
    <col min="1" max="1" width="3" customWidth="1"/>
    <col min="2" max="2" width="17.25" style="14" customWidth="1"/>
    <col min="3" max="3" width="10.125" style="14" customWidth="1"/>
    <col min="4" max="4" width="11.5" style="14" customWidth="1"/>
    <col min="5" max="5" width="10.125" style="14" customWidth="1"/>
    <col min="6" max="6" width="12" style="14" customWidth="1"/>
    <col min="7" max="9" width="9" style="14"/>
  </cols>
  <sheetData>
    <row r="4" spans="2:4" ht="24.95" customHeight="1" x14ac:dyDescent="0.25">
      <c r="B4" s="184" t="s">
        <v>989</v>
      </c>
    </row>
    <row r="6" spans="2:4" ht="18.75" x14ac:dyDescent="0.3">
      <c r="B6" s="46" t="s">
        <v>127</v>
      </c>
    </row>
    <row r="7" spans="2:4" x14ac:dyDescent="0.25">
      <c r="B7" s="79" t="s">
        <v>1081</v>
      </c>
    </row>
    <row r="8" spans="2:4" ht="21.75" customHeight="1" x14ac:dyDescent="0.25">
      <c r="B8" s="43">
        <f>Population!A3</f>
        <v>2023</v>
      </c>
      <c r="C8" s="21" t="s">
        <v>44</v>
      </c>
      <c r="D8" s="21" t="s">
        <v>229</v>
      </c>
    </row>
    <row r="9" spans="2:4" x14ac:dyDescent="0.25">
      <c r="B9" s="14" t="s">
        <v>0</v>
      </c>
      <c r="C9" s="6">
        <f>Population!C27</f>
        <v>27100</v>
      </c>
      <c r="D9" s="23">
        <f>Population!C47</f>
        <v>0.19619186740235603</v>
      </c>
    </row>
    <row r="10" spans="2:4" x14ac:dyDescent="0.25">
      <c r="B10" s="14" t="s">
        <v>1</v>
      </c>
      <c r="C10" s="6">
        <f>Population!C28</f>
        <v>35500</v>
      </c>
      <c r="D10" s="23">
        <f>Population!C48</f>
        <v>0.22172203152451872</v>
      </c>
    </row>
    <row r="11" spans="2:4" x14ac:dyDescent="0.25">
      <c r="B11" s="14" t="s">
        <v>2</v>
      </c>
      <c r="C11" s="6">
        <f>Population!C29</f>
        <v>16400</v>
      </c>
      <c r="D11" s="23">
        <f>Population!C49</f>
        <v>0.13562664148004541</v>
      </c>
    </row>
    <row r="12" spans="2:4" x14ac:dyDescent="0.25">
      <c r="B12" s="14" t="s">
        <v>3</v>
      </c>
      <c r="C12" s="6">
        <f>Population!C30</f>
        <v>29100</v>
      </c>
      <c r="D12" s="23">
        <f>Population!C50</f>
        <v>0.24533902235414154</v>
      </c>
    </row>
    <row r="13" spans="2:4" x14ac:dyDescent="0.25">
      <c r="B13" s="14" t="s">
        <v>7</v>
      </c>
      <c r="C13" s="6">
        <f>Population!C31</f>
        <v>28300</v>
      </c>
      <c r="D13" s="23">
        <f>Population!C51</f>
        <v>0.25530879769358983</v>
      </c>
    </row>
    <row r="14" spans="2:4" x14ac:dyDescent="0.25">
      <c r="B14" s="14" t="s">
        <v>4</v>
      </c>
      <c r="C14" s="6">
        <f>Population!C32</f>
        <v>18500</v>
      </c>
      <c r="D14" s="23">
        <f>Population!C52</f>
        <v>0.17210429100494723</v>
      </c>
    </row>
    <row r="15" spans="2:4" x14ac:dyDescent="0.25">
      <c r="B15" s="14" t="s">
        <v>5</v>
      </c>
      <c r="C15" s="6">
        <f>Population!C33</f>
        <v>34900</v>
      </c>
      <c r="D15" s="23">
        <f>Population!C53</f>
        <v>0.18939447409426288</v>
      </c>
    </row>
    <row r="16" spans="2:4" x14ac:dyDescent="0.25">
      <c r="B16" s="14" t="s">
        <v>6</v>
      </c>
      <c r="C16" s="6">
        <f>Population!C34</f>
        <v>26900</v>
      </c>
      <c r="D16" s="23">
        <f>Population!C54</f>
        <v>0.22154508419785257</v>
      </c>
    </row>
    <row r="17" spans="2:6" x14ac:dyDescent="0.25">
      <c r="B17" s="14" t="s">
        <v>8</v>
      </c>
      <c r="C17" s="6">
        <f>Population!C35</f>
        <v>29900</v>
      </c>
      <c r="D17" s="23">
        <f>Population!C55</f>
        <v>0.19148390242024979</v>
      </c>
    </row>
    <row r="18" spans="2:6" x14ac:dyDescent="0.25">
      <c r="B18" s="14" t="s">
        <v>9</v>
      </c>
      <c r="C18" s="6">
        <f>Population!C36</f>
        <v>33700</v>
      </c>
      <c r="D18" s="23">
        <f>Population!C56</f>
        <v>0.23986214655473195</v>
      </c>
    </row>
    <row r="19" spans="2:6" x14ac:dyDescent="0.25">
      <c r="B19" s="14" t="s">
        <v>46</v>
      </c>
      <c r="C19" s="6">
        <f>Population!C37</f>
        <v>26100</v>
      </c>
      <c r="D19" s="23">
        <f>Population!C57</f>
        <v>0.19309793944055736</v>
      </c>
    </row>
    <row r="20" spans="2:6" x14ac:dyDescent="0.25">
      <c r="B20" s="14" t="s">
        <v>11</v>
      </c>
      <c r="C20" s="6">
        <f>Population!C38</f>
        <v>23400</v>
      </c>
      <c r="D20" s="23">
        <f>Population!C58</f>
        <v>0.20031618526747563</v>
      </c>
    </row>
    <row r="21" spans="2:6" x14ac:dyDescent="0.25">
      <c r="B21" s="14" t="s">
        <v>41</v>
      </c>
      <c r="C21" s="6">
        <f>Population!C39</f>
        <v>329800</v>
      </c>
      <c r="D21" s="23">
        <f>Population!C59</f>
        <v>0.2047954014622565</v>
      </c>
    </row>
    <row r="22" spans="2:6" x14ac:dyDescent="0.25">
      <c r="B22" s="14" t="s">
        <v>24</v>
      </c>
      <c r="C22" s="6">
        <f>Population!C40</f>
        <v>47500</v>
      </c>
      <c r="D22" s="23">
        <f>Population!C60</f>
        <v>0.16565202231520224</v>
      </c>
    </row>
    <row r="23" spans="2:6" x14ac:dyDescent="0.25">
      <c r="B23" s="234" t="s">
        <v>65</v>
      </c>
      <c r="C23" s="6">
        <f>Population!C41</f>
        <v>1874100</v>
      </c>
      <c r="D23" s="23">
        <f>Population!C61</f>
        <v>0.1976404552087333</v>
      </c>
    </row>
    <row r="24" spans="2:6" x14ac:dyDescent="0.25">
      <c r="B24" s="234" t="s">
        <v>42</v>
      </c>
      <c r="C24" s="6">
        <f>Population!C42</f>
        <v>10783100</v>
      </c>
      <c r="D24" s="23">
        <f>Population!C62</f>
        <v>0.18691327139908714</v>
      </c>
    </row>
    <row r="27" spans="2:6" ht="18.75" x14ac:dyDescent="0.3">
      <c r="B27" s="46" t="s">
        <v>1082</v>
      </c>
    </row>
    <row r="28" spans="2:6" x14ac:dyDescent="0.25">
      <c r="B28" s="79" t="s">
        <v>854</v>
      </c>
    </row>
    <row r="29" spans="2:6" ht="30" x14ac:dyDescent="0.25">
      <c r="C29" s="40">
        <f>'Population Forecasts'!B26</f>
        <v>2020</v>
      </c>
      <c r="D29" s="40">
        <f>'Population Forecasts'!V26</f>
        <v>2040</v>
      </c>
      <c r="E29" s="40" t="s">
        <v>256</v>
      </c>
      <c r="F29" s="40" t="s">
        <v>257</v>
      </c>
    </row>
    <row r="30" spans="2:6" x14ac:dyDescent="0.25">
      <c r="B30" s="14" t="s">
        <v>0</v>
      </c>
      <c r="C30" s="6">
        <f>ROUND('Population Forecasts'!B28,-2)</f>
        <v>25800</v>
      </c>
      <c r="D30" s="6">
        <f>ROUND('Population Forecasts'!V28,-2)</f>
        <v>40600</v>
      </c>
      <c r="E30" s="6">
        <f>ROUND(('Population Forecasts'!V28-'Population Forecasts'!B28),-2)</f>
        <v>14800</v>
      </c>
      <c r="F30" s="23">
        <f>('Population Forecasts'!V28-'Population Forecasts'!B28)/'Population Forecasts'!B28</f>
        <v>0.5735214442532971</v>
      </c>
    </row>
    <row r="31" spans="2:6" x14ac:dyDescent="0.25">
      <c r="B31" s="14" t="s">
        <v>1</v>
      </c>
      <c r="C31" s="6">
        <f>ROUND('Population Forecasts'!B29,-2)</f>
        <v>34600</v>
      </c>
      <c r="D31" s="6">
        <f>ROUND('Population Forecasts'!V29,-2)</f>
        <v>49500</v>
      </c>
      <c r="E31" s="6">
        <f>ROUND(('Population Forecasts'!V29-'Population Forecasts'!B29),-2)</f>
        <v>14900</v>
      </c>
      <c r="F31" s="23">
        <f>('Population Forecasts'!V29-'Population Forecasts'!B29)/'Population Forecasts'!B29</f>
        <v>0.43056608798217727</v>
      </c>
    </row>
    <row r="32" spans="2:6" x14ac:dyDescent="0.25">
      <c r="B32" s="14" t="s">
        <v>2</v>
      </c>
      <c r="C32" s="6">
        <f>ROUND('Population Forecasts'!B30,-2)</f>
        <v>15900</v>
      </c>
      <c r="D32" s="6">
        <f>ROUND('Population Forecasts'!V30,-2)</f>
        <v>23500</v>
      </c>
      <c r="E32" s="6">
        <f>ROUND(('Population Forecasts'!V30-'Population Forecasts'!B30),-2)</f>
        <v>7600</v>
      </c>
      <c r="F32" s="23">
        <f>('Population Forecasts'!V30-'Population Forecasts'!B30)/'Population Forecasts'!B30</f>
        <v>0.47855525355279827</v>
      </c>
    </row>
    <row r="33" spans="2:6" x14ac:dyDescent="0.25">
      <c r="B33" s="14" t="s">
        <v>3</v>
      </c>
      <c r="C33" s="6">
        <f>ROUND('Population Forecasts'!B31,-2)</f>
        <v>28200</v>
      </c>
      <c r="D33" s="6">
        <f>ROUND('Population Forecasts'!V31,-2)</f>
        <v>40000</v>
      </c>
      <c r="E33" s="6">
        <f>ROUND(('Population Forecasts'!V31-'Population Forecasts'!B31),-2)</f>
        <v>11800</v>
      </c>
      <c r="F33" s="23">
        <f>('Population Forecasts'!V31-'Population Forecasts'!B31)/'Population Forecasts'!B31</f>
        <v>0.41766272065001003</v>
      </c>
    </row>
    <row r="34" spans="2:6" x14ac:dyDescent="0.25">
      <c r="B34" s="14" t="s">
        <v>7</v>
      </c>
      <c r="C34" s="6">
        <f>ROUND('Population Forecasts'!B32,-2)</f>
        <v>28300</v>
      </c>
      <c r="D34" s="6">
        <f>ROUND('Population Forecasts'!V32,-2)</f>
        <v>42700</v>
      </c>
      <c r="E34" s="6">
        <f>ROUND(('Population Forecasts'!V32-'Population Forecasts'!B32),-2)</f>
        <v>14400</v>
      </c>
      <c r="F34" s="23">
        <f>('Population Forecasts'!V32-'Population Forecasts'!B32)/'Population Forecasts'!B32</f>
        <v>0.50866845914297942</v>
      </c>
    </row>
    <row r="35" spans="2:6" x14ac:dyDescent="0.25">
      <c r="B35" s="14" t="s">
        <v>4</v>
      </c>
      <c r="C35" s="6">
        <f>ROUND('Population Forecasts'!B33,-2)</f>
        <v>18600</v>
      </c>
      <c r="D35" s="6">
        <f>ROUND('Population Forecasts'!V33,-2)</f>
        <v>25600</v>
      </c>
      <c r="E35" s="6">
        <f>ROUND(('Population Forecasts'!V33-'Population Forecasts'!B33),-2)</f>
        <v>6900</v>
      </c>
      <c r="F35" s="23">
        <f>('Population Forecasts'!V33-'Population Forecasts'!B33)/'Population Forecasts'!B33</f>
        <v>0.3735477078092696</v>
      </c>
    </row>
    <row r="36" spans="2:6" x14ac:dyDescent="0.25">
      <c r="B36" s="14" t="s">
        <v>5</v>
      </c>
      <c r="C36" s="6">
        <f>ROUND('Population Forecasts'!B34,-2)</f>
        <v>33400</v>
      </c>
      <c r="D36" s="6">
        <f>ROUND('Population Forecasts'!V34,-2)</f>
        <v>48300</v>
      </c>
      <c r="E36" s="6">
        <f>ROUND(('Population Forecasts'!V34-'Population Forecasts'!B34),-2)</f>
        <v>14900</v>
      </c>
      <c r="F36" s="23">
        <f>('Population Forecasts'!V34-'Population Forecasts'!B34)/'Population Forecasts'!B34</f>
        <v>0.44690628583782677</v>
      </c>
    </row>
    <row r="37" spans="2:6" x14ac:dyDescent="0.25">
      <c r="B37" s="14" t="s">
        <v>6</v>
      </c>
      <c r="C37" s="6">
        <f>ROUND('Population Forecasts'!B35,-2)</f>
        <v>26300</v>
      </c>
      <c r="D37" s="6">
        <f>ROUND('Population Forecasts'!V35,-2)</f>
        <v>35500</v>
      </c>
      <c r="E37" s="6">
        <f>ROUND(('Population Forecasts'!V35-'Population Forecasts'!B35),-2)</f>
        <v>9200</v>
      </c>
      <c r="F37" s="23">
        <f>('Population Forecasts'!V35-'Population Forecasts'!B35)/'Population Forecasts'!B35</f>
        <v>0.35070374256676451</v>
      </c>
    </row>
    <row r="38" spans="2:6" x14ac:dyDescent="0.25">
      <c r="B38" s="14" t="s">
        <v>8</v>
      </c>
      <c r="C38" s="6">
        <f>ROUND('Population Forecasts'!B36,-2)</f>
        <v>29100</v>
      </c>
      <c r="D38" s="6">
        <f>ROUND('Population Forecasts'!V36,-2)</f>
        <v>41300</v>
      </c>
      <c r="E38" s="6">
        <f>ROUND(('Population Forecasts'!V36-'Population Forecasts'!B36),-2)</f>
        <v>12200</v>
      </c>
      <c r="F38" s="23">
        <f>('Population Forecasts'!V36-'Population Forecasts'!B36)/'Population Forecasts'!B36</f>
        <v>0.41966281625827395</v>
      </c>
    </row>
    <row r="39" spans="2:6" x14ac:dyDescent="0.25">
      <c r="B39" s="14" t="s">
        <v>9</v>
      </c>
      <c r="C39" s="6">
        <f>ROUND('Population Forecasts'!B37,-2)</f>
        <v>34000</v>
      </c>
      <c r="D39" s="6">
        <f>ROUND('Population Forecasts'!V37,-2)</f>
        <v>49500</v>
      </c>
      <c r="E39" s="6">
        <f>ROUND(('Population Forecasts'!V37-'Population Forecasts'!B37),-2)</f>
        <v>15500</v>
      </c>
      <c r="F39" s="23">
        <f>('Population Forecasts'!V37-'Population Forecasts'!B37)/'Population Forecasts'!B37</f>
        <v>0.45506991172529077</v>
      </c>
    </row>
    <row r="40" spans="2:6" x14ac:dyDescent="0.25">
      <c r="B40" s="14" t="s">
        <v>46</v>
      </c>
      <c r="C40" s="6">
        <f>ROUND('Population Forecasts'!B38,-2)</f>
        <v>25200</v>
      </c>
      <c r="D40" s="6">
        <f>ROUND('Population Forecasts'!V38,-2)</f>
        <v>37800</v>
      </c>
      <c r="E40" s="6">
        <f>ROUND(('Population Forecasts'!V38-'Population Forecasts'!B38),-2)</f>
        <v>12700</v>
      </c>
      <c r="F40" s="23">
        <f>('Population Forecasts'!V38-'Population Forecasts'!B38)/'Population Forecasts'!B38</f>
        <v>0.50265389172755648</v>
      </c>
    </row>
    <row r="41" spans="2:6" x14ac:dyDescent="0.25">
      <c r="B41" s="14" t="s">
        <v>11</v>
      </c>
      <c r="C41" s="6">
        <f>ROUND('Population Forecasts'!B39,-2)</f>
        <v>23400</v>
      </c>
      <c r="D41" s="6">
        <f>ROUND('Population Forecasts'!V39,-2)</f>
        <v>35100</v>
      </c>
      <c r="E41" s="6">
        <f>ROUND(('Population Forecasts'!V39-'Population Forecasts'!B39),-2)</f>
        <v>11700</v>
      </c>
      <c r="F41" s="23">
        <f>('Population Forecasts'!V39-'Population Forecasts'!B39)/'Population Forecasts'!B39</f>
        <v>0.50089222666394251</v>
      </c>
    </row>
    <row r="42" spans="2:6" x14ac:dyDescent="0.25">
      <c r="B42" s="14" t="s">
        <v>41</v>
      </c>
      <c r="C42" s="6">
        <f>ROUND('Population Forecasts'!B40,-2)</f>
        <v>322800</v>
      </c>
      <c r="D42" s="6">
        <f>ROUND('Population Forecasts'!V40,-2)</f>
        <v>469400</v>
      </c>
      <c r="E42" s="6">
        <f>ROUND(('Population Forecasts'!V40-'Population Forecasts'!B40),-2)</f>
        <v>146600</v>
      </c>
      <c r="F42" s="23">
        <f>('Population Forecasts'!V40-'Population Forecasts'!B40)/'Population Forecasts'!B40</f>
        <v>0.45428857221435975</v>
      </c>
    </row>
    <row r="43" spans="2:6" x14ac:dyDescent="0.25">
      <c r="B43" s="14" t="s">
        <v>24</v>
      </c>
      <c r="C43" s="6">
        <f>ROUND('Population Forecasts'!B41,-2)</f>
        <v>45300</v>
      </c>
      <c r="D43" s="6">
        <f>ROUND('Population Forecasts'!V41,-2)</f>
        <v>63100</v>
      </c>
      <c r="E43" s="6">
        <f>ROUND(('Population Forecasts'!V41-'Population Forecasts'!B41),-2)</f>
        <v>17800</v>
      </c>
      <c r="F43" s="23">
        <f>('Population Forecasts'!V41-'Population Forecasts'!B41)/'Population Forecasts'!B41</f>
        <v>0.3940839791329302</v>
      </c>
    </row>
    <row r="46" spans="2:6" ht="18.75" x14ac:dyDescent="0.3">
      <c r="B46" s="46" t="s">
        <v>1083</v>
      </c>
    </row>
    <row r="47" spans="2:6" x14ac:dyDescent="0.25">
      <c r="B47" s="79" t="s">
        <v>1081</v>
      </c>
    </row>
    <row r="48" spans="2:6" x14ac:dyDescent="0.25">
      <c r="B48" s="143">
        <f>Population!A3</f>
        <v>2023</v>
      </c>
      <c r="C48" s="234" t="s">
        <v>44</v>
      </c>
      <c r="D48" s="234" t="s">
        <v>229</v>
      </c>
    </row>
    <row r="49" spans="2:4" x14ac:dyDescent="0.25">
      <c r="B49" s="14" t="s">
        <v>0</v>
      </c>
      <c r="C49" s="6">
        <f>Population!D27</f>
        <v>3400</v>
      </c>
      <c r="D49" s="23">
        <f>Population!D47</f>
        <v>2.4746353492475576E-2</v>
      </c>
    </row>
    <row r="50" spans="2:4" x14ac:dyDescent="0.25">
      <c r="B50" s="14" t="s">
        <v>1</v>
      </c>
      <c r="C50" s="6">
        <f>Population!D28</f>
        <v>4900</v>
      </c>
      <c r="D50" s="23">
        <f>Population!D48</f>
        <v>3.0705456455273571E-2</v>
      </c>
    </row>
    <row r="51" spans="2:4" x14ac:dyDescent="0.25">
      <c r="B51" s="14" t="s">
        <v>2</v>
      </c>
      <c r="C51" s="6">
        <f>Population!D29</f>
        <v>2300</v>
      </c>
      <c r="D51" s="23">
        <f>Population!D49</f>
        <v>1.9453350897687637E-2</v>
      </c>
    </row>
    <row r="52" spans="2:4" x14ac:dyDescent="0.25">
      <c r="B52" s="14" t="s">
        <v>3</v>
      </c>
      <c r="C52" s="6">
        <f>Population!D30</f>
        <v>3600</v>
      </c>
      <c r="D52" s="23">
        <f>Population!D50</f>
        <v>3.0221517653110271E-2</v>
      </c>
    </row>
    <row r="53" spans="2:4" x14ac:dyDescent="0.25">
      <c r="B53" s="14" t="s">
        <v>7</v>
      </c>
      <c r="C53" s="6">
        <f>Population!D31</f>
        <v>3700</v>
      </c>
      <c r="D53" s="23">
        <f>Population!D51</f>
        <v>3.2893373575386277E-2</v>
      </c>
    </row>
    <row r="54" spans="2:4" x14ac:dyDescent="0.25">
      <c r="B54" s="14" t="s">
        <v>4</v>
      </c>
      <c r="C54" s="6">
        <f>Population!D32</f>
        <v>2500</v>
      </c>
      <c r="D54" s="23">
        <f>Population!D52</f>
        <v>2.3195373919823275E-2</v>
      </c>
    </row>
    <row r="55" spans="2:4" x14ac:dyDescent="0.25">
      <c r="B55" s="14" t="s">
        <v>5</v>
      </c>
      <c r="C55" s="6">
        <f>Population!D33</f>
        <v>4700</v>
      </c>
      <c r="D55" s="23">
        <f>Population!D53</f>
        <v>2.5718427467736595E-2</v>
      </c>
    </row>
    <row r="56" spans="2:4" x14ac:dyDescent="0.25">
      <c r="B56" s="14" t="s">
        <v>6</v>
      </c>
      <c r="C56" s="6">
        <f>Population!D34</f>
        <v>4300</v>
      </c>
      <c r="D56" s="23">
        <f>Population!D54</f>
        <v>3.5147036994276855E-2</v>
      </c>
    </row>
    <row r="57" spans="2:4" x14ac:dyDescent="0.25">
      <c r="B57" s="14" t="s">
        <v>8</v>
      </c>
      <c r="C57" s="6">
        <f>Population!D35</f>
        <v>3400</v>
      </c>
      <c r="D57" s="23">
        <f>Population!D55</f>
        <v>2.2053588037949105E-2</v>
      </c>
    </row>
    <row r="58" spans="2:4" x14ac:dyDescent="0.25">
      <c r="B58" s="14" t="s">
        <v>9</v>
      </c>
      <c r="C58" s="6">
        <f>Population!D36</f>
        <v>4300</v>
      </c>
      <c r="D58" s="23">
        <f>Population!D56</f>
        <v>3.0789168250984413E-2</v>
      </c>
    </row>
    <row r="59" spans="2:4" x14ac:dyDescent="0.25">
      <c r="B59" s="14" t="s">
        <v>46</v>
      </c>
      <c r="C59" s="6">
        <f>Population!D37</f>
        <v>3600</v>
      </c>
      <c r="D59" s="23">
        <f>Population!D57</f>
        <v>2.6478114876558732E-2</v>
      </c>
    </row>
    <row r="60" spans="2:4" x14ac:dyDescent="0.25">
      <c r="B60" s="14" t="s">
        <v>11</v>
      </c>
      <c r="C60" s="6">
        <f>Population!D38</f>
        <v>3700</v>
      </c>
      <c r="D60" s="23">
        <f>Population!D58</f>
        <v>3.1635617843103744E-2</v>
      </c>
    </row>
    <row r="61" spans="2:4" x14ac:dyDescent="0.25">
      <c r="B61" s="14" t="s">
        <v>41</v>
      </c>
      <c r="C61" s="6">
        <f>Population!D39</f>
        <v>44500</v>
      </c>
      <c r="D61" s="23">
        <f>Population!D59</f>
        <v>2.7609360279856991E-2</v>
      </c>
    </row>
    <row r="62" spans="2:4" x14ac:dyDescent="0.25">
      <c r="B62" s="14" t="s">
        <v>24</v>
      </c>
      <c r="C62" s="6">
        <f>Population!D40</f>
        <v>5600</v>
      </c>
      <c r="D62" s="23">
        <f>Population!D60</f>
        <v>1.9459553695955371E-2</v>
      </c>
    </row>
    <row r="63" spans="2:4" x14ac:dyDescent="0.25">
      <c r="B63" s="234" t="s">
        <v>65</v>
      </c>
      <c r="C63" s="6">
        <f>Population!D41</f>
        <v>267800</v>
      </c>
      <c r="D63" s="23">
        <f>Population!D61</f>
        <v>2.8245905855909203E-2</v>
      </c>
    </row>
    <row r="64" spans="2:4" x14ac:dyDescent="0.25">
      <c r="B64" s="234" t="s">
        <v>42</v>
      </c>
      <c r="C64" s="6">
        <f>Population!D42</f>
        <v>1446600</v>
      </c>
      <c r="D64" s="23">
        <f>Population!D62</f>
        <v>2.507547062962362E-2</v>
      </c>
    </row>
    <row r="65" spans="2:6" x14ac:dyDescent="0.25">
      <c r="C65" s="6"/>
      <c r="D65" s="23"/>
    </row>
    <row r="67" spans="2:6" ht="18.75" x14ac:dyDescent="0.3">
      <c r="B67" s="46" t="s">
        <v>1084</v>
      </c>
      <c r="C67" s="40"/>
      <c r="D67" s="40"/>
      <c r="E67" s="40"/>
      <c r="F67" s="40"/>
    </row>
    <row r="68" spans="2:6" x14ac:dyDescent="0.25">
      <c r="B68" s="79" t="s">
        <v>854</v>
      </c>
      <c r="C68" s="40"/>
      <c r="D68" s="40"/>
      <c r="E68" s="40"/>
      <c r="F68" s="40"/>
    </row>
    <row r="69" spans="2:6" ht="30" x14ac:dyDescent="0.25">
      <c r="C69" s="40">
        <f>'Population Forecasts'!B46</f>
        <v>2020</v>
      </c>
      <c r="D69" s="40">
        <f>'Population Forecasts'!V46</f>
        <v>2040</v>
      </c>
      <c r="E69" s="40" t="s">
        <v>256</v>
      </c>
      <c r="F69" s="40" t="s">
        <v>257</v>
      </c>
    </row>
    <row r="70" spans="2:6" x14ac:dyDescent="0.25">
      <c r="B70" s="14" t="s">
        <v>0</v>
      </c>
      <c r="C70" s="6">
        <f>ROUND('Population Forecasts'!B48,-2)</f>
        <v>3200</v>
      </c>
      <c r="D70" s="6">
        <f>ROUND('Population Forecasts'!V48,-2)</f>
        <v>6800</v>
      </c>
      <c r="E70" s="6">
        <f>ROUND(('Population Forecasts'!V48-'Population Forecasts'!B48),-2)</f>
        <v>3500</v>
      </c>
      <c r="F70" s="23">
        <f>('Population Forecasts'!V48-'Population Forecasts'!B48)/'Population Forecasts'!B48</f>
        <v>1.0890809181658714</v>
      </c>
    </row>
    <row r="71" spans="2:6" x14ac:dyDescent="0.25">
      <c r="B71" s="14" t="s">
        <v>1</v>
      </c>
      <c r="C71" s="6">
        <f>ROUND('Population Forecasts'!B49,-2)</f>
        <v>5000</v>
      </c>
      <c r="D71" s="6">
        <f>ROUND('Population Forecasts'!V49,-2)</f>
        <v>9400</v>
      </c>
      <c r="E71" s="6">
        <f>ROUND(('Population Forecasts'!V49-'Population Forecasts'!B49),-2)</f>
        <v>4400</v>
      </c>
      <c r="F71" s="23">
        <f>('Population Forecasts'!V49-'Population Forecasts'!B49)/'Population Forecasts'!B49</f>
        <v>0.87456864373694831</v>
      </c>
    </row>
    <row r="72" spans="2:6" x14ac:dyDescent="0.25">
      <c r="B72" s="14" t="s">
        <v>2</v>
      </c>
      <c r="C72" s="6">
        <f>ROUND('Population Forecasts'!B50,-2)</f>
        <v>2300</v>
      </c>
      <c r="D72" s="6">
        <f>ROUND('Population Forecasts'!V50,-2)</f>
        <v>3400</v>
      </c>
      <c r="E72" s="6">
        <f>ROUND(('Population Forecasts'!V50-'Population Forecasts'!B50),-2)</f>
        <v>1100</v>
      </c>
      <c r="F72" s="23">
        <f>('Population Forecasts'!V50-'Population Forecasts'!B50)/'Population Forecasts'!B50</f>
        <v>0.47678163836077658</v>
      </c>
    </row>
    <row r="73" spans="2:6" x14ac:dyDescent="0.25">
      <c r="B73" s="14" t="s">
        <v>3</v>
      </c>
      <c r="C73" s="6">
        <f>ROUND('Population Forecasts'!B51,-2)</f>
        <v>3500</v>
      </c>
      <c r="D73" s="6">
        <f>ROUND('Population Forecasts'!V51,-2)</f>
        <v>6600</v>
      </c>
      <c r="E73" s="6">
        <f>ROUND(('Population Forecasts'!V51-'Population Forecasts'!B51),-2)</f>
        <v>3000</v>
      </c>
      <c r="F73" s="23">
        <f>('Population Forecasts'!V51-'Population Forecasts'!B51)/'Population Forecasts'!B51</f>
        <v>0.85417039363122238</v>
      </c>
    </row>
    <row r="74" spans="2:6" x14ac:dyDescent="0.25">
      <c r="B74" s="14" t="s">
        <v>7</v>
      </c>
      <c r="C74" s="6">
        <f>ROUND('Population Forecasts'!B52,-2)</f>
        <v>3900</v>
      </c>
      <c r="D74" s="6">
        <f>ROUND('Population Forecasts'!V52,-2)</f>
        <v>7100</v>
      </c>
      <c r="E74" s="6">
        <f>ROUND(('Population Forecasts'!V52-'Population Forecasts'!B52),-2)</f>
        <v>3300</v>
      </c>
      <c r="F74" s="23">
        <f>('Population Forecasts'!V52-'Population Forecasts'!B52)/'Population Forecasts'!B52</f>
        <v>0.84448910206382199</v>
      </c>
    </row>
    <row r="75" spans="2:6" x14ac:dyDescent="0.25">
      <c r="B75" s="14" t="s">
        <v>4</v>
      </c>
      <c r="C75" s="6">
        <f>ROUND('Population Forecasts'!B53,-2)</f>
        <v>2600</v>
      </c>
      <c r="D75" s="6">
        <f>ROUND('Population Forecasts'!V53,-2)</f>
        <v>3900</v>
      </c>
      <c r="E75" s="6">
        <f>ROUND(('Population Forecasts'!V53-'Population Forecasts'!B53),-2)</f>
        <v>1400</v>
      </c>
      <c r="F75" s="23">
        <f>('Population Forecasts'!V53-'Population Forecasts'!B53)/'Population Forecasts'!B53</f>
        <v>0.53522162238005677</v>
      </c>
    </row>
    <row r="76" spans="2:6" x14ac:dyDescent="0.25">
      <c r="B76" s="14" t="s">
        <v>5</v>
      </c>
      <c r="C76" s="6">
        <f>ROUND('Population Forecasts'!B54,-2)</f>
        <v>4500</v>
      </c>
      <c r="D76" s="6">
        <f>ROUND('Population Forecasts'!V54,-2)</f>
        <v>8300</v>
      </c>
      <c r="E76" s="6">
        <f>ROUND(('Population Forecasts'!V54-'Population Forecasts'!B54),-2)</f>
        <v>3800</v>
      </c>
      <c r="F76" s="23">
        <f>('Population Forecasts'!V54-'Population Forecasts'!B54)/'Population Forecasts'!B54</f>
        <v>0.84409197115066281</v>
      </c>
    </row>
    <row r="77" spans="2:6" x14ac:dyDescent="0.25">
      <c r="B77" s="14" t="s">
        <v>6</v>
      </c>
      <c r="C77" s="6">
        <f>ROUND('Population Forecasts'!B55,-2)</f>
        <v>3900</v>
      </c>
      <c r="D77" s="6">
        <f>ROUND('Population Forecasts'!V55,-2)</f>
        <v>6600</v>
      </c>
      <c r="E77" s="6">
        <f>ROUND(('Population Forecasts'!V55-'Population Forecasts'!B55),-2)</f>
        <v>2700</v>
      </c>
      <c r="F77" s="23">
        <f>('Population Forecasts'!V55-'Population Forecasts'!B55)/'Population Forecasts'!B55</f>
        <v>0.70628019733679503</v>
      </c>
    </row>
    <row r="78" spans="2:6" x14ac:dyDescent="0.25">
      <c r="B78" s="14" t="s">
        <v>8</v>
      </c>
      <c r="C78" s="6">
        <f>ROUND('Population Forecasts'!B56,-2)</f>
        <v>3300</v>
      </c>
      <c r="D78" s="6">
        <f>ROUND('Population Forecasts'!V56,-2)</f>
        <v>6200</v>
      </c>
      <c r="E78" s="6">
        <f>ROUND(('Population Forecasts'!V56-'Population Forecasts'!B56),-2)</f>
        <v>3000</v>
      </c>
      <c r="F78" s="23">
        <f>('Population Forecasts'!V56-'Population Forecasts'!B56)/'Population Forecasts'!B56</f>
        <v>0.91063696467633182</v>
      </c>
    </row>
    <row r="79" spans="2:6" x14ac:dyDescent="0.25">
      <c r="B79" s="14" t="s">
        <v>9</v>
      </c>
      <c r="C79" s="6">
        <f>ROUND('Population Forecasts'!B57,-2)</f>
        <v>4300</v>
      </c>
      <c r="D79" s="6">
        <f>ROUND('Population Forecasts'!V57,-2)</f>
        <v>7800</v>
      </c>
      <c r="E79" s="6">
        <f>ROUND(('Population Forecasts'!V57-'Population Forecasts'!B57),-2)</f>
        <v>3400</v>
      </c>
      <c r="F79" s="23">
        <f>('Population Forecasts'!V57-'Population Forecasts'!B57)/'Population Forecasts'!B57</f>
        <v>0.78966952361191478</v>
      </c>
    </row>
    <row r="80" spans="2:6" x14ac:dyDescent="0.25">
      <c r="B80" s="14" t="s">
        <v>46</v>
      </c>
      <c r="C80" s="6">
        <f>ROUND('Population Forecasts'!B58,-2)</f>
        <v>3300</v>
      </c>
      <c r="D80" s="6">
        <f>ROUND('Population Forecasts'!V58,-2)</f>
        <v>5900</v>
      </c>
      <c r="E80" s="6">
        <f>ROUND(('Population Forecasts'!V58-'Population Forecasts'!B58),-2)</f>
        <v>2600</v>
      </c>
      <c r="F80" s="23">
        <f>('Population Forecasts'!V58-'Population Forecasts'!B58)/'Population Forecasts'!B58</f>
        <v>0.7923660959196307</v>
      </c>
    </row>
    <row r="81" spans="2:6" x14ac:dyDescent="0.25">
      <c r="B81" s="14" t="s">
        <v>11</v>
      </c>
      <c r="C81" s="6">
        <f>ROUND('Population Forecasts'!B59,-2)</f>
        <v>3800</v>
      </c>
      <c r="D81" s="6">
        <f>ROUND('Population Forecasts'!V59,-2)</f>
        <v>6900</v>
      </c>
      <c r="E81" s="6">
        <f>ROUND(('Population Forecasts'!V59-'Population Forecasts'!B59),-2)</f>
        <v>3100</v>
      </c>
      <c r="F81" s="23">
        <f>('Population Forecasts'!V59-'Population Forecasts'!B59)/'Population Forecasts'!B59</f>
        <v>0.79859241459047503</v>
      </c>
    </row>
    <row r="82" spans="2:6" x14ac:dyDescent="0.25">
      <c r="B82" s="14" t="s">
        <v>41</v>
      </c>
      <c r="C82" s="6">
        <f>ROUND('Population Forecasts'!B60,-2)</f>
        <v>43600</v>
      </c>
      <c r="D82" s="6">
        <f>ROUND('Population Forecasts'!V60,-2)</f>
        <v>78800</v>
      </c>
      <c r="E82" s="6">
        <f>ROUND(('Population Forecasts'!V60-'Population Forecasts'!B60),-2)</f>
        <v>35200</v>
      </c>
      <c r="F82" s="23">
        <f>('Population Forecasts'!V60-'Population Forecasts'!B60)/'Population Forecasts'!B60</f>
        <v>0.80867275475218869</v>
      </c>
    </row>
    <row r="83" spans="2:6" x14ac:dyDescent="0.25">
      <c r="B83" s="14" t="s">
        <v>24</v>
      </c>
      <c r="C83" s="6">
        <f>ROUND('Population Forecasts'!B61,-2)</f>
        <v>5200</v>
      </c>
      <c r="D83" s="6">
        <f>ROUND('Population Forecasts'!V61,-2)</f>
        <v>9300</v>
      </c>
      <c r="E83" s="6">
        <f>ROUND(('Population Forecasts'!V61-'Population Forecasts'!B61),-2)</f>
        <v>4200</v>
      </c>
      <c r="F83" s="23">
        <f>('Population Forecasts'!V61-'Population Forecasts'!B61)/'Population Forecasts'!B61</f>
        <v>0.80859730415922182</v>
      </c>
    </row>
    <row r="87" spans="2:6" ht="18.75" x14ac:dyDescent="0.3">
      <c r="B87" s="46" t="s">
        <v>128</v>
      </c>
    </row>
    <row r="88" spans="2:6" x14ac:dyDescent="0.25">
      <c r="B88" s="79" t="s">
        <v>210</v>
      </c>
    </row>
    <row r="89" spans="2:6" x14ac:dyDescent="0.25">
      <c r="C89" s="62">
        <f ca="1">OFFSET('Pension Credit'!AC6,0,-1)</f>
        <v>45597</v>
      </c>
      <c r="D89" s="61"/>
    </row>
    <row r="90" spans="2:6" x14ac:dyDescent="0.25">
      <c r="C90" s="28" t="s">
        <v>44</v>
      </c>
      <c r="D90" s="28" t="s">
        <v>45</v>
      </c>
    </row>
    <row r="91" spans="2:6" x14ac:dyDescent="0.25">
      <c r="B91" s="14" t="s">
        <v>0</v>
      </c>
      <c r="C91" s="6">
        <f ca="1">OFFSET('Pension Credit'!AC7,0,-1)</f>
        <v>2679</v>
      </c>
      <c r="D91" s="23">
        <f ca="1">OFFSET('Pension Credit'!AC27,0,-1)</f>
        <v>9.8746774788057504E-2</v>
      </c>
    </row>
    <row r="92" spans="2:6" x14ac:dyDescent="0.25">
      <c r="B92" s="14" t="s">
        <v>1</v>
      </c>
      <c r="C92" s="6">
        <f ca="1">OFFSET('Pension Credit'!AC8,0,-1)</f>
        <v>3160</v>
      </c>
      <c r="D92" s="23">
        <f ca="1">OFFSET('Pension Credit'!AC28,0,-1)</f>
        <v>8.9109469291072135E-2</v>
      </c>
    </row>
    <row r="93" spans="2:6" x14ac:dyDescent="0.25">
      <c r="B93" s="14" t="s">
        <v>2</v>
      </c>
      <c r="C93" s="6">
        <f ca="1">OFFSET('Pension Credit'!AC9,0,-1)</f>
        <v>1480</v>
      </c>
      <c r="D93" s="23">
        <f ca="1">OFFSET('Pension Credit'!AC29,0,-1)</f>
        <v>9.0409285277947463E-2</v>
      </c>
    </row>
    <row r="94" spans="2:6" x14ac:dyDescent="0.25">
      <c r="B94" s="14" t="s">
        <v>3</v>
      </c>
      <c r="C94" s="6">
        <f ca="1">OFFSET('Pension Credit'!AC10,0,-1)</f>
        <v>2694</v>
      </c>
      <c r="D94" s="23">
        <f ca="1">OFFSET('Pension Credit'!AC30,0,-1)</f>
        <v>9.2593229077161027E-2</v>
      </c>
    </row>
    <row r="95" spans="2:6" x14ac:dyDescent="0.25">
      <c r="B95" s="14" t="s">
        <v>7</v>
      </c>
      <c r="C95" s="6">
        <f ca="1">OFFSET('Pension Credit'!AC11,0,-1)</f>
        <v>3024</v>
      </c>
      <c r="D95" s="23">
        <f ca="1">OFFSET('Pension Credit'!AC31,0,-1)</f>
        <v>0.1067118356976498</v>
      </c>
    </row>
    <row r="96" spans="2:6" x14ac:dyDescent="0.25">
      <c r="B96" s="14" t="s">
        <v>4</v>
      </c>
      <c r="C96" s="6">
        <f ca="1">OFFSET('Pension Credit'!AC12,0,-1)</f>
        <v>1946</v>
      </c>
      <c r="D96" s="23">
        <f ca="1">OFFSET('Pension Credit'!AC32,0,-1)</f>
        <v>0.10495092223061159</v>
      </c>
    </row>
    <row r="97" spans="2:5" x14ac:dyDescent="0.25">
      <c r="B97" s="14" t="s">
        <v>5</v>
      </c>
      <c r="C97" s="6">
        <f ca="1">OFFSET('Pension Credit'!AC13,0,-1)</f>
        <v>2854</v>
      </c>
      <c r="D97" s="23">
        <f ca="1">OFFSET('Pension Credit'!AC33,0,-1)</f>
        <v>8.1814012154569432E-2</v>
      </c>
    </row>
    <row r="98" spans="2:5" x14ac:dyDescent="0.25">
      <c r="B98" s="14" t="s">
        <v>6</v>
      </c>
      <c r="C98" s="6">
        <f ca="1">OFFSET('Pension Credit'!AC14,0,-1)</f>
        <v>1784</v>
      </c>
      <c r="D98" s="23">
        <f ca="1">OFFSET('Pension Credit'!AC34,0,-1)</f>
        <v>6.6406104597059368E-2</v>
      </c>
    </row>
    <row r="99" spans="2:5" x14ac:dyDescent="0.25">
      <c r="B99" s="14" t="s">
        <v>8</v>
      </c>
      <c r="C99" s="6">
        <f ca="1">OFFSET('Pension Credit'!AC15,0,-1)</f>
        <v>3174</v>
      </c>
      <c r="D99" s="23">
        <f ca="1">OFFSET('Pension Credit'!AC35,0,-1)</f>
        <v>0.10632809621118221</v>
      </c>
    </row>
    <row r="100" spans="2:5" x14ac:dyDescent="0.25">
      <c r="B100" s="14" t="s">
        <v>9</v>
      </c>
      <c r="C100" s="6">
        <f ca="1">OFFSET('Pension Credit'!AC16,0,-1)</f>
        <v>4464</v>
      </c>
      <c r="D100" s="23">
        <f ca="1">OFFSET('Pension Credit'!AC36,0,-1)</f>
        <v>0.13251795998337587</v>
      </c>
    </row>
    <row r="101" spans="2:5" x14ac:dyDescent="0.25">
      <c r="B101" s="14" t="s">
        <v>46</v>
      </c>
      <c r="C101" s="6">
        <f ca="1">OFFSET('Pension Credit'!AC17,0,-1)</f>
        <v>1812</v>
      </c>
      <c r="D101" s="23">
        <f ca="1">OFFSET('Pension Credit'!AC37,0,-1)</f>
        <v>6.9404014095296465E-2</v>
      </c>
    </row>
    <row r="102" spans="2:5" x14ac:dyDescent="0.25">
      <c r="B102" s="14" t="s">
        <v>11</v>
      </c>
      <c r="C102" s="6">
        <f ca="1">OFFSET('Pension Credit'!AC18,0,-1)</f>
        <v>1684</v>
      </c>
      <c r="D102" s="23">
        <f ca="1">OFFSET('Pension Credit'!AC38,0,-1)</f>
        <v>7.1839938569173672E-2</v>
      </c>
    </row>
    <row r="103" spans="2:5" x14ac:dyDescent="0.25">
      <c r="B103" s="14" t="s">
        <v>41</v>
      </c>
      <c r="C103" s="6">
        <f ca="1">OFFSET('Pension Credit'!AC19,0,-1)</f>
        <v>30755</v>
      </c>
      <c r="D103" s="23">
        <f ca="1">OFFSET('Pension Credit'!AC39,0,-1)</f>
        <v>9.3261404849411103E-2</v>
      </c>
    </row>
    <row r="104" spans="2:5" x14ac:dyDescent="0.25">
      <c r="B104" s="14" t="s">
        <v>24</v>
      </c>
      <c r="C104" s="6">
        <f ca="1">OFFSET('Pension Credit'!AC20,0,-1)</f>
        <v>4985</v>
      </c>
      <c r="D104" s="23">
        <f ca="1">OFFSET('Pension Credit'!AC40,0,-1)</f>
        <v>0.10492748742343556</v>
      </c>
    </row>
    <row r="105" spans="2:5" x14ac:dyDescent="0.25">
      <c r="B105" s="14" t="s">
        <v>65</v>
      </c>
      <c r="C105" s="6">
        <f ca="1">OFFSET('Pension Credit'!AC21,0,-1)</f>
        <v>151878</v>
      </c>
      <c r="D105" s="23">
        <f ca="1">OFFSET('Pension Credit'!AC41,0,-1)</f>
        <v>8.1039331912938661E-2</v>
      </c>
    </row>
    <row r="106" spans="2:5" x14ac:dyDescent="0.25">
      <c r="B106" s="14" t="s">
        <v>42</v>
      </c>
      <c r="C106" s="6">
        <f ca="1">OFFSET('Pension Credit'!AC22,0,-1)</f>
        <v>1181055</v>
      </c>
      <c r="D106" s="23">
        <f ca="1">OFFSET('Pension Credit'!AC42,0,-1)</f>
        <v>0.10952846805372153</v>
      </c>
    </row>
    <row r="109" spans="2:5" ht="18.75" x14ac:dyDescent="0.3">
      <c r="B109" s="46" t="s">
        <v>1086</v>
      </c>
    </row>
    <row r="110" spans="2:5" x14ac:dyDescent="0.25">
      <c r="B110" s="79" t="s">
        <v>1033</v>
      </c>
    </row>
    <row r="111" spans="2:5" x14ac:dyDescent="0.25">
      <c r="B111" s="79" t="s">
        <v>1137</v>
      </c>
    </row>
    <row r="112" spans="2:5" ht="75" x14ac:dyDescent="0.25">
      <c r="B112" s="60" t="s">
        <v>1087</v>
      </c>
      <c r="C112" s="60" t="s">
        <v>1088</v>
      </c>
      <c r="D112" s="60" t="s">
        <v>1089</v>
      </c>
      <c r="E112" s="60" t="s">
        <v>1090</v>
      </c>
    </row>
    <row r="113" spans="2:5" x14ac:dyDescent="0.25">
      <c r="B113" s="14" t="s">
        <v>1091</v>
      </c>
      <c r="C113" s="6">
        <v>2590</v>
      </c>
      <c r="D113" s="6">
        <v>1640</v>
      </c>
      <c r="E113" s="142">
        <v>0.61</v>
      </c>
    </row>
    <row r="114" spans="2:5" x14ac:dyDescent="0.25">
      <c r="B114" s="14" t="s">
        <v>1092</v>
      </c>
      <c r="C114" s="6">
        <v>2370</v>
      </c>
      <c r="D114" s="6">
        <v>1440</v>
      </c>
      <c r="E114" s="142">
        <v>0.62</v>
      </c>
    </row>
    <row r="115" spans="2:5" x14ac:dyDescent="0.25">
      <c r="B115" s="14" t="s">
        <v>1093</v>
      </c>
      <c r="C115" s="6">
        <v>2260</v>
      </c>
      <c r="D115" s="6">
        <v>1340</v>
      </c>
      <c r="E115" s="142">
        <v>0.63</v>
      </c>
    </row>
    <row r="116" spans="2:5" x14ac:dyDescent="0.25">
      <c r="B116" s="14" t="s">
        <v>1094</v>
      </c>
      <c r="C116" s="6">
        <v>2110</v>
      </c>
      <c r="D116" s="6">
        <v>1270</v>
      </c>
      <c r="E116" s="142">
        <v>0.62</v>
      </c>
    </row>
    <row r="117" spans="2:5" x14ac:dyDescent="0.25">
      <c r="B117" s="14" t="s">
        <v>1095</v>
      </c>
      <c r="C117" s="6">
        <v>1950</v>
      </c>
      <c r="D117" s="6">
        <v>1250</v>
      </c>
      <c r="E117" s="142">
        <v>0.61</v>
      </c>
    </row>
    <row r="118" spans="2:5" x14ac:dyDescent="0.25">
      <c r="B118" s="14" t="s">
        <v>1096</v>
      </c>
      <c r="C118" s="6">
        <v>1810</v>
      </c>
      <c r="D118" s="6">
        <v>1150</v>
      </c>
      <c r="E118" s="142">
        <v>0.61</v>
      </c>
    </row>
    <row r="119" spans="2:5" x14ac:dyDescent="0.25">
      <c r="B119" s="14" t="s">
        <v>1097</v>
      </c>
      <c r="C119" s="6">
        <v>1690</v>
      </c>
      <c r="D119" s="6">
        <v>1060</v>
      </c>
      <c r="E119" s="142">
        <v>0.61</v>
      </c>
    </row>
    <row r="120" spans="2:5" x14ac:dyDescent="0.25">
      <c r="B120" s="14" t="s">
        <v>1098</v>
      </c>
      <c r="C120" s="6">
        <v>1570</v>
      </c>
      <c r="D120" s="6">
        <v>920</v>
      </c>
      <c r="E120" s="142">
        <v>0.63</v>
      </c>
    </row>
    <row r="121" spans="2:5" x14ac:dyDescent="0.25">
      <c r="B121" s="14" t="s">
        <v>1099</v>
      </c>
      <c r="C121" s="6">
        <v>1490</v>
      </c>
      <c r="D121" s="6">
        <v>770</v>
      </c>
      <c r="E121" s="142">
        <v>0.66</v>
      </c>
    </row>
    <row r="122" spans="2:5" x14ac:dyDescent="0.25">
      <c r="B122" s="14" t="s">
        <v>1100</v>
      </c>
      <c r="C122" s="6">
        <v>1350</v>
      </c>
      <c r="D122" s="6">
        <v>790</v>
      </c>
      <c r="E122" s="142">
        <v>0.63</v>
      </c>
    </row>
    <row r="123" spans="2:5" x14ac:dyDescent="0.25">
      <c r="B123" s="249" t="s">
        <v>1115</v>
      </c>
      <c r="C123" s="6">
        <v>1320</v>
      </c>
      <c r="D123" s="14">
        <v>700</v>
      </c>
      <c r="E123" s="142">
        <v>0.65</v>
      </c>
    </row>
    <row r="125" spans="2:5" ht="18.75" x14ac:dyDescent="0.3">
      <c r="B125" s="46" t="s">
        <v>252</v>
      </c>
    </row>
    <row r="126" spans="2:5" ht="18.75" x14ac:dyDescent="0.3">
      <c r="B126" s="46" t="s">
        <v>227</v>
      </c>
      <c r="D126"/>
    </row>
    <row r="127" spans="2:5" x14ac:dyDescent="0.25">
      <c r="B127" s="79" t="s">
        <v>38</v>
      </c>
    </row>
    <row r="128" spans="2:5" x14ac:dyDescent="0.25">
      <c r="B128" s="14" t="s">
        <v>228</v>
      </c>
    </row>
    <row r="129" spans="2:6" ht="102.75" x14ac:dyDescent="0.25">
      <c r="C129" s="109" t="s">
        <v>223</v>
      </c>
      <c r="D129" s="109" t="s">
        <v>224</v>
      </c>
      <c r="E129" s="110" t="s">
        <v>225</v>
      </c>
      <c r="F129" s="110" t="s">
        <v>226</v>
      </c>
    </row>
    <row r="130" spans="2:6" x14ac:dyDescent="0.25">
      <c r="B130" s="14" t="s">
        <v>0</v>
      </c>
      <c r="C130" s="111">
        <v>0.129</v>
      </c>
      <c r="D130" s="111">
        <v>0.114</v>
      </c>
      <c r="E130" s="112">
        <v>0</v>
      </c>
      <c r="F130" s="112">
        <v>1.2800000000000001E-2</v>
      </c>
    </row>
    <row r="131" spans="2:6" x14ac:dyDescent="0.25">
      <c r="B131" s="14" t="s">
        <v>1</v>
      </c>
      <c r="C131" s="111">
        <v>0.13600000000000001</v>
      </c>
      <c r="D131" s="111">
        <v>0.114</v>
      </c>
      <c r="E131" s="112">
        <v>0</v>
      </c>
      <c r="F131" s="112">
        <v>0</v>
      </c>
    </row>
    <row r="132" spans="2:6" x14ac:dyDescent="0.25">
      <c r="B132" s="14" t="s">
        <v>2</v>
      </c>
      <c r="C132" s="111">
        <v>0.122</v>
      </c>
      <c r="D132" s="111">
        <v>0.106</v>
      </c>
      <c r="E132" s="112">
        <v>0</v>
      </c>
      <c r="F132" s="112">
        <v>0</v>
      </c>
    </row>
    <row r="133" spans="2:6" x14ac:dyDescent="0.25">
      <c r="B133" s="14" t="s">
        <v>3</v>
      </c>
      <c r="C133" s="111">
        <v>0.14199999999999999</v>
      </c>
      <c r="D133" s="111">
        <v>0.12</v>
      </c>
      <c r="E133" s="112">
        <v>0</v>
      </c>
      <c r="F133" s="112">
        <v>1.49E-2</v>
      </c>
    </row>
    <row r="134" spans="2:6" x14ac:dyDescent="0.25">
      <c r="B134" s="14" t="s">
        <v>62</v>
      </c>
      <c r="C134" s="111">
        <v>0.158</v>
      </c>
      <c r="D134" s="111">
        <v>0.13900000000000001</v>
      </c>
      <c r="E134" s="112">
        <v>4.48E-2</v>
      </c>
      <c r="F134" s="112">
        <v>2.9899999999999999E-2</v>
      </c>
    </row>
    <row r="135" spans="2:6" x14ac:dyDescent="0.25">
      <c r="B135" s="14" t="s">
        <v>4</v>
      </c>
      <c r="C135" s="111">
        <v>0.14199999999999999</v>
      </c>
      <c r="D135" s="111">
        <v>0.125</v>
      </c>
      <c r="E135" s="112">
        <v>3.1300000000000001E-2</v>
      </c>
      <c r="F135" s="112">
        <v>3.1300000000000001E-2</v>
      </c>
    </row>
    <row r="136" spans="2:6" x14ac:dyDescent="0.25">
      <c r="B136" s="14" t="s">
        <v>5</v>
      </c>
      <c r="C136" s="111">
        <v>0.115</v>
      </c>
      <c r="D136" s="111">
        <v>9.7000000000000003E-2</v>
      </c>
      <c r="E136" s="112">
        <v>0</v>
      </c>
      <c r="F136" s="112">
        <v>0</v>
      </c>
    </row>
    <row r="137" spans="2:6" x14ac:dyDescent="0.25">
      <c r="B137" s="14" t="s">
        <v>6</v>
      </c>
      <c r="C137" s="111">
        <v>9.0999999999999998E-2</v>
      </c>
      <c r="D137" s="111">
        <v>7.6999999999999999E-2</v>
      </c>
      <c r="E137" s="112">
        <v>0</v>
      </c>
      <c r="F137" s="112">
        <v>0</v>
      </c>
    </row>
    <row r="138" spans="2:6" x14ac:dyDescent="0.25">
      <c r="B138" s="14" t="s">
        <v>8</v>
      </c>
      <c r="C138" s="111">
        <v>0.153</v>
      </c>
      <c r="D138" s="111">
        <v>0.13600000000000001</v>
      </c>
      <c r="E138" s="112">
        <v>1.18E-2</v>
      </c>
      <c r="F138" s="112">
        <v>3.5299999999999998E-2</v>
      </c>
    </row>
    <row r="139" spans="2:6" x14ac:dyDescent="0.25">
      <c r="B139" s="14" t="s">
        <v>9</v>
      </c>
      <c r="C139" s="111">
        <v>0.20100000000000001</v>
      </c>
      <c r="D139" s="111">
        <v>0.17399999999999999</v>
      </c>
      <c r="E139" s="112">
        <v>0.1071</v>
      </c>
      <c r="F139" s="112">
        <v>7.1400000000000005E-2</v>
      </c>
    </row>
    <row r="140" spans="2:6" x14ac:dyDescent="0.25">
      <c r="B140" s="14" t="s">
        <v>10</v>
      </c>
      <c r="C140" s="111">
        <v>0.10199999999999999</v>
      </c>
      <c r="D140" s="111">
        <v>8.6999999999999994E-2</v>
      </c>
      <c r="E140" s="112">
        <v>0</v>
      </c>
      <c r="F140" s="112">
        <v>0</v>
      </c>
    </row>
    <row r="141" spans="2:6" x14ac:dyDescent="0.25">
      <c r="B141" s="14" t="s">
        <v>11</v>
      </c>
      <c r="C141" s="111">
        <v>0.107</v>
      </c>
      <c r="D141" s="111">
        <v>8.8999999999999996E-2</v>
      </c>
      <c r="E141" s="112">
        <v>0</v>
      </c>
      <c r="F141" s="112">
        <v>0</v>
      </c>
    </row>
    <row r="142" spans="2:6" x14ac:dyDescent="0.25">
      <c r="B142" s="14" t="s">
        <v>24</v>
      </c>
      <c r="C142" s="111">
        <v>0.151</v>
      </c>
      <c r="D142" s="111">
        <v>0.13300000000000001</v>
      </c>
      <c r="E142" s="112">
        <v>3.0700000000000002E-2</v>
      </c>
      <c r="F142" s="112">
        <v>3.0700000000000002E-2</v>
      </c>
    </row>
    <row r="146" spans="2:6" ht="18.75" x14ac:dyDescent="0.3">
      <c r="B146" s="46" t="s">
        <v>1061</v>
      </c>
    </row>
    <row r="147" spans="2:6" x14ac:dyDescent="0.25">
      <c r="B147" s="79" t="s">
        <v>1033</v>
      </c>
    </row>
    <row r="148" spans="2:6" x14ac:dyDescent="0.25">
      <c r="B148" s="79"/>
      <c r="C148" s="222"/>
      <c r="D148" s="222"/>
    </row>
    <row r="149" spans="2:6" x14ac:dyDescent="0.25">
      <c r="C149" s="223" t="s">
        <v>33</v>
      </c>
      <c r="D149" s="223" t="s">
        <v>808</v>
      </c>
      <c r="E149" s="237" t="s">
        <v>991</v>
      </c>
      <c r="F149" s="252" t="s">
        <v>1044</v>
      </c>
    </row>
    <row r="150" spans="2:6" x14ac:dyDescent="0.25">
      <c r="B150" s="14" t="s">
        <v>0</v>
      </c>
      <c r="C150" s="6">
        <f>'Winter Fuel Payment'!B7</f>
        <v>23806</v>
      </c>
      <c r="D150" s="6">
        <f>'Winter Fuel Payment'!C7</f>
        <v>24142</v>
      </c>
      <c r="E150" s="6">
        <f>'Winter Fuel Payment'!D7</f>
        <v>24599</v>
      </c>
      <c r="F150" s="6">
        <f>'Winter Fuel Payment'!E7</f>
        <v>25069</v>
      </c>
    </row>
    <row r="151" spans="2:6" x14ac:dyDescent="0.25">
      <c r="B151" s="14" t="s">
        <v>1</v>
      </c>
      <c r="C151" s="6">
        <f>'Winter Fuel Payment'!B8</f>
        <v>31185</v>
      </c>
      <c r="D151" s="6">
        <f>'Winter Fuel Payment'!C8</f>
        <v>31555</v>
      </c>
      <c r="E151" s="6">
        <f>'Winter Fuel Payment'!D8</f>
        <v>32005</v>
      </c>
      <c r="F151" s="6">
        <f>'Winter Fuel Payment'!E8</f>
        <v>32538</v>
      </c>
    </row>
    <row r="152" spans="2:6" x14ac:dyDescent="0.25">
      <c r="B152" s="14" t="s">
        <v>2</v>
      </c>
      <c r="C152" s="6">
        <f>'Winter Fuel Payment'!B9</f>
        <v>14871</v>
      </c>
      <c r="D152" s="6">
        <f>'Winter Fuel Payment'!C9</f>
        <v>14839</v>
      </c>
      <c r="E152" s="6">
        <f>'Winter Fuel Payment'!D9</f>
        <v>14972</v>
      </c>
      <c r="F152" s="6">
        <f>'Winter Fuel Payment'!E9</f>
        <v>15220</v>
      </c>
    </row>
    <row r="153" spans="2:6" x14ac:dyDescent="0.25">
      <c r="B153" s="14" t="s">
        <v>3</v>
      </c>
      <c r="C153" s="6">
        <f>'Winter Fuel Payment'!B10</f>
        <v>25355</v>
      </c>
      <c r="D153" s="6">
        <f>'Winter Fuel Payment'!C10</f>
        <v>25719</v>
      </c>
      <c r="E153" s="6">
        <f>'Winter Fuel Payment'!D10</f>
        <v>26049</v>
      </c>
      <c r="F153" s="6">
        <f>'Winter Fuel Payment'!E10</f>
        <v>26556</v>
      </c>
    </row>
    <row r="154" spans="2:6" x14ac:dyDescent="0.25">
      <c r="B154" s="14" t="s">
        <v>62</v>
      </c>
      <c r="C154" s="6">
        <f>'Winter Fuel Payment'!B11</f>
        <v>25316</v>
      </c>
      <c r="D154" s="6">
        <f>'Winter Fuel Payment'!C11</f>
        <v>25457</v>
      </c>
      <c r="E154" s="6">
        <f>'Winter Fuel Payment'!D11</f>
        <v>25678</v>
      </c>
      <c r="F154" s="6">
        <f>'Winter Fuel Payment'!E11</f>
        <v>26166</v>
      </c>
    </row>
    <row r="155" spans="2:6" x14ac:dyDescent="0.25">
      <c r="B155" s="14" t="s">
        <v>4</v>
      </c>
      <c r="C155" s="6">
        <f>'Winter Fuel Payment'!B12</f>
        <v>17256</v>
      </c>
      <c r="D155" s="6">
        <f>'Winter Fuel Payment'!C12</f>
        <v>17199</v>
      </c>
      <c r="E155" s="6">
        <f>'Winter Fuel Payment'!D12</f>
        <v>17253</v>
      </c>
      <c r="F155" s="6">
        <f>'Winter Fuel Payment'!E12</f>
        <v>17409</v>
      </c>
    </row>
    <row r="156" spans="2:6" x14ac:dyDescent="0.25">
      <c r="B156" s="14" t="s">
        <v>5</v>
      </c>
      <c r="C156" s="6">
        <f>'Winter Fuel Payment'!B13</f>
        <v>30735</v>
      </c>
      <c r="D156" s="6">
        <f>'Winter Fuel Payment'!C13</f>
        <v>31116</v>
      </c>
      <c r="E156" s="6">
        <f>'Winter Fuel Payment'!D13</f>
        <v>31468</v>
      </c>
      <c r="F156" s="6">
        <f>'Winter Fuel Payment'!E13</f>
        <v>32012</v>
      </c>
    </row>
    <row r="157" spans="2:6" x14ac:dyDescent="0.25">
      <c r="B157" s="14" t="s">
        <v>6</v>
      </c>
      <c r="C157" s="6">
        <f>'Winter Fuel Payment'!B14</f>
        <v>24153</v>
      </c>
      <c r="D157" s="6">
        <f>'Winter Fuel Payment'!C14</f>
        <v>24251</v>
      </c>
      <c r="E157" s="6">
        <f>'Winter Fuel Payment'!D14</f>
        <v>24526</v>
      </c>
      <c r="F157" s="6">
        <f>'Winter Fuel Payment'!E14</f>
        <v>24859</v>
      </c>
    </row>
    <row r="158" spans="2:6" x14ac:dyDescent="0.25">
      <c r="B158" s="14" t="s">
        <v>8</v>
      </c>
      <c r="C158" s="6">
        <f>'Winter Fuel Payment'!B15</f>
        <v>26579</v>
      </c>
      <c r="D158" s="6">
        <f>'Winter Fuel Payment'!C15</f>
        <v>26764</v>
      </c>
      <c r="E158" s="6">
        <f>'Winter Fuel Payment'!D15</f>
        <v>27177</v>
      </c>
      <c r="F158" s="6">
        <f>'Winter Fuel Payment'!E15</f>
        <v>27769</v>
      </c>
    </row>
    <row r="159" spans="2:6" x14ac:dyDescent="0.25">
      <c r="B159" s="14" t="s">
        <v>9</v>
      </c>
      <c r="C159" s="6">
        <f>'Winter Fuel Payment'!B16</f>
        <v>30720</v>
      </c>
      <c r="D159" s="6">
        <f>'Winter Fuel Payment'!C16</f>
        <v>31006</v>
      </c>
      <c r="E159" s="6">
        <f>'Winter Fuel Payment'!D16</f>
        <v>31232</v>
      </c>
      <c r="F159" s="6">
        <f>'Winter Fuel Payment'!E16</f>
        <v>31510</v>
      </c>
    </row>
    <row r="160" spans="2:6" x14ac:dyDescent="0.25">
      <c r="B160" s="14" t="s">
        <v>10</v>
      </c>
      <c r="C160" s="6">
        <f>'Winter Fuel Payment'!B17</f>
        <v>23591</v>
      </c>
      <c r="D160" s="6">
        <f>'Winter Fuel Payment'!C17</f>
        <v>23746</v>
      </c>
      <c r="E160" s="6">
        <f>'Winter Fuel Payment'!D17</f>
        <v>23947</v>
      </c>
      <c r="F160" s="6">
        <f>'Winter Fuel Payment'!E17</f>
        <v>24336</v>
      </c>
    </row>
    <row r="161" spans="1:6" x14ac:dyDescent="0.25">
      <c r="B161" s="14" t="s">
        <v>11</v>
      </c>
      <c r="C161" s="6">
        <f>'Winter Fuel Payment'!B18</f>
        <v>20763</v>
      </c>
      <c r="D161" s="6">
        <f>'Winter Fuel Payment'!C18</f>
        <v>20935</v>
      </c>
      <c r="E161" s="6">
        <f>'Winter Fuel Payment'!D18</f>
        <v>21251</v>
      </c>
      <c r="F161" s="6">
        <f>'Winter Fuel Payment'!E18</f>
        <v>21513</v>
      </c>
    </row>
    <row r="162" spans="1:6" x14ac:dyDescent="0.25">
      <c r="B162" s="14" t="s">
        <v>24</v>
      </c>
      <c r="C162" s="6">
        <f>'Winter Fuel Payment'!B20</f>
        <v>42591</v>
      </c>
      <c r="D162" s="6">
        <f>'Winter Fuel Payment'!C20</f>
        <v>42869</v>
      </c>
      <c r="E162" s="6">
        <f>'Winter Fuel Payment'!D20</f>
        <v>43459</v>
      </c>
      <c r="F162" s="6">
        <f>'Winter Fuel Payment'!E20</f>
        <v>44146</v>
      </c>
    </row>
    <row r="168" spans="1:6" ht="28.5" x14ac:dyDescent="0.45">
      <c r="A168" s="183" t="s">
        <v>990</v>
      </c>
    </row>
    <row r="170" spans="1:6" ht="23.25" x14ac:dyDescent="0.35">
      <c r="A170" s="113" t="s">
        <v>299</v>
      </c>
    </row>
    <row r="171" spans="1:6" ht="23.25" x14ac:dyDescent="0.35">
      <c r="A171" s="113"/>
    </row>
    <row r="172" spans="1:6" ht="18.75" x14ac:dyDescent="0.3">
      <c r="A172" s="46" t="s">
        <v>1085</v>
      </c>
      <c r="B172" s="46"/>
    </row>
    <row r="173" spans="1:6" x14ac:dyDescent="0.25">
      <c r="A173" s="79" t="s">
        <v>1081</v>
      </c>
      <c r="B173" s="79"/>
    </row>
    <row r="174" spans="1:6" x14ac:dyDescent="0.25">
      <c r="A174" s="14"/>
    </row>
    <row r="175" spans="1:6" ht="18.75" x14ac:dyDescent="0.3">
      <c r="A175" s="46" t="s">
        <v>300</v>
      </c>
    </row>
    <row r="176" spans="1:6" x14ac:dyDescent="0.25">
      <c r="A176" s="79" t="s">
        <v>855</v>
      </c>
    </row>
    <row r="177" spans="1:1" x14ac:dyDescent="0.25">
      <c r="A177" s="14" t="s">
        <v>301</v>
      </c>
    </row>
    <row r="178" spans="1:1" x14ac:dyDescent="0.25">
      <c r="A178" s="14" t="s">
        <v>856</v>
      </c>
    </row>
    <row r="179" spans="1:1" x14ac:dyDescent="0.25">
      <c r="A179" s="14" t="s">
        <v>302</v>
      </c>
    </row>
    <row r="180" spans="1:1" x14ac:dyDescent="0.25">
      <c r="A180" s="166" t="s">
        <v>303</v>
      </c>
    </row>
    <row r="182" spans="1:1" ht="18.75" x14ac:dyDescent="0.3">
      <c r="A182" s="46" t="s">
        <v>128</v>
      </c>
    </row>
    <row r="183" spans="1:1" x14ac:dyDescent="0.25">
      <c r="A183" s="79" t="s">
        <v>210</v>
      </c>
    </row>
    <row r="184" spans="1:1" x14ac:dyDescent="0.25">
      <c r="A184" s="14" t="s">
        <v>305</v>
      </c>
    </row>
    <row r="185" spans="1:1" x14ac:dyDescent="0.25">
      <c r="A185" s="14" t="s">
        <v>306</v>
      </c>
    </row>
    <row r="187" spans="1:1" ht="18.75" x14ac:dyDescent="0.3">
      <c r="A187" s="46" t="s">
        <v>252</v>
      </c>
    </row>
    <row r="188" spans="1:1" ht="18.75" x14ac:dyDescent="0.3">
      <c r="A188" s="46" t="s">
        <v>227</v>
      </c>
    </row>
    <row r="189" spans="1:1" x14ac:dyDescent="0.25">
      <c r="A189" s="79" t="s">
        <v>38</v>
      </c>
    </row>
    <row r="190" spans="1:1" x14ac:dyDescent="0.25">
      <c r="A190" s="14" t="s">
        <v>307</v>
      </c>
    </row>
    <row r="191" spans="1:1" x14ac:dyDescent="0.25">
      <c r="A191" s="14" t="s">
        <v>276</v>
      </c>
    </row>
    <row r="192" spans="1:1" x14ac:dyDescent="0.25">
      <c r="A192" s="14" t="s">
        <v>308</v>
      </c>
    </row>
    <row r="193" spans="1:1" x14ac:dyDescent="0.25">
      <c r="A193" s="14" t="s">
        <v>309</v>
      </c>
    </row>
    <row r="194" spans="1:1" x14ac:dyDescent="0.25">
      <c r="A194" s="14" t="s">
        <v>277</v>
      </c>
    </row>
    <row r="195" spans="1:1" x14ac:dyDescent="0.25">
      <c r="A195" s="166" t="s">
        <v>273</v>
      </c>
    </row>
    <row r="197" spans="1:1" ht="18.75" x14ac:dyDescent="0.3">
      <c r="A197" s="46" t="s">
        <v>1063</v>
      </c>
    </row>
    <row r="198" spans="1:1" x14ac:dyDescent="0.25">
      <c r="A198" s="79" t="s">
        <v>1064</v>
      </c>
    </row>
    <row r="199" spans="1:1" x14ac:dyDescent="0.25">
      <c r="A199" s="221" t="s">
        <v>1066</v>
      </c>
    </row>
    <row r="200" spans="1:1" x14ac:dyDescent="0.25">
      <c r="A200" s="14" t="s">
        <v>1065</v>
      </c>
    </row>
  </sheetData>
  <phoneticPr fontId="62" type="noConversion"/>
  <hyperlinks>
    <hyperlink ref="A180" r:id="rId1" xr:uid="{8D39ADEE-EF14-438C-8EB0-C1263C96BD3A}"/>
    <hyperlink ref="A195" r:id="rId2" xr:uid="{7E382A88-861D-4927-AAB8-8EB8D8980C2F}"/>
    <hyperlink ref="B4" location="'Older people'!A97" display="Glossary" xr:uid="{89E3289F-D6DA-46F3-97BE-2FD6E4FFDFD0}"/>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5601" r:id="rId6" name="Drop Down 1">
              <controlPr defaultSize="0" autoLine="0" autoPict="0" altText="Drop down box to select area of interest">
                <anchor moveWithCells="1">
                  <from>
                    <xdr:col>1</xdr:col>
                    <xdr:colOff>152400</xdr:colOff>
                    <xdr:row>1</xdr:row>
                    <xdr:rowOff>0</xdr:rowOff>
                  </from>
                  <to>
                    <xdr:col>5</xdr:col>
                    <xdr:colOff>9525</xdr:colOff>
                    <xdr:row>3</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A3D58-89AB-4D03-9F2C-E1B7CA5CFA8D}">
  <sheetPr codeName="Sheet18"/>
  <dimension ref="A4:L462"/>
  <sheetViews>
    <sheetView showGridLines="0" workbookViewId="0">
      <pane ySplit="4" topLeftCell="A5" activePane="bottomLeft" state="frozen"/>
      <selection activeCell="B4" sqref="B4"/>
      <selection pane="bottomLeft" activeCell="A440" sqref="A440"/>
    </sheetView>
  </sheetViews>
  <sheetFormatPr defaultRowHeight="15" x14ac:dyDescent="0.25"/>
  <cols>
    <col min="1" max="1" width="3" customWidth="1"/>
    <col min="2" max="2" width="19.75" style="14" customWidth="1"/>
    <col min="3" max="4" width="13.25" style="14" customWidth="1"/>
    <col min="5" max="5" width="10.75" style="14" customWidth="1"/>
    <col min="6" max="6" width="12" style="14" customWidth="1"/>
    <col min="7" max="9" width="9" style="14"/>
  </cols>
  <sheetData>
    <row r="4" spans="2:4" ht="24.95" customHeight="1" x14ac:dyDescent="0.25">
      <c r="B4" s="184" t="s">
        <v>989</v>
      </c>
    </row>
    <row r="6" spans="2:4" ht="18.75" x14ac:dyDescent="0.3">
      <c r="B6" s="46" t="s">
        <v>166</v>
      </c>
    </row>
    <row r="7" spans="2:4" x14ac:dyDescent="0.25">
      <c r="B7" s="79" t="s">
        <v>210</v>
      </c>
    </row>
    <row r="8" spans="2:4" x14ac:dyDescent="0.25">
      <c r="C8" s="27">
        <f ca="1">OFFSET('UC HHs housing'!BI5,0,-1)</f>
        <v>45597</v>
      </c>
      <c r="D8" s="26"/>
    </row>
    <row r="9" spans="2:4" ht="30" x14ac:dyDescent="0.25">
      <c r="C9" s="40" t="s">
        <v>44</v>
      </c>
      <c r="D9" s="40" t="s">
        <v>102</v>
      </c>
    </row>
    <row r="10" spans="2:4" x14ac:dyDescent="0.25">
      <c r="B10" s="14" t="s">
        <v>0</v>
      </c>
      <c r="C10" s="6">
        <f ca="1">OFFSET('UC HHs housing'!BI6,0,-1)</f>
        <v>11088</v>
      </c>
      <c r="D10" s="45">
        <f ca="1">OFFSET('UC HHs housing'!BI26,0,-1)</f>
        <v>0.19268866225389186</v>
      </c>
    </row>
    <row r="11" spans="2:4" x14ac:dyDescent="0.25">
      <c r="B11" s="14" t="s">
        <v>1</v>
      </c>
      <c r="C11" s="6">
        <f ca="1">OFFSET('UC HHs housing'!BI7,0,-1)</f>
        <v>12755</v>
      </c>
      <c r="D11" s="23">
        <f ca="1">OFFSET('UC HHs housing'!BI27,0,-1)</f>
        <v>0.18538894129367051</v>
      </c>
    </row>
    <row r="12" spans="2:4" x14ac:dyDescent="0.25">
      <c r="B12" s="14" t="s">
        <v>2</v>
      </c>
      <c r="C12" s="6">
        <f ca="1">OFFSET('UC HHs housing'!BI8,0,-1)</f>
        <v>9462</v>
      </c>
      <c r="D12" s="23">
        <f ca="1">OFFSET('UC HHs housing'!BI28,0,-1)</f>
        <v>0.1936916923463444</v>
      </c>
    </row>
    <row r="13" spans="2:4" x14ac:dyDescent="0.25">
      <c r="B13" s="14" t="s">
        <v>3</v>
      </c>
      <c r="C13" s="6">
        <f ca="1">OFFSET('UC HHs housing'!BI9,0,-1)</f>
        <v>11309</v>
      </c>
      <c r="D13" s="23">
        <f ca="1">OFFSET('UC HHs housing'!BI29,0,-1)</f>
        <v>0.20487094717079685</v>
      </c>
    </row>
    <row r="14" spans="2:4" x14ac:dyDescent="0.25">
      <c r="B14" s="14" t="s">
        <v>7</v>
      </c>
      <c r="C14" s="6">
        <f ca="1">OFFSET('UC HHs housing'!BI10,0,-1)</f>
        <v>9957</v>
      </c>
      <c r="D14" s="23">
        <f ca="1">OFFSET('UC HHs housing'!BI30,0,-1)</f>
        <v>0.18314013106084404</v>
      </c>
    </row>
    <row r="15" spans="2:4" x14ac:dyDescent="0.25">
      <c r="B15" s="14" t="s">
        <v>4</v>
      </c>
      <c r="C15" s="6">
        <f ca="1">OFFSET('UC HHs housing'!BI11,0,-1)</f>
        <v>10949</v>
      </c>
      <c r="D15" s="23">
        <f ca="1">OFFSET('UC HHs housing'!BI31,0,-1)</f>
        <v>0.25479579548539555</v>
      </c>
    </row>
    <row r="16" spans="2:4" x14ac:dyDescent="0.25">
      <c r="B16" s="14" t="s">
        <v>5</v>
      </c>
      <c r="C16" s="6">
        <f ca="1">OFFSET('UC HHs housing'!BI12,0,-1)</f>
        <v>13844</v>
      </c>
      <c r="D16" s="23">
        <f ca="1">OFFSET('UC HHs housing'!BI32,0,-1)</f>
        <v>0.18619551876999918</v>
      </c>
    </row>
    <row r="17" spans="2:4" x14ac:dyDescent="0.25">
      <c r="B17" s="14" t="s">
        <v>6</v>
      </c>
      <c r="C17" s="6">
        <f ca="1">OFFSET('UC HHs housing'!BI13,0,-1)</f>
        <v>6391</v>
      </c>
      <c r="D17" s="23">
        <f ca="1">OFFSET('UC HHs housing'!BI33,0,-1)</f>
        <v>0.12525021401348588</v>
      </c>
    </row>
    <row r="18" spans="2:4" x14ac:dyDescent="0.25">
      <c r="B18" s="14" t="s">
        <v>8</v>
      </c>
      <c r="C18" s="6">
        <f ca="1">OFFSET('UC HHs housing'!BI14,0,-1)</f>
        <v>15402</v>
      </c>
      <c r="D18" s="23">
        <f ca="1">OFFSET('UC HHs housing'!BI34,0,-1)</f>
        <v>0.23472596135260798</v>
      </c>
    </row>
    <row r="19" spans="2:4" x14ac:dyDescent="0.25">
      <c r="B19" s="14" t="s">
        <v>9</v>
      </c>
      <c r="C19" s="6">
        <f ca="1">OFFSET('UC HHs housing'!BI15,0,-1)</f>
        <v>17967</v>
      </c>
      <c r="D19" s="23">
        <f ca="1">OFFSET('UC HHs housing'!BI35,0,-1)</f>
        <v>0.2694907566046042</v>
      </c>
    </row>
    <row r="20" spans="2:4" x14ac:dyDescent="0.25">
      <c r="B20" s="14" t="s">
        <v>46</v>
      </c>
      <c r="C20" s="6">
        <f ca="1">OFFSET('UC HHs housing'!BI16,0,-1)</f>
        <v>8074</v>
      </c>
      <c r="D20" s="23">
        <f ca="1">OFFSET('UC HHs housing'!BI36,0,-1)</f>
        <v>0.14398273645604986</v>
      </c>
    </row>
    <row r="21" spans="2:4" x14ac:dyDescent="0.25">
      <c r="B21" s="14" t="s">
        <v>11</v>
      </c>
      <c r="C21" s="6">
        <f ca="1">OFFSET('UC HHs housing'!BI17,0,-1)</f>
        <v>6910</v>
      </c>
      <c r="D21" s="23">
        <f ca="1">OFFSET('UC HHs housing'!BI37,0,-1)</f>
        <v>0.1346824678573823</v>
      </c>
    </row>
    <row r="22" spans="2:4" x14ac:dyDescent="0.25">
      <c r="B22" s="14" t="s">
        <v>41</v>
      </c>
      <c r="C22" s="6">
        <f ca="1">OFFSET('UC HHs housing'!BI18,0,-1)</f>
        <v>134118</v>
      </c>
      <c r="D22" s="23">
        <f ca="1">OFFSET('UC HHs housing'!BI38,0,-1)</f>
        <v>0.19359303715849183</v>
      </c>
    </row>
    <row r="23" spans="2:4" x14ac:dyDescent="0.25">
      <c r="B23" s="14" t="s">
        <v>24</v>
      </c>
      <c r="C23" s="6">
        <f ca="1">OFFSET('UC HHs housing'!BI19,0,-1)</f>
        <v>28363</v>
      </c>
      <c r="D23" s="23">
        <f ca="1">OFFSET('UC HHs housing'!BI39,0,-1)</f>
        <v>0.24853348379352391</v>
      </c>
    </row>
    <row r="24" spans="2:4" x14ac:dyDescent="0.25">
      <c r="B24" s="14" t="s">
        <v>65</v>
      </c>
      <c r="C24" s="6">
        <f ca="1">OFFSET('UC HHs housing'!BI20,0,-1)</f>
        <v>673426</v>
      </c>
      <c r="D24" s="23">
        <f ca="1">OFFSET('UC HHs housing'!BI40,0,-1)</f>
        <v>0.17215495502659187</v>
      </c>
    </row>
    <row r="25" spans="2:4" x14ac:dyDescent="0.25">
      <c r="B25" s="14" t="s">
        <v>42</v>
      </c>
      <c r="C25" s="6">
        <f ca="1">OFFSET('UC HHs housing'!BI21,0,-1)</f>
        <v>5333817</v>
      </c>
      <c r="D25" s="23">
        <f ca="1">OFFSET('UC HHs housing'!BI41,0,-1)</f>
        <v>0.22032346415633808</v>
      </c>
    </row>
    <row r="30" spans="2:4" ht="18.75" x14ac:dyDescent="0.3">
      <c r="B30" s="46" t="s">
        <v>92</v>
      </c>
    </row>
    <row r="31" spans="2:4" x14ac:dyDescent="0.25">
      <c r="B31" s="79" t="s">
        <v>210</v>
      </c>
    </row>
    <row r="33" spans="2:4" x14ac:dyDescent="0.25">
      <c r="B33" s="69">
        <f ca="1">OFFSET('Housing Benefit'!BL25,0,-1)</f>
        <v>45689</v>
      </c>
      <c r="C33" s="40" t="s">
        <v>93</v>
      </c>
      <c r="D33" s="40" t="s">
        <v>35</v>
      </c>
    </row>
    <row r="34" spans="2:4" x14ac:dyDescent="0.25">
      <c r="B34" s="14" t="s">
        <v>0</v>
      </c>
      <c r="C34" s="6">
        <f ca="1">OFFSET('Housing Benefit'!BL26,0,-1)</f>
        <v>2153</v>
      </c>
      <c r="D34" s="6">
        <f ca="1">OFFSET('Housing Benefit'!BL46,0,-1)</f>
        <v>955</v>
      </c>
    </row>
    <row r="35" spans="2:4" x14ac:dyDescent="0.25">
      <c r="B35" s="14" t="s">
        <v>1</v>
      </c>
      <c r="C35" s="6">
        <f ca="1">OFFSET('Housing Benefit'!BL27,0,-1)</f>
        <v>2319</v>
      </c>
      <c r="D35" s="6">
        <f ca="1">OFFSET('Housing Benefit'!BL47,0,-1)</f>
        <v>1425</v>
      </c>
    </row>
    <row r="36" spans="2:4" x14ac:dyDescent="0.25">
      <c r="B36" s="14" t="s">
        <v>2</v>
      </c>
      <c r="C36" s="6">
        <f ca="1">OFFSET('Housing Benefit'!BL28,0,-1)</f>
        <v>1162</v>
      </c>
      <c r="D36" s="6">
        <f ca="1">OFFSET('Housing Benefit'!BL48,0,-1)</f>
        <v>1164</v>
      </c>
    </row>
    <row r="37" spans="2:4" x14ac:dyDescent="0.25">
      <c r="B37" s="14" t="s">
        <v>3</v>
      </c>
      <c r="C37" s="6">
        <f ca="1">OFFSET('Housing Benefit'!BL29,0,-1)</f>
        <v>2100</v>
      </c>
      <c r="D37" s="6">
        <f ca="1">OFFSET('Housing Benefit'!BL49,0,-1)</f>
        <v>1105</v>
      </c>
    </row>
    <row r="38" spans="2:4" x14ac:dyDescent="0.25">
      <c r="B38" s="14" t="s">
        <v>80</v>
      </c>
      <c r="C38" s="6">
        <f ca="1">OFFSET('Housing Benefit'!BL30,0,-1)</f>
        <v>2241</v>
      </c>
      <c r="D38" s="6">
        <f ca="1">OFFSET('Housing Benefit'!BL50,0,-1)</f>
        <v>1115</v>
      </c>
    </row>
    <row r="39" spans="2:4" x14ac:dyDescent="0.25">
      <c r="B39" s="14" t="s">
        <v>4</v>
      </c>
      <c r="C39" s="6">
        <f ca="1">OFFSET('Housing Benefit'!BL31,0,-1)</f>
        <v>1592</v>
      </c>
      <c r="D39" s="6">
        <f ca="1">OFFSET('Housing Benefit'!BL51,0,-1)</f>
        <v>1134</v>
      </c>
    </row>
    <row r="40" spans="2:4" x14ac:dyDescent="0.25">
      <c r="B40" s="14" t="s">
        <v>5</v>
      </c>
      <c r="C40" s="6">
        <f ca="1">OFFSET('Housing Benefit'!BL32,0,-1)</f>
        <v>2024</v>
      </c>
      <c r="D40" s="6">
        <f ca="1">OFFSET('Housing Benefit'!BL52,0,-1)</f>
        <v>1580</v>
      </c>
    </row>
    <row r="41" spans="2:4" x14ac:dyDescent="0.25">
      <c r="B41" s="14" t="s">
        <v>6</v>
      </c>
      <c r="C41" s="6">
        <f ca="1">OFFSET('Housing Benefit'!BL33,0,-1)</f>
        <v>1551</v>
      </c>
      <c r="D41" s="6">
        <f ca="1">OFFSET('Housing Benefit'!BL53,0,-1)</f>
        <v>611</v>
      </c>
    </row>
    <row r="42" spans="2:4" x14ac:dyDescent="0.25">
      <c r="B42" s="14" t="s">
        <v>8</v>
      </c>
      <c r="C42" s="6">
        <f ca="1">OFFSET('Housing Benefit'!BL34,0,-1)</f>
        <v>2303</v>
      </c>
      <c r="D42" s="6">
        <f ca="1">OFFSET('Housing Benefit'!BL54,0,-1)</f>
        <v>1413</v>
      </c>
    </row>
    <row r="43" spans="2:4" x14ac:dyDescent="0.25">
      <c r="B43" s="14" t="s">
        <v>9</v>
      </c>
      <c r="C43" s="6">
        <f ca="1">OFFSET('Housing Benefit'!BL35,0,-1)</f>
        <v>3149</v>
      </c>
      <c r="D43" s="6">
        <f ca="1">OFFSET('Housing Benefit'!BL55,0,-1)</f>
        <v>1432</v>
      </c>
    </row>
    <row r="44" spans="2:4" x14ac:dyDescent="0.25">
      <c r="B44" s="14" t="s">
        <v>46</v>
      </c>
      <c r="C44" s="6">
        <f ca="1">OFFSET('Housing Benefit'!BL36,0,-1)</f>
        <v>1756</v>
      </c>
      <c r="D44" s="6">
        <f ca="1">OFFSET('Housing Benefit'!BL56,0,-1)</f>
        <v>816</v>
      </c>
    </row>
    <row r="45" spans="2:4" x14ac:dyDescent="0.25">
      <c r="B45" s="14" t="s">
        <v>11</v>
      </c>
      <c r="C45" s="6">
        <f ca="1">OFFSET('Housing Benefit'!BL37,0,-1)</f>
        <v>1583</v>
      </c>
      <c r="D45" s="6">
        <f ca="1">OFFSET('Housing Benefit'!BL57,0,-1)</f>
        <v>852</v>
      </c>
    </row>
    <row r="46" spans="2:4" x14ac:dyDescent="0.25">
      <c r="B46" s="14" t="s">
        <v>41</v>
      </c>
      <c r="C46" s="6">
        <f ca="1">OFFSET('Housing Benefit'!BL38,0,-1)</f>
        <v>23931</v>
      </c>
      <c r="D46" s="6">
        <f ca="1">OFFSET('Housing Benefit'!BL58,0,-1)</f>
        <v>13591</v>
      </c>
    </row>
    <row r="47" spans="2:4" x14ac:dyDescent="0.25">
      <c r="B47" s="14" t="s">
        <v>24</v>
      </c>
      <c r="C47" s="6">
        <f ca="1">OFFSET('Housing Benefit'!BL39,0,-1)</f>
        <v>3866</v>
      </c>
      <c r="D47" s="6">
        <f ca="1">OFFSET('Housing Benefit'!BL59,0,-1)</f>
        <v>3276</v>
      </c>
    </row>
    <row r="48" spans="2:4" x14ac:dyDescent="0.25">
      <c r="B48" s="14" t="s">
        <v>26</v>
      </c>
      <c r="C48" s="6">
        <f ca="1">OFFSET('Housing Benefit'!BL40,0,-1)</f>
        <v>126477</v>
      </c>
      <c r="D48" s="6">
        <f ca="1">OFFSET('Housing Benefit'!BL60,0,-1)</f>
        <v>78331</v>
      </c>
    </row>
    <row r="49" spans="2:9" x14ac:dyDescent="0.25">
      <c r="B49" s="14" t="s">
        <v>42</v>
      </c>
      <c r="C49" s="6">
        <f ca="1">OFFSET('Housing Benefit'!BL41,0,-1)</f>
        <v>936061</v>
      </c>
      <c r="D49" s="6">
        <f ca="1">OFFSET('Housing Benefit'!BL61,0,-1)</f>
        <v>655171</v>
      </c>
    </row>
    <row r="53" spans="2:9" ht="18.75" x14ac:dyDescent="0.3">
      <c r="B53" s="46" t="s">
        <v>167</v>
      </c>
    </row>
    <row r="54" spans="2:9" x14ac:dyDescent="0.25">
      <c r="B54" s="79" t="s">
        <v>210</v>
      </c>
    </row>
    <row r="55" spans="2:9" x14ac:dyDescent="0.25">
      <c r="B55"/>
      <c r="D55" s="47"/>
      <c r="E55" s="47"/>
      <c r="F55" s="47"/>
    </row>
    <row r="56" spans="2:9" s="1" customFormat="1" ht="32.25" customHeight="1" x14ac:dyDescent="0.25">
      <c r="B56" s="250">
        <f ca="1">OFFSET('UC HHs housing'!BI47,0,-1)</f>
        <v>45597</v>
      </c>
      <c r="C56" s="40" t="s">
        <v>103</v>
      </c>
      <c r="D56" s="40" t="s">
        <v>104</v>
      </c>
      <c r="E56" s="40" t="s">
        <v>105</v>
      </c>
      <c r="F56" s="40" t="s">
        <v>106</v>
      </c>
      <c r="G56" s="21"/>
      <c r="H56" s="21"/>
      <c r="I56" s="21"/>
    </row>
    <row r="57" spans="2:9" x14ac:dyDescent="0.25">
      <c r="B57" s="14" t="s">
        <v>0</v>
      </c>
      <c r="C57" s="6">
        <f ca="1">OFFSET('UC HHs housing'!BI48,0,-1)</f>
        <v>7253</v>
      </c>
      <c r="D57" s="6">
        <f ca="1">OFFSET('UC HHs housing'!BI68,0,-1)</f>
        <v>3834</v>
      </c>
      <c r="E57" s="23">
        <f ca="1">C57/OFFSET('UC HHs housing'!BI6,0,-1)</f>
        <v>0.65413059163059162</v>
      </c>
      <c r="F57" s="23">
        <f ca="1">D57/OFFSET('UC HHs housing'!BI6,0,-1)</f>
        <v>0.3457792207792208</v>
      </c>
    </row>
    <row r="58" spans="2:9" x14ac:dyDescent="0.25">
      <c r="B58" s="14" t="s">
        <v>1</v>
      </c>
      <c r="C58" s="6">
        <f ca="1">OFFSET('UC HHs housing'!BI49,0,-1)</f>
        <v>8029</v>
      </c>
      <c r="D58" s="6">
        <f ca="1">OFFSET('UC HHs housing'!BI69,0,-1)</f>
        <v>4731</v>
      </c>
      <c r="E58" s="23">
        <f ca="1">C58/OFFSET('UC HHs housing'!BI7,0,-1)</f>
        <v>0.62947863582908659</v>
      </c>
      <c r="F58" s="23">
        <f ca="1">D58/OFFSET('UC HHs housing'!BI7,0,-1)</f>
        <v>0.37091336730693847</v>
      </c>
    </row>
    <row r="59" spans="2:9" x14ac:dyDescent="0.25">
      <c r="B59" s="14" t="s">
        <v>2</v>
      </c>
      <c r="C59" s="6">
        <f ca="1">OFFSET('UC HHs housing'!BI50,0,-1)</f>
        <v>5772</v>
      </c>
      <c r="D59" s="6">
        <f ca="1">OFFSET('UC HHs housing'!BI70,0,-1)</f>
        <v>3684</v>
      </c>
      <c r="E59" s="23">
        <f ca="1">C59/OFFSET('UC HHs housing'!BI8,0,-1)</f>
        <v>0.6100190234622701</v>
      </c>
      <c r="F59" s="23">
        <f ca="1">D59/OFFSET('UC HHs housing'!BI8,0,-1)</f>
        <v>0.38934686112872541</v>
      </c>
    </row>
    <row r="60" spans="2:9" x14ac:dyDescent="0.25">
      <c r="B60" s="14" t="s">
        <v>3</v>
      </c>
      <c r="C60" s="6">
        <f ca="1">OFFSET('UC HHs housing'!BI51,0,-1)</f>
        <v>7109</v>
      </c>
      <c r="D60" s="6">
        <f ca="1">OFFSET('UC HHs housing'!BI71,0,-1)</f>
        <v>4197</v>
      </c>
      <c r="E60" s="23">
        <f ca="1">C60/OFFSET('UC HHs housing'!BI9,0,-1)</f>
        <v>0.62861437792908303</v>
      </c>
      <c r="F60" s="23">
        <f ca="1">D60/OFFSET('UC HHs housing'!BI9,0,-1)</f>
        <v>0.37112034662658061</v>
      </c>
    </row>
    <row r="61" spans="2:9" x14ac:dyDescent="0.25">
      <c r="B61" s="14" t="s">
        <v>7</v>
      </c>
      <c r="C61" s="6">
        <f ca="1">OFFSET('UC HHs housing'!BI52,0,-1)</f>
        <v>6133</v>
      </c>
      <c r="D61" s="6">
        <f ca="1">OFFSET('UC HHs housing'!BI72,0,-1)</f>
        <v>3826</v>
      </c>
      <c r="E61" s="23">
        <f ca="1">C61/OFFSET('UC HHs housing'!BI10,0,-1)</f>
        <v>0.61594857888922361</v>
      </c>
      <c r="F61" s="23">
        <f ca="1">D61/OFFSET('UC HHs housing'!BI10,0,-1)</f>
        <v>0.38425228482474638</v>
      </c>
    </row>
    <row r="62" spans="2:9" x14ac:dyDescent="0.25">
      <c r="B62" s="14" t="s">
        <v>4</v>
      </c>
      <c r="C62" s="6">
        <f ca="1">OFFSET('UC HHs housing'!BI53,0,-1)</f>
        <v>6672</v>
      </c>
      <c r="D62" s="6">
        <f ca="1">OFFSET('UC HHs housing'!BI73,0,-1)</f>
        <v>4278</v>
      </c>
      <c r="E62" s="23">
        <f ca="1">C62/OFFSET('UC HHs housing'!BI11,0,-1)</f>
        <v>0.6093707187871038</v>
      </c>
      <c r="F62" s="23">
        <f ca="1">D62/OFFSET('UC HHs housing'!BI11,0,-1)</f>
        <v>0.39072061375468081</v>
      </c>
    </row>
    <row r="63" spans="2:9" x14ac:dyDescent="0.25">
      <c r="B63" s="14" t="s">
        <v>5</v>
      </c>
      <c r="C63" s="6">
        <f ca="1">OFFSET('UC HHs housing'!BI54,0,-1)</f>
        <v>9109</v>
      </c>
      <c r="D63" s="6">
        <f ca="1">OFFSET('UC HHs housing'!BI74,0,-1)</f>
        <v>4737</v>
      </c>
      <c r="E63" s="23">
        <f ca="1">C63/OFFSET('UC HHs housing'!BI12,0,-1)</f>
        <v>0.65797457382259461</v>
      </c>
      <c r="F63" s="23">
        <f ca="1">D63/OFFSET('UC HHs housing'!BI12,0,-1)</f>
        <v>0.34216989309448137</v>
      </c>
    </row>
    <row r="64" spans="2:9" x14ac:dyDescent="0.25">
      <c r="B64" s="14" t="s">
        <v>6</v>
      </c>
      <c r="C64" s="6">
        <f ca="1">OFFSET('UC HHs housing'!BI55,0,-1)</f>
        <v>4217</v>
      </c>
      <c r="D64" s="6">
        <f ca="1">OFFSET('UC HHs housing'!BI75,0,-1)</f>
        <v>2175</v>
      </c>
      <c r="E64" s="23">
        <f ca="1">C64/OFFSET('UC HHs housing'!BI13,0,-1)</f>
        <v>0.65983414176185262</v>
      </c>
      <c r="F64" s="23">
        <f ca="1">D64/OFFSET('UC HHs housing'!BI13,0,-1)</f>
        <v>0.3403223282741355</v>
      </c>
    </row>
    <row r="65" spans="2:6" x14ac:dyDescent="0.25">
      <c r="B65" s="14" t="s">
        <v>8</v>
      </c>
      <c r="C65" s="6">
        <f ca="1">OFFSET('UC HHs housing'!BI56,0,-1)</f>
        <v>9490</v>
      </c>
      <c r="D65" s="6">
        <f ca="1">OFFSET('UC HHs housing'!BI76,0,-1)</f>
        <v>5909</v>
      </c>
      <c r="E65" s="23">
        <f ca="1">C65/OFFSET('UC HHs housing'!BI14,0,-1)</f>
        <v>0.61615374626671859</v>
      </c>
      <c r="F65" s="23">
        <f ca="1">D65/OFFSET('UC HHs housing'!BI14,0,-1)</f>
        <v>0.38365147383456694</v>
      </c>
    </row>
    <row r="66" spans="2:6" x14ac:dyDescent="0.25">
      <c r="B66" s="14" t="s">
        <v>9</v>
      </c>
      <c r="C66" s="6">
        <f ca="1">OFFSET('UC HHs housing'!BI57,0,-1)</f>
        <v>11752</v>
      </c>
      <c r="D66" s="6">
        <f ca="1">OFFSET('UC HHs housing'!BI77,0,-1)</f>
        <v>6216</v>
      </c>
      <c r="E66" s="23">
        <f ca="1">C66/OFFSET('UC HHs housing'!BI15,0,-1)</f>
        <v>0.65408805031446537</v>
      </c>
      <c r="F66" s="23">
        <f ca="1">D66/OFFSET('UC HHs housing'!BI15,0,-1)</f>
        <v>0.34596760728001336</v>
      </c>
    </row>
    <row r="67" spans="2:6" x14ac:dyDescent="0.25">
      <c r="B67" s="14" t="s">
        <v>46</v>
      </c>
      <c r="C67" s="6">
        <f ca="1">OFFSET('UC HHs housing'!BI58,0,-1)</f>
        <v>5402</v>
      </c>
      <c r="D67" s="6">
        <f ca="1">OFFSET('UC HHs housing'!BI78,0,-1)</f>
        <v>2671</v>
      </c>
      <c r="E67" s="23">
        <f ca="1">C67/OFFSET('UC HHs housing'!BI16,0,-1)</f>
        <v>0.6690611840475601</v>
      </c>
      <c r="F67" s="23">
        <f ca="1">D67/OFFSET('UC HHs housing'!BI16,0,-1)</f>
        <v>0.33081496160515234</v>
      </c>
    </row>
    <row r="68" spans="2:6" x14ac:dyDescent="0.25">
      <c r="B68" s="14" t="s">
        <v>11</v>
      </c>
      <c r="C68" s="6">
        <f ca="1">OFFSET('UC HHs housing'!BI59,0,-1)</f>
        <v>4936</v>
      </c>
      <c r="D68" s="6">
        <f ca="1">OFFSET('UC HHs housing'!BI79,0,-1)</f>
        <v>1977</v>
      </c>
      <c r="E68" s="23">
        <f ca="1">C68/OFFSET('UC HHs housing'!BI17,0,-1)</f>
        <v>0.71432706222865416</v>
      </c>
      <c r="F68" s="23">
        <f ca="1">D68/OFFSET('UC HHs housing'!BI17,0,-1)</f>
        <v>0.28610709117221417</v>
      </c>
    </row>
    <row r="69" spans="2:6" x14ac:dyDescent="0.25">
      <c r="B69" s="14" t="s">
        <v>41</v>
      </c>
      <c r="C69" s="6">
        <f ca="1">OFFSET('UC HHs housing'!BI60,0,-1)</f>
        <v>85881</v>
      </c>
      <c r="D69" s="6">
        <f ca="1">OFFSET('UC HHs housing'!BI80,0,-1)</f>
        <v>48234</v>
      </c>
      <c r="E69" s="23">
        <f ca="1">C69/OFFSET('UC HHs housing'!BI18,0,-1)</f>
        <v>0.64033910437077801</v>
      </c>
      <c r="F69" s="23">
        <f ca="1">D69/OFFSET('UC HHs housing'!BI18,0,-1)</f>
        <v>0.35963852726703349</v>
      </c>
    </row>
    <row r="70" spans="2:6" x14ac:dyDescent="0.25">
      <c r="B70" s="14" t="s">
        <v>24</v>
      </c>
      <c r="C70" s="6">
        <f ca="1">OFFSET('UC HHs housing'!BI61,0,-1)</f>
        <v>17022</v>
      </c>
      <c r="D70" s="6">
        <f ca="1">OFFSET('UC HHs housing'!BI81,0,-1)</f>
        <v>11342</v>
      </c>
      <c r="E70" s="23">
        <f ca="1">C70/OFFSET('UC HHs housing'!BI19,0,-1)</f>
        <v>0.60014808024539013</v>
      </c>
      <c r="F70" s="23">
        <f ca="1">D70/OFFSET('UC HHs housing'!BI19,0,-1)</f>
        <v>0.39988717695589326</v>
      </c>
    </row>
    <row r="71" spans="2:6" x14ac:dyDescent="0.25">
      <c r="B71" s="14" t="s">
        <v>65</v>
      </c>
      <c r="C71" s="6">
        <f ca="1">OFFSET('UC HHs housing'!BI62,0,-1)</f>
        <v>443566</v>
      </c>
      <c r="D71" s="6">
        <f ca="1">OFFSET('UC HHs housing'!BI82,0,-1)</f>
        <v>229859</v>
      </c>
      <c r="E71" s="23">
        <f ca="1">C71/OFFSET('UC HHs housing'!BI20,0,-1)</f>
        <v>0.65867073739356663</v>
      </c>
      <c r="F71" s="23">
        <f ca="1">D71/OFFSET('UC HHs housing'!BI20,0,-1)</f>
        <v>0.34132777766228212</v>
      </c>
    </row>
    <row r="72" spans="2:6" x14ac:dyDescent="0.25">
      <c r="B72" s="14" t="s">
        <v>42</v>
      </c>
      <c r="C72" s="6">
        <f ca="1">OFFSET('UC HHs housing'!BI63,0,-1)</f>
        <v>3348841</v>
      </c>
      <c r="D72" s="6">
        <f ca="1">OFFSET('UC HHs housing'!BI83,0,-1)</f>
        <v>1984974</v>
      </c>
      <c r="E72" s="23">
        <f ca="1">C72/OFFSET('UC HHs housing'!BI21,0,-1)</f>
        <v>0.62785074928517415</v>
      </c>
      <c r="F72" s="23">
        <f ca="1">D72/OFFSET('UC HHs housing'!BI21,0,-1)</f>
        <v>0.37214887574883054</v>
      </c>
    </row>
    <row r="77" spans="2:6" ht="18.75" x14ac:dyDescent="0.3">
      <c r="B77" s="46" t="s">
        <v>119</v>
      </c>
    </row>
    <row r="78" spans="2:6" x14ac:dyDescent="0.25">
      <c r="B78" s="79" t="s">
        <v>38</v>
      </c>
    </row>
    <row r="79" spans="2:6" x14ac:dyDescent="0.25">
      <c r="C79" s="26" t="str">
        <f ca="1">OFFSET(LCTS!Z6,0,-1)&amp;" "&amp;OFFSET(LCTS!Z7,0,-1)</f>
        <v>2024/25 Q3</v>
      </c>
      <c r="D79" s="26"/>
    </row>
    <row r="80" spans="2:6" x14ac:dyDescent="0.25">
      <c r="C80" s="28" t="s">
        <v>34</v>
      </c>
      <c r="D80" s="28" t="s">
        <v>35</v>
      </c>
    </row>
    <row r="81" spans="2:4" x14ac:dyDescent="0.25">
      <c r="B81" s="14" t="s">
        <v>0</v>
      </c>
      <c r="C81" s="6">
        <f ca="1">OFFSET(LCTS!Z8,0,-1)</f>
        <v>2792</v>
      </c>
      <c r="D81" s="6">
        <f ca="1">OFFSET(LCTS!Z29,0,-1)</f>
        <v>6262</v>
      </c>
    </row>
    <row r="82" spans="2:4" x14ac:dyDescent="0.25">
      <c r="B82" s="14" t="s">
        <v>1</v>
      </c>
      <c r="C82" s="6">
        <f ca="1">OFFSET(LCTS!Z9,0,-1)</f>
        <v>3629</v>
      </c>
      <c r="D82" s="6">
        <f ca="1">OFFSET(LCTS!Z30,0,-1)</f>
        <v>5896</v>
      </c>
    </row>
    <row r="83" spans="2:4" x14ac:dyDescent="0.25">
      <c r="B83" s="14" t="s">
        <v>2</v>
      </c>
      <c r="C83" s="6">
        <f ca="1">OFFSET(LCTS!Z10,0,-1)</f>
        <v>1645</v>
      </c>
      <c r="D83" s="6">
        <f ca="1">OFFSET(LCTS!Z31,0,-1)</f>
        <v>5028</v>
      </c>
    </row>
    <row r="84" spans="2:4" x14ac:dyDescent="0.25">
      <c r="B84" s="14" t="s">
        <v>3</v>
      </c>
      <c r="C84" s="6">
        <f ca="1">OFFSET(LCTS!Z11,0,-1)</f>
        <v>3147</v>
      </c>
      <c r="D84" s="6">
        <f ca="1">OFFSET(LCTS!Z32,0,-1)</f>
        <v>5687</v>
      </c>
    </row>
    <row r="85" spans="2:4" x14ac:dyDescent="0.25">
      <c r="B85" s="14" t="s">
        <v>7</v>
      </c>
      <c r="C85" s="6">
        <f ca="1">OFFSET(LCTS!Z12,0,-1)</f>
        <v>3458</v>
      </c>
      <c r="D85" s="6">
        <f ca="1">OFFSET(LCTS!Z33,0,-1)</f>
        <v>5955</v>
      </c>
    </row>
    <row r="86" spans="2:4" x14ac:dyDescent="0.25">
      <c r="B86" s="14" t="s">
        <v>4</v>
      </c>
      <c r="C86" s="6">
        <f ca="1">OFFSET(LCTS!Z13,0,-1)</f>
        <v>2246</v>
      </c>
      <c r="D86" s="6">
        <f ca="1">OFFSET(LCTS!Z34,0,-1)</f>
        <v>4665</v>
      </c>
    </row>
    <row r="87" spans="2:4" x14ac:dyDescent="0.25">
      <c r="B87" s="14" t="s">
        <v>5</v>
      </c>
      <c r="C87" s="6">
        <f ca="1">OFFSET(LCTS!Z14,0,-1)</f>
        <v>2874</v>
      </c>
      <c r="D87" s="6">
        <f ca="1">OFFSET(LCTS!Z35,0,-1)</f>
        <v>6699</v>
      </c>
    </row>
    <row r="88" spans="2:4" x14ac:dyDescent="0.25">
      <c r="B88" s="14" t="s">
        <v>6</v>
      </c>
      <c r="C88" s="6">
        <f ca="1">OFFSET(LCTS!Z15,0,-1)</f>
        <v>2129</v>
      </c>
      <c r="D88" s="6">
        <f ca="1">OFFSET(LCTS!Z36,0,-1)</f>
        <v>3887</v>
      </c>
    </row>
    <row r="89" spans="2:4" x14ac:dyDescent="0.25">
      <c r="B89" s="14" t="s">
        <v>8</v>
      </c>
      <c r="C89" s="6">
        <f ca="1">OFFSET(LCTS!Z16,0,-1)</f>
        <v>3519</v>
      </c>
      <c r="D89" s="6">
        <f ca="1">OFFSET(LCTS!Z37,0,-1)</f>
        <v>6295</v>
      </c>
    </row>
    <row r="90" spans="2:4" x14ac:dyDescent="0.25">
      <c r="B90" s="14" t="s">
        <v>9</v>
      </c>
      <c r="C90" s="6">
        <f ca="1">OFFSET(LCTS!Z17,0,-1)</f>
        <v>4983</v>
      </c>
      <c r="D90" s="6">
        <f ca="1">OFFSET(LCTS!Z38,0,-1)</f>
        <v>7360</v>
      </c>
    </row>
    <row r="91" spans="2:4" x14ac:dyDescent="0.25">
      <c r="B91" s="14" t="s">
        <v>46</v>
      </c>
      <c r="C91" s="6">
        <f ca="1">OFFSET(LCTS!Z18,0,-1)</f>
        <v>2362</v>
      </c>
      <c r="D91" s="6">
        <f ca="1">OFFSET(LCTS!Z39,0,-1)</f>
        <v>4368</v>
      </c>
    </row>
    <row r="92" spans="2:4" x14ac:dyDescent="0.25">
      <c r="B92" s="14" t="s">
        <v>11</v>
      </c>
      <c r="C92" s="6">
        <f ca="1">OFFSET(LCTS!Z19,0,-1)</f>
        <v>1941</v>
      </c>
      <c r="D92" s="6">
        <f ca="1">OFFSET(LCTS!Z40,0,-1)</f>
        <v>3559</v>
      </c>
    </row>
    <row r="93" spans="2:4" x14ac:dyDescent="0.25">
      <c r="B93" s="14" t="s">
        <v>41</v>
      </c>
      <c r="C93" s="6">
        <f ca="1">OFFSET(LCTS!Z20,0,-1)</f>
        <v>34725</v>
      </c>
      <c r="D93" s="6">
        <f ca="1">OFFSET(LCTS!Z41,0,-1)</f>
        <v>65661</v>
      </c>
    </row>
    <row r="94" spans="2:4" x14ac:dyDescent="0.25">
      <c r="B94" s="14" t="s">
        <v>24</v>
      </c>
      <c r="C94" s="6">
        <f ca="1">OFFSET(LCTS!Z21,0,-1)</f>
        <v>5835</v>
      </c>
      <c r="D94" s="6">
        <f ca="1">OFFSET(LCTS!Z42,0,-1)</f>
        <v>10083</v>
      </c>
    </row>
    <row r="102" spans="2:4" ht="18.75" x14ac:dyDescent="0.3">
      <c r="B102" s="46" t="s">
        <v>163</v>
      </c>
    </row>
    <row r="103" spans="2:4" x14ac:dyDescent="0.25">
      <c r="B103" s="79" t="s">
        <v>1050</v>
      </c>
    </row>
    <row r="104" spans="2:4" ht="30" x14ac:dyDescent="0.25">
      <c r="B104" s="21" t="str">
        <f ca="1">OFFSET('Temp accommodation'!AC6,0,-1)</f>
        <v>Oct - Dec 2024</v>
      </c>
      <c r="C104" s="40" t="s">
        <v>44</v>
      </c>
      <c r="D104" s="40" t="s">
        <v>164</v>
      </c>
    </row>
    <row r="105" spans="2:4" x14ac:dyDescent="0.25">
      <c r="B105" s="14" t="s">
        <v>0</v>
      </c>
      <c r="C105" s="64">
        <f ca="1">OFFSET('Temp accommodation'!AC8,0,-1)</f>
        <v>226</v>
      </c>
      <c r="D105" s="65">
        <f ca="1">OFFSET('Temp accommodation'!AC29,0,-1)</f>
        <v>3.9274294452940359</v>
      </c>
    </row>
    <row r="106" spans="2:4" x14ac:dyDescent="0.25">
      <c r="B106" s="14" t="s">
        <v>1</v>
      </c>
      <c r="C106" s="64">
        <f ca="1">OFFSET('Temp accommodation'!AC9,0,-1)</f>
        <v>169</v>
      </c>
      <c r="D106" s="65">
        <f ca="1">OFFSET('Temp accommodation'!AC30,0,-1)</f>
        <v>2.4563596459353789</v>
      </c>
    </row>
    <row r="107" spans="2:4" x14ac:dyDescent="0.25">
      <c r="B107" s="14" t="s">
        <v>2</v>
      </c>
      <c r="C107" s="64">
        <f ca="1">OFFSET('Temp accommodation'!AC10,0,-1)</f>
        <v>383</v>
      </c>
      <c r="D107" s="65">
        <f ca="1">OFFSET('Temp accommodation'!AC31,0,-1)</f>
        <v>7.8401670385457818</v>
      </c>
    </row>
    <row r="108" spans="2:4" x14ac:dyDescent="0.25">
      <c r="B108" s="14" t="s">
        <v>3</v>
      </c>
      <c r="C108" s="64">
        <f ca="1">OFFSET('Temp accommodation'!AC11,0,-1)</f>
        <v>297</v>
      </c>
      <c r="D108" s="65">
        <f ca="1">OFFSET('Temp accommodation'!AC32,0,-1)</f>
        <v>5.3803373127298419</v>
      </c>
    </row>
    <row r="109" spans="2:4" x14ac:dyDescent="0.25">
      <c r="B109" s="14" t="s">
        <v>7</v>
      </c>
      <c r="C109" s="64">
        <f ca="1">OFFSET('Temp accommodation'!AC12,0,-1)</f>
        <v>62</v>
      </c>
      <c r="D109" s="65">
        <f ca="1">OFFSET('Temp accommodation'!AC33,0,-1)</f>
        <v>1.1403766921718657</v>
      </c>
    </row>
    <row r="110" spans="2:4" x14ac:dyDescent="0.25">
      <c r="B110" s="14" t="s">
        <v>4</v>
      </c>
      <c r="C110" s="64">
        <f ca="1">OFFSET('Temp accommodation'!AC13,0,-1)</f>
        <v>206</v>
      </c>
      <c r="D110" s="65">
        <f ca="1">OFFSET('Temp accommodation'!AC34,0,-1)</f>
        <v>4.7938192311272454</v>
      </c>
    </row>
    <row r="111" spans="2:4" x14ac:dyDescent="0.25">
      <c r="B111" s="14" t="s">
        <v>5</v>
      </c>
      <c r="C111" s="64">
        <f ca="1">OFFSET('Temp accommodation'!AC14,0,-1)</f>
        <v>283</v>
      </c>
      <c r="D111" s="65">
        <f ca="1">OFFSET('Temp accommodation'!AC35,0,-1)</f>
        <v>3.8062190660641271</v>
      </c>
    </row>
    <row r="112" spans="2:4" x14ac:dyDescent="0.25">
      <c r="B112" s="14" t="s">
        <v>6</v>
      </c>
      <c r="C112" s="64">
        <f ca="1">OFFSET('Temp accommodation'!AC15,0,-1)</f>
        <v>70</v>
      </c>
      <c r="D112" s="65">
        <f ca="1">OFFSET('Temp accommodation'!AC36,0,-1)</f>
        <v>1.3718496452788773</v>
      </c>
    </row>
    <row r="113" spans="2:4" x14ac:dyDescent="0.25">
      <c r="B113" s="14" t="s">
        <v>8</v>
      </c>
      <c r="C113" s="64">
        <f ca="1">OFFSET('Temp accommodation'!AC16,0,-1)</f>
        <v>291</v>
      </c>
      <c r="D113" s="65">
        <f ca="1">OFFSET('Temp accommodation'!AC37,0,-1)</f>
        <v>4.4348263407348698</v>
      </c>
    </row>
    <row r="114" spans="2:4" x14ac:dyDescent="0.25">
      <c r="B114" s="14" t="s">
        <v>9</v>
      </c>
      <c r="C114" s="64">
        <f ca="1">OFFSET('Temp accommodation'!AC17,0,-1)</f>
        <v>293</v>
      </c>
      <c r="D114" s="65">
        <f ca="1">OFFSET('Temp accommodation'!AC38,0,-1)</f>
        <v>4.3947802609869502</v>
      </c>
    </row>
    <row r="115" spans="2:4" x14ac:dyDescent="0.25">
      <c r="B115" s="14" t="s">
        <v>46</v>
      </c>
      <c r="C115" s="64">
        <f ca="1">OFFSET('Temp accommodation'!AC18,0,-1)</f>
        <v>130</v>
      </c>
      <c r="D115" s="65">
        <f ca="1">OFFSET('Temp accommodation'!AC39,0,-1)</f>
        <v>2.3182823311220488</v>
      </c>
    </row>
    <row r="116" spans="2:4" x14ac:dyDescent="0.25">
      <c r="B116" s="14" t="s">
        <v>11</v>
      </c>
      <c r="C116" s="64">
        <f ca="1">OFFSET('Temp accommodation'!AC19,0,-1)</f>
        <v>75</v>
      </c>
      <c r="D116" s="65">
        <f ca="1">OFFSET('Temp accommodation'!AC40,0,-1)</f>
        <v>1.4618173313062801</v>
      </c>
    </row>
    <row r="117" spans="2:4" x14ac:dyDescent="0.25">
      <c r="B117" s="14" t="s">
        <v>41</v>
      </c>
      <c r="C117" s="64">
        <f ca="1">OFFSET('Temp accommodation'!AC20,0,-1)</f>
        <v>2485</v>
      </c>
      <c r="D117" s="65">
        <f ca="1">OFFSET('Temp accommodation'!AC41,0,-1)</f>
        <v>3.5869766045405207</v>
      </c>
    </row>
    <row r="118" spans="2:4" x14ac:dyDescent="0.25">
      <c r="B118" s="14" t="s">
        <v>24</v>
      </c>
      <c r="C118" s="64">
        <f ca="1">OFFSET('Temp accommodation'!AC21,0,-1)</f>
        <v>553</v>
      </c>
      <c r="D118" s="65">
        <f ca="1">OFFSET('Temp accommodation'!AC42,0,-1)</f>
        <v>4.8508771929824563</v>
      </c>
    </row>
    <row r="119" spans="2:4" x14ac:dyDescent="0.25">
      <c r="B119" s="14" t="s">
        <v>65</v>
      </c>
      <c r="C119" s="64">
        <f ca="1">OFFSET('Temp accommodation'!AC22,0,-1)</f>
        <v>15080</v>
      </c>
      <c r="D119" s="65">
        <f ca="1">OFFSET('Temp accommodation'!AC43,0,-1)</f>
        <v>3.8550570141969889</v>
      </c>
    </row>
    <row r="120" spans="2:4" x14ac:dyDescent="0.25">
      <c r="B120" s="14" t="s">
        <v>42</v>
      </c>
      <c r="C120" s="64">
        <f ca="1">OFFSET('Temp accommodation'!AC23,0,-1)</f>
        <v>127890</v>
      </c>
      <c r="D120" s="65">
        <f ca="1">OFFSET('Temp accommodation'!AC44,0,-1)</f>
        <v>5.2827397579638573</v>
      </c>
    </row>
    <row r="124" spans="2:4" ht="18.75" x14ac:dyDescent="0.3">
      <c r="B124" s="46" t="s">
        <v>1052</v>
      </c>
    </row>
    <row r="125" spans="2:4" x14ac:dyDescent="0.25">
      <c r="B125" s="79" t="s">
        <v>1050</v>
      </c>
    </row>
    <row r="126" spans="2:4" ht="60" x14ac:dyDescent="0.25">
      <c r="B126" s="21" t="str">
        <f ca="1">OFFSET('Temp accommodation'!AC73,0,-1)</f>
        <v>Oct - Dec 2024</v>
      </c>
      <c r="C126" s="40" t="s">
        <v>1051</v>
      </c>
      <c r="D126" s="40" t="s">
        <v>1052</v>
      </c>
    </row>
    <row r="127" spans="2:4" x14ac:dyDescent="0.25">
      <c r="B127" s="14" t="s">
        <v>0</v>
      </c>
      <c r="C127" s="64">
        <f ca="1">OFFSET('Temp accommodation'!AC75,0,-1)</f>
        <v>119</v>
      </c>
      <c r="D127" s="64">
        <f ca="1">OFFSET('Temp accommodation'!AC98,0,-1)</f>
        <v>246</v>
      </c>
    </row>
    <row r="128" spans="2:4" x14ac:dyDescent="0.25">
      <c r="B128" s="14" t="s">
        <v>1</v>
      </c>
      <c r="C128" s="64">
        <f ca="1">OFFSET('Temp accommodation'!AC76,0,-1)</f>
        <v>66</v>
      </c>
      <c r="D128" s="64">
        <f ca="1">OFFSET('Temp accommodation'!AC99,0,-1)</f>
        <v>135</v>
      </c>
    </row>
    <row r="129" spans="2:4" x14ac:dyDescent="0.25">
      <c r="B129" s="14" t="s">
        <v>2</v>
      </c>
      <c r="C129" s="64">
        <f ca="1">OFFSET('Temp accommodation'!AC77,0,-1)</f>
        <v>275</v>
      </c>
      <c r="D129" s="64">
        <f ca="1">OFFSET('Temp accommodation'!AC100,0,-1)</f>
        <v>557</v>
      </c>
    </row>
    <row r="130" spans="2:4" x14ac:dyDescent="0.25">
      <c r="B130" s="14" t="s">
        <v>3</v>
      </c>
      <c r="C130" s="64">
        <f ca="1">OFFSET('Temp accommodation'!AC78,0,-1)</f>
        <v>144</v>
      </c>
      <c r="D130" s="64">
        <f ca="1">OFFSET('Temp accommodation'!AC101,0,-1)</f>
        <v>286</v>
      </c>
    </row>
    <row r="131" spans="2:4" x14ac:dyDescent="0.25">
      <c r="B131" s="14" t="s">
        <v>7</v>
      </c>
      <c r="C131" s="64">
        <f ca="1">OFFSET('Temp accommodation'!AC79,0,-1)</f>
        <v>37</v>
      </c>
      <c r="D131" s="64">
        <f ca="1">OFFSET('Temp accommodation'!AC102,0,-1)</f>
        <v>68</v>
      </c>
    </row>
    <row r="132" spans="2:4" x14ac:dyDescent="0.25">
      <c r="B132" s="14" t="s">
        <v>4</v>
      </c>
      <c r="C132" s="64">
        <f ca="1">OFFSET('Temp accommodation'!AC80,0,-1)</f>
        <v>172</v>
      </c>
      <c r="D132" s="64">
        <f ca="1">OFFSET('Temp accommodation'!AC103,0,-1)</f>
        <v>322</v>
      </c>
    </row>
    <row r="133" spans="2:4" x14ac:dyDescent="0.25">
      <c r="B133" s="14" t="s">
        <v>5</v>
      </c>
      <c r="C133" s="64">
        <f ca="1">OFFSET('Temp accommodation'!AC81,0,-1)</f>
        <v>133</v>
      </c>
      <c r="D133" s="64">
        <f ca="1">OFFSET('Temp accommodation'!AC104,0,-1)</f>
        <v>312</v>
      </c>
    </row>
    <row r="134" spans="2:4" x14ac:dyDescent="0.25">
      <c r="B134" s="14" t="s">
        <v>6</v>
      </c>
      <c r="C134" s="64">
        <f ca="1">OFFSET('Temp accommodation'!AC82,0,-1)</f>
        <v>50</v>
      </c>
      <c r="D134" s="64">
        <f ca="1">OFFSET('Temp accommodation'!AC105,0,-1)</f>
        <v>99</v>
      </c>
    </row>
    <row r="135" spans="2:4" x14ac:dyDescent="0.25">
      <c r="B135" s="14" t="s">
        <v>8</v>
      </c>
      <c r="C135" s="64">
        <f ca="1">OFFSET('Temp accommodation'!AC83,0,-1)</f>
        <v>177</v>
      </c>
      <c r="D135" s="64">
        <f ca="1">OFFSET('Temp accommodation'!AC106,0,-1)</f>
        <v>380</v>
      </c>
    </row>
    <row r="136" spans="2:4" x14ac:dyDescent="0.25">
      <c r="B136" s="14" t="s">
        <v>9</v>
      </c>
      <c r="C136" s="64">
        <f ca="1">OFFSET('Temp accommodation'!AC84,0,-1)</f>
        <v>136</v>
      </c>
      <c r="D136" s="64">
        <f ca="1">OFFSET('Temp accommodation'!AC107,0,-1)</f>
        <v>275</v>
      </c>
    </row>
    <row r="137" spans="2:4" x14ac:dyDescent="0.25">
      <c r="B137" s="14" t="s">
        <v>46</v>
      </c>
      <c r="C137" s="64">
        <f ca="1">OFFSET('Temp accommodation'!AC85,0,-1)</f>
        <v>75</v>
      </c>
      <c r="D137" s="64">
        <f ca="1">OFFSET('Temp accommodation'!AC108,0,-1)</f>
        <v>167</v>
      </c>
    </row>
    <row r="138" spans="2:4" x14ac:dyDescent="0.25">
      <c r="B138" s="14" t="s">
        <v>11</v>
      </c>
      <c r="C138" s="64">
        <f ca="1">OFFSET('Temp accommodation'!AC86,0,-1)</f>
        <v>19</v>
      </c>
      <c r="D138" s="64">
        <f ca="1">OFFSET('Temp accommodation'!AC109,0,-1)</f>
        <v>40</v>
      </c>
    </row>
    <row r="139" spans="2:4" x14ac:dyDescent="0.25">
      <c r="B139" s="14" t="s">
        <v>41</v>
      </c>
      <c r="C139" s="64">
        <f ca="1">OFFSET('Temp accommodation'!AC87,0,-1)</f>
        <v>1403</v>
      </c>
      <c r="D139" s="64">
        <f ca="1">OFFSET('Temp accommodation'!AC110,0,-1)</f>
        <v>2887</v>
      </c>
    </row>
    <row r="140" spans="2:4" x14ac:dyDescent="0.25">
      <c r="B140" s="14" t="s">
        <v>24</v>
      </c>
      <c r="C140" s="64">
        <f ca="1">OFFSET('Temp accommodation'!AC88,0,-1)</f>
        <v>419</v>
      </c>
      <c r="D140" s="64">
        <f ca="1">OFFSET('Temp accommodation'!AC111,0,-1)</f>
        <v>934</v>
      </c>
    </row>
    <row r="141" spans="2:4" x14ac:dyDescent="0.25">
      <c r="B141" s="14" t="s">
        <v>65</v>
      </c>
      <c r="C141" s="64">
        <f ca="1">OFFSET('Temp accommodation'!AC89,0,-1)</f>
        <v>8890</v>
      </c>
      <c r="D141" s="64">
        <f ca="1">OFFSET('Temp accommodation'!AC112,0,-1)</f>
        <v>17980</v>
      </c>
    </row>
    <row r="142" spans="2:4" x14ac:dyDescent="0.25">
      <c r="B142" s="14" t="s">
        <v>42</v>
      </c>
      <c r="C142" s="64">
        <f ca="1">OFFSET('Temp accommodation'!AC90,0,-1)</f>
        <v>81060</v>
      </c>
      <c r="D142" s="64">
        <f ca="1">OFFSET('Temp accommodation'!AC113,0,-1)</f>
        <v>165510</v>
      </c>
    </row>
    <row r="146" spans="2:4" ht="18.75" x14ac:dyDescent="0.3">
      <c r="B146" s="46" t="s">
        <v>853</v>
      </c>
    </row>
    <row r="147" spans="2:4" x14ac:dyDescent="0.25">
      <c r="B147" s="79" t="s">
        <v>38</v>
      </c>
    </row>
    <row r="148" spans="2:4" ht="30" x14ac:dyDescent="0.25">
      <c r="B148" s="21" t="str">
        <f ca="1">Homelessness!T8</f>
        <v>2023-24</v>
      </c>
      <c r="C148" s="40" t="s">
        <v>44</v>
      </c>
      <c r="D148" s="40" t="s">
        <v>164</v>
      </c>
    </row>
    <row r="149" spans="2:4" x14ac:dyDescent="0.25">
      <c r="B149" s="14" t="s">
        <v>0</v>
      </c>
      <c r="C149" s="64">
        <f ca="1">Homelessness!U9</f>
        <v>1567</v>
      </c>
      <c r="D149" s="170">
        <f ca="1">Homelessness!V9</f>
        <v>27.231336021131657</v>
      </c>
    </row>
    <row r="150" spans="2:4" x14ac:dyDescent="0.25">
      <c r="B150" s="14" t="s">
        <v>1</v>
      </c>
      <c r="C150" s="64" t="str">
        <f ca="1">Homelessness!U10</f>
        <v>..</v>
      </c>
      <c r="D150" s="170" t="str">
        <f ca="1">Homelessness!V10</f>
        <v>-</v>
      </c>
    </row>
    <row r="151" spans="2:4" x14ac:dyDescent="0.25">
      <c r="B151" s="14" t="s">
        <v>2</v>
      </c>
      <c r="C151" s="64">
        <f ca="1">Homelessness!U11</f>
        <v>731</v>
      </c>
      <c r="D151" s="170">
        <f ca="1">Homelessness!V11</f>
        <v>14.963869726310618</v>
      </c>
    </row>
    <row r="152" spans="2:4" x14ac:dyDescent="0.25">
      <c r="B152" s="14" t="s">
        <v>3</v>
      </c>
      <c r="C152" s="64">
        <f ca="1">Homelessness!U12</f>
        <v>1217</v>
      </c>
      <c r="D152" s="170">
        <f ca="1">Homelessness!V12</f>
        <v>22.04670205249905</v>
      </c>
    </row>
    <row r="153" spans="2:4" x14ac:dyDescent="0.25">
      <c r="B153" s="14" t="s">
        <v>7</v>
      </c>
      <c r="C153" s="64">
        <f ca="1">Homelessness!U13</f>
        <v>1015</v>
      </c>
      <c r="D153" s="170">
        <f ca="1">Homelessness!V13</f>
        <v>18.669070041200705</v>
      </c>
    </row>
    <row r="154" spans="2:4" x14ac:dyDescent="0.25">
      <c r="B154" s="14" t="s">
        <v>4</v>
      </c>
      <c r="C154" s="64">
        <f ca="1">Homelessness!U14</f>
        <v>952</v>
      </c>
      <c r="D154" s="170">
        <f ca="1">Homelessness!V14</f>
        <v>22.153960718607465</v>
      </c>
    </row>
    <row r="155" spans="2:4" x14ac:dyDescent="0.25">
      <c r="B155" s="14" t="s">
        <v>5</v>
      </c>
      <c r="C155" s="64">
        <f ca="1">Homelessness!U15</f>
        <v>1734</v>
      </c>
      <c r="D155" s="170">
        <f ca="1">Homelessness!V15</f>
        <v>23.321497740477728</v>
      </c>
    </row>
    <row r="156" spans="2:4" x14ac:dyDescent="0.25">
      <c r="B156" s="14" t="s">
        <v>6</v>
      </c>
      <c r="C156" s="64">
        <f ca="1">Homelessness!U16</f>
        <v>579</v>
      </c>
      <c r="D156" s="170">
        <f ca="1">Homelessness!V16</f>
        <v>11.347156351663857</v>
      </c>
    </row>
    <row r="157" spans="2:4" x14ac:dyDescent="0.25">
      <c r="B157" s="14" t="s">
        <v>8</v>
      </c>
      <c r="C157" s="64">
        <f ca="1">Homelessness!U17</f>
        <v>640</v>
      </c>
      <c r="D157" s="170">
        <f ca="1">Homelessness!V17</f>
        <v>9.7535699590045262</v>
      </c>
    </row>
    <row r="158" spans="2:4" x14ac:dyDescent="0.25">
      <c r="B158" s="14" t="s">
        <v>9</v>
      </c>
      <c r="C158" s="64">
        <f ca="1">Homelessness!U18</f>
        <v>1379</v>
      </c>
      <c r="D158" s="170">
        <f ca="1">Homelessness!V18</f>
        <v>20.683965801709913</v>
      </c>
    </row>
    <row r="159" spans="2:4" x14ac:dyDescent="0.25">
      <c r="B159" s="14" t="s">
        <v>46</v>
      </c>
      <c r="C159" s="64">
        <f ca="1">Homelessness!U19</f>
        <v>1008</v>
      </c>
      <c r="D159" s="170">
        <f ca="1">Homelessness!V19</f>
        <v>17.975604536700192</v>
      </c>
    </row>
    <row r="160" spans="2:4" x14ac:dyDescent="0.25">
      <c r="B160" s="14" t="s">
        <v>11</v>
      </c>
      <c r="C160" s="64">
        <f ca="1">Homelessness!U20</f>
        <v>805</v>
      </c>
      <c r="D160" s="170">
        <f ca="1">Homelessness!V20</f>
        <v>15.690172689354073</v>
      </c>
    </row>
    <row r="161" spans="2:4" x14ac:dyDescent="0.25">
      <c r="B161" s="14" t="s">
        <v>41</v>
      </c>
      <c r="C161" s="64">
        <f ca="1">Homelessness!U21</f>
        <v>11627</v>
      </c>
      <c r="D161" s="170">
        <f ca="1">Homelessness!V21</f>
        <v>16.783008845469872</v>
      </c>
    </row>
    <row r="162" spans="2:4" x14ac:dyDescent="0.25">
      <c r="B162" s="14" t="s">
        <v>24</v>
      </c>
      <c r="C162" s="64">
        <f ca="1">Homelessness!U22</f>
        <v>3600</v>
      </c>
      <c r="D162" s="170">
        <f ca="1">Homelessness!V22</f>
        <v>31.545464901288984</v>
      </c>
    </row>
    <row r="163" spans="2:4" x14ac:dyDescent="0.25">
      <c r="B163" s="14" t="s">
        <v>65</v>
      </c>
      <c r="C163" s="64">
        <f ca="1">Homelessness!U23</f>
        <v>56080</v>
      </c>
      <c r="D163" s="170">
        <f ca="1">Homelessness!V23</f>
        <v>14.336320151911821</v>
      </c>
    </row>
    <row r="164" spans="2:4" x14ac:dyDescent="0.25">
      <c r="B164" s="14" t="s">
        <v>42</v>
      </c>
      <c r="C164" s="64">
        <f ca="1">Homelessness!U24</f>
        <v>358370</v>
      </c>
      <c r="D164" s="170">
        <f ca="1">Homelessness!V24</f>
        <v>14.803155252660289</v>
      </c>
    </row>
    <row r="169" spans="2:4" ht="18.75" x14ac:dyDescent="0.3">
      <c r="B169" s="46" t="str">
        <f ca="1">'Fuel Poverty'!L4</f>
        <v>Estimated number of fuel poor households 2023</v>
      </c>
    </row>
    <row r="170" spans="2:4" x14ac:dyDescent="0.25">
      <c r="B170" s="107" t="s">
        <v>278</v>
      </c>
    </row>
    <row r="172" spans="2:4" x14ac:dyDescent="0.25">
      <c r="C172" s="28" t="s">
        <v>44</v>
      </c>
      <c r="D172" s="28" t="s">
        <v>45</v>
      </c>
    </row>
    <row r="173" spans="2:4" x14ac:dyDescent="0.25">
      <c r="B173" s="14" t="s">
        <v>0</v>
      </c>
      <c r="C173" s="6">
        <f ca="1">OFFSET('Fuel Poverty'!K6,0,-1)</f>
        <v>5574</v>
      </c>
      <c r="D173" s="23">
        <f ca="1">OFFSET('Fuel Poverty'!K27,0,-1)</f>
        <v>9.8611233967271117E-2</v>
      </c>
    </row>
    <row r="174" spans="2:4" x14ac:dyDescent="0.25">
      <c r="B174" s="14" t="s">
        <v>1</v>
      </c>
      <c r="C174" s="6">
        <f ca="1">OFFSET('Fuel Poverty'!K7,0,-1)</f>
        <v>8077</v>
      </c>
      <c r="D174" s="23">
        <f ca="1">OFFSET('Fuel Poverty'!K28,0,-1)</f>
        <v>0.11980479990506986</v>
      </c>
    </row>
    <row r="175" spans="2:4" x14ac:dyDescent="0.25">
      <c r="B175" s="14" t="s">
        <v>2</v>
      </c>
      <c r="C175" s="6">
        <f ca="1">OFFSET('Fuel Poverty'!K8,0,-1)</f>
        <v>4172</v>
      </c>
      <c r="D175" s="23">
        <f ca="1">OFFSET('Fuel Poverty'!K29,0,-1)</f>
        <v>8.6239328606569243E-2</v>
      </c>
    </row>
    <row r="176" spans="2:4" x14ac:dyDescent="0.25">
      <c r="B176" s="14" t="s">
        <v>3</v>
      </c>
      <c r="C176" s="6">
        <f ca="1">OFFSET('Fuel Poverty'!K9,0,-1)</f>
        <v>6891</v>
      </c>
      <c r="D176" s="23">
        <f ca="1">OFFSET('Fuel Poverty'!K30,0,-1)</f>
        <v>0.12923855963990999</v>
      </c>
    </row>
    <row r="177" spans="2:4" x14ac:dyDescent="0.25">
      <c r="B177" s="14" t="s">
        <v>7</v>
      </c>
      <c r="C177" s="6">
        <f ca="1">OFFSET('Fuel Poverty'!K10,0,-1)</f>
        <v>6513</v>
      </c>
      <c r="D177" s="23">
        <f ca="1">OFFSET('Fuel Poverty'!K31,0,-1)</f>
        <v>0.1277910764038771</v>
      </c>
    </row>
    <row r="178" spans="2:4" x14ac:dyDescent="0.25">
      <c r="B178" s="14" t="s">
        <v>4</v>
      </c>
      <c r="C178" s="6">
        <f ca="1">OFFSET('Fuel Poverty'!K11,0,-1)</f>
        <v>5018</v>
      </c>
      <c r="D178" s="23">
        <f ca="1">OFFSET('Fuel Poverty'!K32,0,-1)</f>
        <v>0.11366828251710234</v>
      </c>
    </row>
    <row r="179" spans="2:4" x14ac:dyDescent="0.25">
      <c r="B179" s="14" t="s">
        <v>5</v>
      </c>
      <c r="C179" s="6">
        <f ca="1">OFFSET('Fuel Poverty'!K12,0,-1)</f>
        <v>6951</v>
      </c>
      <c r="D179" s="23">
        <f ca="1">OFFSET('Fuel Poverty'!K33,0,-1)</f>
        <v>9.2607149042753037E-2</v>
      </c>
    </row>
    <row r="180" spans="2:4" x14ac:dyDescent="0.25">
      <c r="B180" s="14" t="s">
        <v>6</v>
      </c>
      <c r="C180" s="6">
        <f ca="1">OFFSET('Fuel Poverty'!K13,0,-1)</f>
        <v>4984</v>
      </c>
      <c r="D180" s="23">
        <f ca="1">OFFSET('Fuel Poverty'!K34,0,-1)</f>
        <v>9.6342689244568153E-2</v>
      </c>
    </row>
    <row r="181" spans="2:4" x14ac:dyDescent="0.25">
      <c r="B181" s="14" t="s">
        <v>8</v>
      </c>
      <c r="C181" s="6">
        <f ca="1">OFFSET('Fuel Poverty'!K14,0,-1)</f>
        <v>7233</v>
      </c>
      <c r="D181" s="23">
        <f ca="1">OFFSET('Fuel Poverty'!K35,0,-1)</f>
        <v>0.11321197702264865</v>
      </c>
    </row>
    <row r="182" spans="2:4" x14ac:dyDescent="0.25">
      <c r="B182" s="14" t="s">
        <v>9</v>
      </c>
      <c r="C182" s="6">
        <f ca="1">OFFSET('Fuel Poverty'!K15,0,-1)</f>
        <v>9196</v>
      </c>
      <c r="D182" s="23">
        <f ca="1">OFFSET('Fuel Poverty'!K36,0,-1)</f>
        <v>0.14016369705375786</v>
      </c>
    </row>
    <row r="183" spans="2:4" x14ac:dyDescent="0.25">
      <c r="B183" s="14" t="s">
        <v>46</v>
      </c>
      <c r="C183" s="6">
        <f ca="1">OFFSET('Fuel Poverty'!K16,0,-1)</f>
        <v>4886</v>
      </c>
      <c r="D183" s="23">
        <f ca="1">OFFSET('Fuel Poverty'!K37,0,-1)</f>
        <v>8.6343394359228109E-2</v>
      </c>
    </row>
    <row r="184" spans="2:4" x14ac:dyDescent="0.25">
      <c r="B184" s="14" t="s">
        <v>11</v>
      </c>
      <c r="C184" s="6">
        <f ca="1">OFFSET('Fuel Poverty'!K17,0,-1)</f>
        <v>5480</v>
      </c>
      <c r="D184" s="23">
        <f ca="1">OFFSET('Fuel Poverty'!K38,0,-1)</f>
        <v>0.10766631301819325</v>
      </c>
    </row>
    <row r="185" spans="2:4" x14ac:dyDescent="0.25">
      <c r="B185" s="14" t="s">
        <v>41</v>
      </c>
      <c r="C185" s="6">
        <f ca="1">OFFSET('Fuel Poverty'!K18,0,-1)</f>
        <v>74975</v>
      </c>
      <c r="D185" s="23">
        <f ca="1">OFFSET('Fuel Poverty'!K39,0,-1)</f>
        <v>0.10952818515558919</v>
      </c>
    </row>
    <row r="186" spans="2:4" x14ac:dyDescent="0.25">
      <c r="B186" s="14" t="s">
        <v>24</v>
      </c>
      <c r="C186" s="6">
        <f ca="1">OFFSET('Fuel Poverty'!K19,0,-1)</f>
        <v>13023</v>
      </c>
      <c r="D186" s="23">
        <f ca="1">OFFSET('Fuel Poverty'!K40,0,-1)</f>
        <v>0.11056680024451539</v>
      </c>
    </row>
    <row r="187" spans="2:4" x14ac:dyDescent="0.25">
      <c r="B187" s="14" t="s">
        <v>65</v>
      </c>
      <c r="C187" s="6">
        <f ca="1">OFFSET('Fuel Poverty'!K20,0,-1)</f>
        <v>388073</v>
      </c>
      <c r="D187" s="23">
        <f ca="1">OFFSET('Fuel Poverty'!K41,0,-1)</f>
        <v>9.6500000000000002E-2</v>
      </c>
    </row>
    <row r="191" spans="2:4" ht="18.75" x14ac:dyDescent="0.3">
      <c r="B191" s="46" t="s">
        <v>973</v>
      </c>
    </row>
    <row r="192" spans="2:4" x14ac:dyDescent="0.25">
      <c r="B192" s="107" t="s">
        <v>980</v>
      </c>
    </row>
    <row r="193" spans="2:5" ht="60" x14ac:dyDescent="0.25">
      <c r="B193" s="21" t="s">
        <v>979</v>
      </c>
      <c r="C193" s="40" t="s">
        <v>970</v>
      </c>
      <c r="D193" s="40" t="s">
        <v>971</v>
      </c>
      <c r="E193" s="40" t="s">
        <v>972</v>
      </c>
    </row>
    <row r="194" spans="2:5" x14ac:dyDescent="0.25">
      <c r="B194" s="14" t="s">
        <v>0</v>
      </c>
      <c r="C194" s="23">
        <f>'Food Poverty'!B7</f>
        <v>0.18460000000000001</v>
      </c>
      <c r="D194" s="23">
        <f>'Food Poverty'!C7</f>
        <v>0.1149</v>
      </c>
      <c r="E194" s="23">
        <f>'Food Poverty'!D7</f>
        <v>7.2000000000000008E-2</v>
      </c>
    </row>
    <row r="195" spans="2:5" x14ac:dyDescent="0.25">
      <c r="B195" s="14" t="s">
        <v>1</v>
      </c>
      <c r="C195" s="23">
        <f>'Food Poverty'!B8</f>
        <v>0.105</v>
      </c>
      <c r="D195" s="23">
        <f>'Food Poverty'!C8</f>
        <v>0.11289999999999999</v>
      </c>
      <c r="E195" s="23">
        <f>'Food Poverty'!D8</f>
        <v>3.8100000000000002E-2</v>
      </c>
    </row>
    <row r="196" spans="2:5" x14ac:dyDescent="0.25">
      <c r="B196" s="14" t="s">
        <v>2</v>
      </c>
      <c r="C196" s="23">
        <f>'Food Poverty'!B9</f>
        <v>0.111</v>
      </c>
      <c r="D196" s="23">
        <f>'Food Poverty'!C9</f>
        <v>0.12839999999999999</v>
      </c>
      <c r="E196" s="23">
        <f>'Food Poverty'!D9</f>
        <v>2.86E-2</v>
      </c>
    </row>
    <row r="197" spans="2:5" x14ac:dyDescent="0.25">
      <c r="B197" s="14" t="s">
        <v>3</v>
      </c>
      <c r="C197" s="23">
        <f>'Food Poverty'!B10</f>
        <v>0.11810000000000001</v>
      </c>
      <c r="D197" s="23">
        <f>'Food Poverty'!C10</f>
        <v>0.11470000000000001</v>
      </c>
      <c r="E197" s="23">
        <f>'Food Poverty'!D10</f>
        <v>4.9699999999999994E-2</v>
      </c>
    </row>
    <row r="198" spans="2:5" x14ac:dyDescent="0.25">
      <c r="B198" s="14" t="s">
        <v>7</v>
      </c>
      <c r="C198" s="23">
        <f>'Food Poverty'!B11</f>
        <v>6.9500000000000006E-2</v>
      </c>
      <c r="D198" s="23">
        <f>'Food Poverty'!C11</f>
        <v>0.10779999999999999</v>
      </c>
      <c r="E198" s="23">
        <f>'Food Poverty'!D11</f>
        <v>2.12E-2</v>
      </c>
    </row>
    <row r="199" spans="2:5" x14ac:dyDescent="0.25">
      <c r="B199" s="14" t="s">
        <v>4</v>
      </c>
      <c r="C199" s="23">
        <f>'Food Poverty'!B12</f>
        <v>0.1143</v>
      </c>
      <c r="D199" s="23">
        <f>'Food Poverty'!C12</f>
        <v>0.1198</v>
      </c>
      <c r="E199" s="23">
        <f>'Food Poverty'!D12</f>
        <v>4.0599999999999997E-2</v>
      </c>
    </row>
    <row r="200" spans="2:5" x14ac:dyDescent="0.25">
      <c r="B200" s="14" t="s">
        <v>5</v>
      </c>
      <c r="C200" s="23">
        <f>'Food Poverty'!B13</f>
        <v>8.7799999999999989E-2</v>
      </c>
      <c r="D200" s="23">
        <f>'Food Poverty'!C13</f>
        <v>9.6999999999999989E-2</v>
      </c>
      <c r="E200" s="23">
        <f>'Food Poverty'!D13</f>
        <v>4.1799999999999997E-2</v>
      </c>
    </row>
    <row r="201" spans="2:5" x14ac:dyDescent="0.25">
      <c r="B201" s="14" t="s">
        <v>6</v>
      </c>
      <c r="C201" s="23">
        <f>'Food Poverty'!B14</f>
        <v>7.5899999999999995E-2</v>
      </c>
      <c r="D201" s="23">
        <f>'Food Poverty'!C14</f>
        <v>8.6999999999999994E-2</v>
      </c>
      <c r="E201" s="23">
        <f>'Food Poverty'!D14</f>
        <v>2.6099999999999998E-2</v>
      </c>
    </row>
    <row r="202" spans="2:5" x14ac:dyDescent="0.25">
      <c r="B202" s="14" t="s">
        <v>8</v>
      </c>
      <c r="C202" s="23">
        <f>'Food Poverty'!B15</f>
        <v>0.15490000000000001</v>
      </c>
      <c r="D202" s="23">
        <f>'Food Poverty'!C15</f>
        <v>0.15710000000000002</v>
      </c>
      <c r="E202" s="23">
        <f>'Food Poverty'!D15</f>
        <v>5.1900000000000002E-2</v>
      </c>
    </row>
    <row r="203" spans="2:5" x14ac:dyDescent="0.25">
      <c r="B203" s="14" t="s">
        <v>9</v>
      </c>
      <c r="C203" s="23">
        <f>'Food Poverty'!B16</f>
        <v>0.22889999999999999</v>
      </c>
      <c r="D203" s="23">
        <f>'Food Poverty'!C16</f>
        <v>0.21629999999999999</v>
      </c>
      <c r="E203" s="23">
        <f>'Food Poverty'!D16</f>
        <v>8.2799999999999999E-2</v>
      </c>
    </row>
    <row r="204" spans="2:5" x14ac:dyDescent="0.25">
      <c r="B204" s="14" t="s">
        <v>46</v>
      </c>
      <c r="C204" s="23">
        <f>'Food Poverty'!B17</f>
        <v>9.3100000000000002E-2</v>
      </c>
      <c r="D204" s="23">
        <f>'Food Poverty'!C17</f>
        <v>9.74E-2</v>
      </c>
      <c r="E204" s="23">
        <f>'Food Poverty'!D17</f>
        <v>3.6000000000000004E-2</v>
      </c>
    </row>
    <row r="205" spans="2:5" x14ac:dyDescent="0.25">
      <c r="B205" s="14" t="s">
        <v>11</v>
      </c>
      <c r="C205" s="23">
        <f>'Food Poverty'!B18</f>
        <v>0.1106</v>
      </c>
      <c r="D205" s="23">
        <f>'Food Poverty'!C18</f>
        <v>9.3000000000000013E-2</v>
      </c>
      <c r="E205" s="23">
        <f>'Food Poverty'!D18</f>
        <v>5.7500000000000002E-2</v>
      </c>
    </row>
    <row r="206" spans="2:5" x14ac:dyDescent="0.25">
      <c r="C206" s="23"/>
      <c r="D206" s="23"/>
      <c r="E206" s="23"/>
    </row>
    <row r="207" spans="2:5" x14ac:dyDescent="0.25">
      <c r="C207" s="23"/>
      <c r="D207" s="23"/>
      <c r="E207" s="23"/>
    </row>
    <row r="208" spans="2:5" x14ac:dyDescent="0.25">
      <c r="C208" s="23"/>
      <c r="D208" s="23"/>
      <c r="E208" s="23"/>
    </row>
    <row r="209" spans="2:5" x14ac:dyDescent="0.25">
      <c r="C209" s="23"/>
      <c r="D209" s="23"/>
      <c r="E209" s="23"/>
    </row>
    <row r="210" spans="2:5" x14ac:dyDescent="0.25">
      <c r="C210" s="23"/>
      <c r="D210" s="23"/>
      <c r="E210" s="23"/>
    </row>
    <row r="211" spans="2:5" x14ac:dyDescent="0.25">
      <c r="C211" s="23"/>
      <c r="D211" s="23"/>
      <c r="E211" s="23"/>
    </row>
    <row r="212" spans="2:5" x14ac:dyDescent="0.25">
      <c r="C212" s="23"/>
      <c r="D212" s="23"/>
      <c r="E212" s="23"/>
    </row>
    <row r="213" spans="2:5" x14ac:dyDescent="0.25">
      <c r="C213" s="23"/>
      <c r="D213" s="23"/>
      <c r="E213" s="23"/>
    </row>
    <row r="214" spans="2:5" x14ac:dyDescent="0.25">
      <c r="C214" s="23"/>
      <c r="D214" s="23"/>
      <c r="E214" s="23"/>
    </row>
    <row r="215" spans="2:5" x14ac:dyDescent="0.25">
      <c r="C215" s="23"/>
      <c r="D215" s="23"/>
      <c r="E215" s="23"/>
    </row>
    <row r="216" spans="2:5" x14ac:dyDescent="0.25">
      <c r="C216" s="23"/>
      <c r="D216" s="23"/>
      <c r="E216" s="23"/>
    </row>
    <row r="217" spans="2:5" x14ac:dyDescent="0.25">
      <c r="C217" s="23"/>
      <c r="D217" s="23"/>
      <c r="E217" s="23"/>
    </row>
    <row r="218" spans="2:5" x14ac:dyDescent="0.25">
      <c r="C218" s="23"/>
      <c r="D218" s="23"/>
      <c r="E218" s="23"/>
    </row>
    <row r="219" spans="2:5" x14ac:dyDescent="0.25">
      <c r="C219" s="23"/>
      <c r="D219" s="23"/>
      <c r="E219" s="23"/>
    </row>
    <row r="220" spans="2:5" x14ac:dyDescent="0.25">
      <c r="C220" s="23"/>
      <c r="D220" s="23"/>
      <c r="E220" s="23"/>
    </row>
    <row r="221" spans="2:5" x14ac:dyDescent="0.25">
      <c r="C221" s="23"/>
      <c r="D221" s="23"/>
      <c r="E221" s="23"/>
    </row>
    <row r="222" spans="2:5" x14ac:dyDescent="0.25">
      <c r="C222" s="23"/>
      <c r="D222" s="23"/>
      <c r="E222" s="23"/>
    </row>
    <row r="223" spans="2:5" x14ac:dyDescent="0.25">
      <c r="C223" s="23"/>
      <c r="D223" s="23"/>
      <c r="E223" s="23"/>
    </row>
    <row r="224" spans="2:5" ht="18.75" x14ac:dyDescent="0.3">
      <c r="B224" s="46" t="s">
        <v>771</v>
      </c>
    </row>
    <row r="225" spans="2:12" x14ac:dyDescent="0.25">
      <c r="B225" s="107" t="s">
        <v>772</v>
      </c>
    </row>
    <row r="226" spans="2:12" ht="15.75" x14ac:dyDescent="0.25">
      <c r="B226" s="107"/>
      <c r="L226" s="154"/>
    </row>
    <row r="227" spans="2:12" ht="15.75" x14ac:dyDescent="0.25">
      <c r="B227" s="138" t="s">
        <v>800</v>
      </c>
      <c r="L227" s="154"/>
    </row>
    <row r="228" spans="2:12" ht="15.75" x14ac:dyDescent="0.25">
      <c r="B228" s="14" t="str">
        <f>'small area income'!Q10</f>
        <v>3 of the 14 MSOAs in Ashford have average weekly incomes before housing costs below the Kent &amp; Medway average</v>
      </c>
      <c r="L228" s="154" t="s">
        <v>773</v>
      </c>
    </row>
    <row r="258" spans="2:12" ht="15.75" x14ac:dyDescent="0.25">
      <c r="L258" s="154"/>
    </row>
    <row r="259" spans="2:12" ht="15.75" x14ac:dyDescent="0.25">
      <c r="L259" s="154"/>
    </row>
    <row r="260" spans="2:12" ht="15.75" x14ac:dyDescent="0.25">
      <c r="B260" s="138" t="s">
        <v>803</v>
      </c>
      <c r="L260" s="154"/>
    </row>
    <row r="261" spans="2:12" ht="15.75" x14ac:dyDescent="0.25">
      <c r="B261" s="14" t="str">
        <f>'small area income'!Q11</f>
        <v>3 of the 14 MSOAs in Ashford have average weekly incomes after housing costs below the Kent &amp; Medway average</v>
      </c>
      <c r="L261" s="154"/>
    </row>
    <row r="262" spans="2:12" ht="15.75" x14ac:dyDescent="0.25">
      <c r="L262" s="154" t="s">
        <v>773</v>
      </c>
    </row>
    <row r="293" spans="2:4" ht="18.75" x14ac:dyDescent="0.3">
      <c r="B293" s="46" t="s">
        <v>1105</v>
      </c>
    </row>
    <row r="294" spans="2:4" x14ac:dyDescent="0.25">
      <c r="B294" s="107" t="s">
        <v>772</v>
      </c>
    </row>
    <row r="295" spans="2:4" x14ac:dyDescent="0.25">
      <c r="B295" s="204" t="s">
        <v>1040</v>
      </c>
    </row>
    <row r="296" spans="2:4" x14ac:dyDescent="0.25">
      <c r="B296" s="204" t="s">
        <v>1041</v>
      </c>
    </row>
    <row r="297" spans="2:4" x14ac:dyDescent="0.25">
      <c r="C297" s="4">
        <f>'Private rent prices'!O5</f>
        <v>43891</v>
      </c>
      <c r="D297" s="4">
        <f ca="1">'Private rent prices'!P5</f>
        <v>45536</v>
      </c>
    </row>
    <row r="298" spans="2:4" x14ac:dyDescent="0.25">
      <c r="B298" s="14" t="s">
        <v>0</v>
      </c>
      <c r="C298" s="64">
        <f>'Private rent prices'!O6</f>
        <v>876</v>
      </c>
      <c r="D298" s="64">
        <f ca="1">'Private rent prices'!P6</f>
        <v>1136</v>
      </c>
    </row>
    <row r="299" spans="2:4" x14ac:dyDescent="0.25">
      <c r="B299" s="14" t="s">
        <v>1</v>
      </c>
      <c r="C299" s="64">
        <f>'Private rent prices'!O7</f>
        <v>992</v>
      </c>
      <c r="D299" s="64">
        <f ca="1">'Private rent prices'!P7</f>
        <v>1159</v>
      </c>
    </row>
    <row r="300" spans="2:4" x14ac:dyDescent="0.25">
      <c r="B300" s="14" t="s">
        <v>2</v>
      </c>
      <c r="C300" s="64">
        <f>'Private rent prices'!O8</f>
        <v>1097</v>
      </c>
      <c r="D300" s="64">
        <f ca="1">'Private rent prices'!P8</f>
        <v>1445</v>
      </c>
    </row>
    <row r="301" spans="2:4" x14ac:dyDescent="0.25">
      <c r="B301" s="14" t="s">
        <v>3</v>
      </c>
      <c r="C301" s="64">
        <f>'Private rent prices'!O9</f>
        <v>718</v>
      </c>
      <c r="D301" s="64">
        <f ca="1">'Private rent prices'!P9</f>
        <v>880</v>
      </c>
    </row>
    <row r="302" spans="2:4" x14ac:dyDescent="0.25">
      <c r="B302" s="14" t="s">
        <v>7</v>
      </c>
      <c r="C302" s="64">
        <f>'Private rent prices'!O10</f>
        <v>734</v>
      </c>
      <c r="D302" s="64">
        <f ca="1">'Private rent prices'!P10</f>
        <v>1029</v>
      </c>
    </row>
    <row r="303" spans="2:4" x14ac:dyDescent="0.25">
      <c r="B303" s="14" t="s">
        <v>4</v>
      </c>
      <c r="C303" s="64">
        <f>'Private rent prices'!O11</f>
        <v>970</v>
      </c>
      <c r="D303" s="64">
        <f ca="1">'Private rent prices'!P11</f>
        <v>1188</v>
      </c>
    </row>
    <row r="304" spans="2:4" x14ac:dyDescent="0.25">
      <c r="B304" s="14" t="s">
        <v>5</v>
      </c>
      <c r="C304" s="64">
        <f>'Private rent prices'!O12</f>
        <v>923</v>
      </c>
      <c r="D304" s="64">
        <f ca="1">'Private rent prices'!P12</f>
        <v>1188</v>
      </c>
    </row>
    <row r="305" spans="2:4" x14ac:dyDescent="0.25">
      <c r="B305" s="14" t="s">
        <v>6</v>
      </c>
      <c r="C305" s="64">
        <f>'Private rent prices'!O13</f>
        <v>1317</v>
      </c>
      <c r="D305" s="64">
        <f ca="1">'Private rent prices'!P13</f>
        <v>1660</v>
      </c>
    </row>
    <row r="306" spans="2:4" x14ac:dyDescent="0.25">
      <c r="B306" s="14" t="s">
        <v>8</v>
      </c>
      <c r="C306" s="64">
        <f>'Private rent prices'!O14</f>
        <v>829</v>
      </c>
      <c r="D306" s="64">
        <f ca="1">'Private rent prices'!P14</f>
        <v>1033</v>
      </c>
    </row>
    <row r="307" spans="2:4" x14ac:dyDescent="0.25">
      <c r="B307" s="14" t="s">
        <v>9</v>
      </c>
      <c r="C307" s="64">
        <f>'Private rent prices'!O15</f>
        <v>773</v>
      </c>
      <c r="D307" s="64">
        <f ca="1">'Private rent prices'!P15</f>
        <v>1009</v>
      </c>
    </row>
    <row r="308" spans="2:4" x14ac:dyDescent="0.25">
      <c r="B308" s="14" t="s">
        <v>46</v>
      </c>
      <c r="C308" s="64">
        <f>'Private rent prices'!O16</f>
        <v>1105</v>
      </c>
      <c r="D308" s="64">
        <f ca="1">'Private rent prices'!P16</f>
        <v>1352</v>
      </c>
    </row>
    <row r="309" spans="2:4" x14ac:dyDescent="0.25">
      <c r="B309" s="14" t="s">
        <v>11</v>
      </c>
      <c r="C309" s="64">
        <f>'Private rent prices'!O17</f>
        <v>1093</v>
      </c>
      <c r="D309" s="64">
        <f ca="1">'Private rent prices'!P17</f>
        <v>1342</v>
      </c>
    </row>
    <row r="310" spans="2:4" x14ac:dyDescent="0.25">
      <c r="B310" s="14" t="s">
        <v>94</v>
      </c>
      <c r="C310" s="64" t="str">
        <f>'Private rent prices'!O18</f>
        <v>n/a</v>
      </c>
      <c r="D310" s="64" t="str">
        <f ca="1">'Private rent prices'!P18</f>
        <v>n/a</v>
      </c>
    </row>
    <row r="311" spans="2:4" x14ac:dyDescent="0.25">
      <c r="B311" s="14" t="s">
        <v>24</v>
      </c>
      <c r="C311" s="64">
        <f>'Private rent prices'!O19</f>
        <v>874</v>
      </c>
      <c r="D311" s="64">
        <f ca="1">'Private rent prices'!P19</f>
        <v>1120</v>
      </c>
    </row>
    <row r="312" spans="2:4" x14ac:dyDescent="0.25">
      <c r="B312" s="14" t="s">
        <v>65</v>
      </c>
      <c r="C312" s="64">
        <f>'Private rent prices'!O20</f>
        <v>1059</v>
      </c>
      <c r="D312" s="64">
        <f ca="1">'Private rent prices'!P20</f>
        <v>1325</v>
      </c>
    </row>
    <row r="313" spans="2:4" x14ac:dyDescent="0.25">
      <c r="B313" s="14" t="s">
        <v>42</v>
      </c>
      <c r="C313" s="64">
        <f>'Private rent prices'!O21</f>
        <v>1068</v>
      </c>
      <c r="D313" s="64">
        <f ca="1">'Private rent prices'!P21</f>
        <v>1336</v>
      </c>
    </row>
    <row r="318" spans="2:4" ht="18.75" x14ac:dyDescent="0.3">
      <c r="B318" s="46" t="s">
        <v>314</v>
      </c>
    </row>
    <row r="319" spans="2:4" x14ac:dyDescent="0.25">
      <c r="B319" s="107" t="s">
        <v>832</v>
      </c>
    </row>
    <row r="320" spans="2:4" ht="60" x14ac:dyDescent="0.25">
      <c r="B320" s="21" t="str">
        <f ca="1">repossessions!AS10</f>
        <v>2025 Q1</v>
      </c>
      <c r="C320" s="158" t="s">
        <v>824</v>
      </c>
      <c r="D320" s="158" t="s">
        <v>830</v>
      </c>
    </row>
    <row r="321" spans="2:4" ht="20.100000000000001" customHeight="1" x14ac:dyDescent="0.25">
      <c r="B321" s="14" t="s">
        <v>0</v>
      </c>
      <c r="C321" s="14">
        <f ca="1">repossessions!AS11</f>
        <v>12</v>
      </c>
      <c r="D321" s="98">
        <f ca="1">repossessions!AU11</f>
        <v>0.20615624783543349</v>
      </c>
    </row>
    <row r="322" spans="2:4" x14ac:dyDescent="0.25">
      <c r="B322" s="14" t="s">
        <v>1</v>
      </c>
      <c r="C322" s="14">
        <f ca="1">repossessions!AS12</f>
        <v>14</v>
      </c>
      <c r="D322" s="98">
        <f ca="1">repossessions!AU12</f>
        <v>0.20201058978332384</v>
      </c>
    </row>
    <row r="323" spans="2:4" x14ac:dyDescent="0.25">
      <c r="B323" s="14" t="s">
        <v>2</v>
      </c>
      <c r="C323" s="14">
        <f ca="1">repossessions!AS13</f>
        <v>21</v>
      </c>
      <c r="D323" s="98">
        <f ca="1">repossessions!AU13</f>
        <v>0.42418921057144715</v>
      </c>
    </row>
    <row r="324" spans="2:4" x14ac:dyDescent="0.25">
      <c r="B324" s="14" t="s">
        <v>3</v>
      </c>
      <c r="C324" s="14">
        <f ca="1">repossessions!AS14</f>
        <v>12</v>
      </c>
      <c r="D324" s="98">
        <f ca="1">repossessions!AU14</f>
        <v>0.21482244444968315</v>
      </c>
    </row>
    <row r="325" spans="2:4" x14ac:dyDescent="0.25">
      <c r="B325" s="14" t="s">
        <v>62</v>
      </c>
      <c r="C325" s="14">
        <f ca="1">repossessions!AS15</f>
        <v>13</v>
      </c>
      <c r="D325" s="98">
        <f ca="1">repossessions!AU15</f>
        <v>0.23675748705620553</v>
      </c>
    </row>
    <row r="326" spans="2:4" x14ac:dyDescent="0.25">
      <c r="B326" s="14" t="s">
        <v>4</v>
      </c>
      <c r="C326" s="14">
        <f ca="1">repossessions!AS16</f>
        <v>26</v>
      </c>
      <c r="D326" s="98">
        <f ca="1">repossessions!AU16</f>
        <v>0.60334223549974542</v>
      </c>
    </row>
    <row r="327" spans="2:4" x14ac:dyDescent="0.25">
      <c r="B327" s="14" t="s">
        <v>5</v>
      </c>
      <c r="C327" s="14">
        <f ca="1">repossessions!AS17</f>
        <v>15</v>
      </c>
      <c r="D327" s="98">
        <f ca="1">repossessions!AU17</f>
        <v>0.1998697508969067</v>
      </c>
    </row>
    <row r="328" spans="2:4" x14ac:dyDescent="0.25">
      <c r="B328" s="14" t="s">
        <v>6</v>
      </c>
      <c r="C328" s="14">
        <f ca="1">repossessions!AS18</f>
        <v>11</v>
      </c>
      <c r="D328" s="98">
        <f ca="1">repossessions!AU18</f>
        <v>0.21432790602021881</v>
      </c>
    </row>
    <row r="329" spans="2:4" x14ac:dyDescent="0.25">
      <c r="B329" s="14" t="s">
        <v>8</v>
      </c>
      <c r="C329" s="14">
        <f ca="1">repossessions!AS19</f>
        <v>26</v>
      </c>
      <c r="D329" s="98">
        <f ca="1">repossessions!AU19</f>
        <v>0.39207526161182443</v>
      </c>
    </row>
    <row r="330" spans="2:4" x14ac:dyDescent="0.25">
      <c r="B330" s="14" t="s">
        <v>9</v>
      </c>
      <c r="C330" s="14">
        <f ca="1">repossessions!AS20</f>
        <v>21</v>
      </c>
      <c r="D330" s="98">
        <f ca="1">repossessions!AU20</f>
        <v>0.31251104405999292</v>
      </c>
    </row>
    <row r="331" spans="2:4" x14ac:dyDescent="0.25">
      <c r="B331" s="14" t="s">
        <v>10</v>
      </c>
      <c r="C331" s="14">
        <f ca="1">repossessions!AS21</f>
        <v>7</v>
      </c>
      <c r="D331" s="98">
        <f ca="1">repossessions!AU21</f>
        <v>0.12361505523866378</v>
      </c>
    </row>
    <row r="332" spans="2:4" x14ac:dyDescent="0.25">
      <c r="B332" s="14" t="s">
        <v>11</v>
      </c>
      <c r="C332" s="14">
        <f ca="1">repossessions!AS22</f>
        <v>11</v>
      </c>
      <c r="D332" s="98">
        <f ca="1">repossessions!AU22</f>
        <v>0.21294230818822693</v>
      </c>
    </row>
    <row r="333" spans="2:4" x14ac:dyDescent="0.25">
      <c r="B333" s="14" t="s">
        <v>41</v>
      </c>
      <c r="C333" s="14">
        <f ca="1">repossessions!AS23</f>
        <v>189</v>
      </c>
      <c r="D333" s="98">
        <f ca="1">repossessions!AU23</f>
        <v>0.27036778501585718</v>
      </c>
    </row>
    <row r="334" spans="2:4" x14ac:dyDescent="0.25">
      <c r="B334" s="14" t="s">
        <v>24</v>
      </c>
      <c r="C334" s="14">
        <f ca="1">repossessions!AS24</f>
        <v>83</v>
      </c>
      <c r="D334" s="98">
        <f ca="1">repossessions!AU24</f>
        <v>0.72486676973690611</v>
      </c>
    </row>
    <row r="339" spans="2:8" ht="18.75" x14ac:dyDescent="0.3">
      <c r="B339" s="46" t="s">
        <v>996</v>
      </c>
    </row>
    <row r="340" spans="2:8" x14ac:dyDescent="0.25">
      <c r="B340" s="79" t="s">
        <v>1030</v>
      </c>
    </row>
    <row r="341" spans="2:8" x14ac:dyDescent="0.25">
      <c r="C341" s="21"/>
      <c r="D341" s="21"/>
      <c r="E341" s="21"/>
      <c r="F341" s="21"/>
      <c r="H341" s="21"/>
    </row>
    <row r="342" spans="2:8" ht="30" x14ac:dyDescent="0.25">
      <c r="B342" s="199" t="s">
        <v>1029</v>
      </c>
      <c r="C342" s="200" t="s">
        <v>44</v>
      </c>
      <c r="D342" s="28" t="s">
        <v>1028</v>
      </c>
      <c r="E342" s="21"/>
      <c r="F342" s="21"/>
      <c r="G342" s="21"/>
      <c r="H342" s="21"/>
    </row>
    <row r="343" spans="2:8" x14ac:dyDescent="0.25">
      <c r="B343" s="14" t="s">
        <v>0</v>
      </c>
      <c r="C343" s="6">
        <f>'Central Heating'!V8</f>
        <v>624</v>
      </c>
      <c r="D343" s="23">
        <f>'Central Heating'!S8</f>
        <v>4.436991820879678E-2</v>
      </c>
      <c r="E343" s="142"/>
      <c r="F343" s="42"/>
      <c r="G343" s="42"/>
      <c r="H343" s="42"/>
    </row>
    <row r="344" spans="2:8" x14ac:dyDescent="0.25">
      <c r="B344" s="14" t="s">
        <v>1</v>
      </c>
      <c r="C344" s="6">
        <f>'Central Heating'!V9</f>
        <v>789</v>
      </c>
      <c r="D344" s="23">
        <f>'Central Heating'!S9</f>
        <v>5.9166381838133442E-2</v>
      </c>
      <c r="E344" s="142"/>
      <c r="F344" s="42"/>
      <c r="G344" s="42"/>
      <c r="H344" s="42"/>
    </row>
    <row r="345" spans="2:8" x14ac:dyDescent="0.25">
      <c r="B345" s="14" t="s">
        <v>2</v>
      </c>
      <c r="C345" s="6">
        <f>'Central Heating'!V10</f>
        <v>623</v>
      </c>
      <c r="D345" s="23">
        <f>'Central Heating'!S10</f>
        <v>6.1540644062987655E-2</v>
      </c>
      <c r="E345" s="142"/>
      <c r="F345" s="42"/>
      <c r="G345" s="42"/>
      <c r="H345" s="42"/>
    </row>
    <row r="346" spans="2:8" x14ac:dyDescent="0.25">
      <c r="B346" s="14" t="s">
        <v>3</v>
      </c>
      <c r="C346" s="6">
        <f>'Central Heating'!V11</f>
        <v>676</v>
      </c>
      <c r="D346" s="23">
        <f>'Central Heating'!S11</f>
        <v>7.8721675543919831E-2</v>
      </c>
      <c r="E346" s="142"/>
      <c r="F346" s="42"/>
      <c r="G346" s="42"/>
      <c r="H346" s="42"/>
    </row>
    <row r="347" spans="2:8" x14ac:dyDescent="0.25">
      <c r="B347" s="14" t="s">
        <v>80</v>
      </c>
      <c r="C347" s="6">
        <f>'Central Heating'!V12</f>
        <v>738</v>
      </c>
      <c r="D347" s="23">
        <f>'Central Heating'!S12</f>
        <v>7.4190177638453494E-2</v>
      </c>
      <c r="E347" s="142"/>
      <c r="F347" s="42"/>
      <c r="G347" s="42"/>
      <c r="H347" s="42"/>
    </row>
    <row r="348" spans="2:8" x14ac:dyDescent="0.25">
      <c r="B348" s="14" t="s">
        <v>4</v>
      </c>
      <c r="C348" s="6">
        <f>'Central Heating'!V13</f>
        <v>627</v>
      </c>
      <c r="D348" s="23">
        <f>'Central Heating'!S13</f>
        <v>6.7558738206622587E-2</v>
      </c>
      <c r="E348" s="142"/>
      <c r="F348" s="42"/>
      <c r="G348" s="42"/>
      <c r="H348" s="42"/>
    </row>
    <row r="349" spans="2:8" x14ac:dyDescent="0.25">
      <c r="B349" s="14" t="s">
        <v>5</v>
      </c>
      <c r="C349" s="6">
        <f>'Central Heating'!V14</f>
        <v>848</v>
      </c>
      <c r="D349" s="23">
        <f>'Central Heating'!S14</f>
        <v>5.6914601526933908E-2</v>
      </c>
      <c r="E349" s="142"/>
      <c r="F349" s="42"/>
      <c r="G349" s="42"/>
      <c r="H349" s="42"/>
    </row>
    <row r="350" spans="2:8" x14ac:dyDescent="0.25">
      <c r="B350" s="14" t="s">
        <v>6</v>
      </c>
      <c r="C350" s="6">
        <f>'Central Heating'!V15</f>
        <v>485</v>
      </c>
      <c r="D350" s="23">
        <f>'Central Heating'!S15</f>
        <v>4.113510345760267E-2</v>
      </c>
      <c r="E350" s="142"/>
      <c r="F350" s="42"/>
      <c r="G350" s="42"/>
      <c r="H350" s="42"/>
    </row>
    <row r="351" spans="2:8" x14ac:dyDescent="0.25">
      <c r="B351" s="14" t="s">
        <v>8</v>
      </c>
      <c r="C351" s="6">
        <f>'Central Heating'!V16</f>
        <v>941</v>
      </c>
      <c r="D351" s="23">
        <f>'Central Heating'!S16</f>
        <v>7.6855930655082116E-2</v>
      </c>
      <c r="E351" s="142"/>
      <c r="F351" s="42"/>
      <c r="G351" s="42"/>
      <c r="H351" s="42"/>
    </row>
    <row r="352" spans="2:8" x14ac:dyDescent="0.25">
      <c r="B352" s="14" t="s">
        <v>9</v>
      </c>
      <c r="C352" s="6">
        <f>'Central Heating'!V17</f>
        <v>960</v>
      </c>
      <c r="D352" s="23">
        <f>'Central Heating'!S17</f>
        <v>9.3426294820717126E-2</v>
      </c>
      <c r="E352" s="142"/>
      <c r="F352" s="42"/>
      <c r="G352" s="42"/>
      <c r="H352" s="42"/>
    </row>
    <row r="353" spans="1:8" x14ac:dyDescent="0.25">
      <c r="B353" s="14" t="s">
        <v>46</v>
      </c>
      <c r="C353" s="6">
        <f>'Central Heating'!V18</f>
        <v>549</v>
      </c>
      <c r="D353" s="23">
        <f>'Central Heating'!S18</f>
        <v>5.6405577390978852E-2</v>
      </c>
      <c r="E353" s="142"/>
      <c r="F353" s="42"/>
      <c r="G353" s="42"/>
      <c r="H353" s="42"/>
    </row>
    <row r="354" spans="1:8" x14ac:dyDescent="0.25">
      <c r="B354" s="14" t="s">
        <v>11</v>
      </c>
      <c r="C354" s="6">
        <f>'Central Heating'!V19</f>
        <v>628</v>
      </c>
      <c r="D354" s="23">
        <f>'Central Heating'!S19</f>
        <v>6.6471415182755386E-2</v>
      </c>
      <c r="E354" s="142"/>
      <c r="F354" s="42"/>
      <c r="G354" s="42"/>
      <c r="H354" s="42"/>
    </row>
    <row r="355" spans="1:8" x14ac:dyDescent="0.25">
      <c r="B355" s="14" t="s">
        <v>41</v>
      </c>
      <c r="C355" s="6">
        <f>'Central Heating'!V20</f>
        <v>8486</v>
      </c>
      <c r="D355" s="23">
        <f>'Central Heating'!S20</f>
        <v>6.525345453547815E-2</v>
      </c>
      <c r="E355" s="142"/>
      <c r="F355" s="42"/>
      <c r="G355" s="42"/>
      <c r="H355" s="42"/>
    </row>
    <row r="356" spans="1:8" x14ac:dyDescent="0.25">
      <c r="B356" s="14" t="s">
        <v>24</v>
      </c>
      <c r="C356" s="6">
        <f>'Central Heating'!V21</f>
        <v>1887</v>
      </c>
      <c r="D356" s="23">
        <f>'Central Heating'!S21</f>
        <v>9.3057592254072841E-2</v>
      </c>
      <c r="E356" s="142"/>
      <c r="F356" s="42"/>
      <c r="G356" s="42"/>
      <c r="H356" s="42"/>
    </row>
    <row r="357" spans="1:8" x14ac:dyDescent="0.25">
      <c r="B357" s="14" t="s">
        <v>26</v>
      </c>
      <c r="C357" s="6">
        <f>'Central Heating'!V22</f>
        <v>49876</v>
      </c>
      <c r="D357" s="23">
        <f>'Central Heating'!S22</f>
        <v>6.1004310584765457E-2</v>
      </c>
      <c r="E357" s="142"/>
      <c r="F357" s="42"/>
      <c r="G357" s="42"/>
      <c r="H357" s="42"/>
    </row>
    <row r="358" spans="1:8" x14ac:dyDescent="0.25">
      <c r="B358" s="14" t="s">
        <v>42</v>
      </c>
      <c r="C358" s="6">
        <f>'Central Heating'!V23</f>
        <v>351635</v>
      </c>
      <c r="D358" s="23">
        <f>'Central Heating'!S23</f>
        <v>8.5282264166700941E-2</v>
      </c>
      <c r="E358" s="142"/>
      <c r="F358" s="42"/>
      <c r="G358" s="42"/>
      <c r="H358" s="42"/>
    </row>
    <row r="361" spans="1:8" ht="28.5" x14ac:dyDescent="0.45">
      <c r="A361" s="183" t="s">
        <v>990</v>
      </c>
    </row>
    <row r="363" spans="1:8" ht="23.25" x14ac:dyDescent="0.35">
      <c r="A363" s="113" t="s">
        <v>279</v>
      </c>
    </row>
    <row r="364" spans="1:8" ht="23.25" x14ac:dyDescent="0.35">
      <c r="A364" s="113"/>
    </row>
    <row r="365" spans="1:8" ht="18.75" x14ac:dyDescent="0.3">
      <c r="A365" s="46" t="s">
        <v>167</v>
      </c>
      <c r="B365"/>
    </row>
    <row r="366" spans="1:8" x14ac:dyDescent="0.25">
      <c r="A366" s="79" t="s">
        <v>210</v>
      </c>
      <c r="B366"/>
    </row>
    <row r="367" spans="1:8" x14ac:dyDescent="0.25">
      <c r="A367" s="14" t="s">
        <v>283</v>
      </c>
      <c r="B367"/>
    </row>
    <row r="368" spans="1:8" x14ac:dyDescent="0.25">
      <c r="A368" s="115" t="s">
        <v>280</v>
      </c>
      <c r="B368"/>
    </row>
    <row r="369" spans="1:2" x14ac:dyDescent="0.25">
      <c r="A369" s="115" t="s">
        <v>281</v>
      </c>
      <c r="B369"/>
    </row>
    <row r="370" spans="1:2" x14ac:dyDescent="0.25">
      <c r="A370" s="115" t="s">
        <v>282</v>
      </c>
      <c r="B370"/>
    </row>
    <row r="371" spans="1:2" x14ac:dyDescent="0.25">
      <c r="A371" s="14"/>
      <c r="B371"/>
    </row>
    <row r="372" spans="1:2" ht="18.75" x14ac:dyDescent="0.3">
      <c r="A372" s="46" t="s">
        <v>205</v>
      </c>
      <c r="B372"/>
    </row>
    <row r="373" spans="1:2" x14ac:dyDescent="0.25">
      <c r="A373" s="79" t="s">
        <v>210</v>
      </c>
      <c r="B373"/>
    </row>
    <row r="374" spans="1:2" x14ac:dyDescent="0.25">
      <c r="A374" s="14" t="s">
        <v>206</v>
      </c>
      <c r="B374"/>
    </row>
    <row r="375" spans="1:2" x14ac:dyDescent="0.25">
      <c r="A375" s="14" t="s">
        <v>207</v>
      </c>
      <c r="B375"/>
    </row>
    <row r="376" spans="1:2" x14ac:dyDescent="0.25">
      <c r="A376" s="115" t="s">
        <v>208</v>
      </c>
      <c r="B376"/>
    </row>
    <row r="377" spans="1:2" x14ac:dyDescent="0.25">
      <c r="A377" s="115" t="s">
        <v>209</v>
      </c>
      <c r="B377"/>
    </row>
    <row r="378" spans="1:2" x14ac:dyDescent="0.25">
      <c r="A378" s="14"/>
      <c r="B378"/>
    </row>
    <row r="379" spans="1:2" ht="18.75" x14ac:dyDescent="0.3">
      <c r="A379" s="46" t="s">
        <v>119</v>
      </c>
      <c r="B379"/>
    </row>
    <row r="380" spans="1:2" x14ac:dyDescent="0.25">
      <c r="A380" s="79" t="s">
        <v>38</v>
      </c>
      <c r="B380"/>
    </row>
    <row r="381" spans="1:2" x14ac:dyDescent="0.25">
      <c r="A381" s="14" t="s">
        <v>203</v>
      </c>
      <c r="B381"/>
    </row>
    <row r="382" spans="1:2" x14ac:dyDescent="0.25">
      <c r="A382" s="14" t="s">
        <v>204</v>
      </c>
      <c r="B382"/>
    </row>
    <row r="384" spans="1:2" ht="18.75" x14ac:dyDescent="0.3">
      <c r="A384" s="46" t="s">
        <v>163</v>
      </c>
    </row>
    <row r="385" spans="1:2" x14ac:dyDescent="0.25">
      <c r="A385" s="79" t="s">
        <v>1050</v>
      </c>
    </row>
    <row r="386" spans="1:2" x14ac:dyDescent="0.25">
      <c r="A386" t="s">
        <v>284</v>
      </c>
      <c r="B386"/>
    </row>
    <row r="387" spans="1:2" x14ac:dyDescent="0.25">
      <c r="A387" s="116" t="s">
        <v>285</v>
      </c>
      <c r="B387"/>
    </row>
    <row r="388" spans="1:2" x14ac:dyDescent="0.25">
      <c r="A388" s="116" t="s">
        <v>286</v>
      </c>
      <c r="B388"/>
    </row>
    <row r="389" spans="1:2" x14ac:dyDescent="0.25">
      <c r="A389" s="116" t="s">
        <v>288</v>
      </c>
      <c r="B389"/>
    </row>
    <row r="390" spans="1:2" x14ac:dyDescent="0.25">
      <c r="A390" s="116" t="s">
        <v>287</v>
      </c>
      <c r="B390"/>
    </row>
    <row r="391" spans="1:2" x14ac:dyDescent="0.25">
      <c r="A391" s="116" t="s">
        <v>289</v>
      </c>
      <c r="B391"/>
    </row>
    <row r="392" spans="1:2" x14ac:dyDescent="0.25">
      <c r="A392" t="s">
        <v>290</v>
      </c>
      <c r="B392"/>
    </row>
    <row r="393" spans="1:2" x14ac:dyDescent="0.25">
      <c r="A393" s="166" t="s">
        <v>273</v>
      </c>
    </row>
    <row r="395" spans="1:2" ht="18.75" x14ac:dyDescent="0.3">
      <c r="A395" s="46" t="s">
        <v>231</v>
      </c>
    </row>
    <row r="396" spans="1:2" x14ac:dyDescent="0.25">
      <c r="A396" s="79" t="s">
        <v>278</v>
      </c>
    </row>
    <row r="397" spans="1:2" x14ac:dyDescent="0.25">
      <c r="A397" t="s">
        <v>293</v>
      </c>
    </row>
    <row r="398" spans="1:2" x14ac:dyDescent="0.25">
      <c r="A398" t="s">
        <v>291</v>
      </c>
    </row>
    <row r="399" spans="1:2" x14ac:dyDescent="0.25">
      <c r="A399" s="116" t="s">
        <v>292</v>
      </c>
    </row>
    <row r="400" spans="1:2" x14ac:dyDescent="0.25">
      <c r="A400" s="116" t="s">
        <v>294</v>
      </c>
    </row>
    <row r="401" spans="1:1" x14ac:dyDescent="0.25">
      <c r="A401" t="s">
        <v>295</v>
      </c>
    </row>
    <row r="402" spans="1:1" x14ac:dyDescent="0.25">
      <c r="A402" s="116" t="s">
        <v>296</v>
      </c>
    </row>
    <row r="403" spans="1:1" x14ac:dyDescent="0.25">
      <c r="A403" s="116" t="s">
        <v>297</v>
      </c>
    </row>
    <row r="404" spans="1:1" x14ac:dyDescent="0.25">
      <c r="A404" s="116" t="s">
        <v>298</v>
      </c>
    </row>
    <row r="405" spans="1:1" x14ac:dyDescent="0.25">
      <c r="A405" s="116"/>
    </row>
    <row r="406" spans="1:1" ht="18.75" x14ac:dyDescent="0.3">
      <c r="A406" s="46" t="s">
        <v>973</v>
      </c>
    </row>
    <row r="407" spans="1:1" x14ac:dyDescent="0.25">
      <c r="A407" s="79" t="s">
        <v>980</v>
      </c>
    </row>
    <row r="408" spans="1:1" x14ac:dyDescent="0.25">
      <c r="A408" t="s">
        <v>981</v>
      </c>
    </row>
    <row r="409" spans="1:1" x14ac:dyDescent="0.25">
      <c r="A409" s="157" t="s">
        <v>982</v>
      </c>
    </row>
    <row r="410" spans="1:1" x14ac:dyDescent="0.25">
      <c r="A410" s="157" t="s">
        <v>987</v>
      </c>
    </row>
    <row r="411" spans="1:1" x14ac:dyDescent="0.25">
      <c r="A411" s="157" t="s">
        <v>983</v>
      </c>
    </row>
    <row r="412" spans="1:1" x14ac:dyDescent="0.25">
      <c r="A412" s="116" t="s">
        <v>984</v>
      </c>
    </row>
    <row r="413" spans="1:1" x14ac:dyDescent="0.25">
      <c r="A413" s="116" t="s">
        <v>985</v>
      </c>
    </row>
    <row r="414" spans="1:1" x14ac:dyDescent="0.25">
      <c r="A414" s="116" t="s">
        <v>986</v>
      </c>
    </row>
    <row r="415" spans="1:1" x14ac:dyDescent="0.25">
      <c r="A415" s="157" t="s">
        <v>988</v>
      </c>
    </row>
    <row r="417" spans="1:1" ht="18.75" x14ac:dyDescent="0.3">
      <c r="A417" s="46" t="s">
        <v>771</v>
      </c>
    </row>
    <row r="418" spans="1:1" x14ac:dyDescent="0.25">
      <c r="A418" s="79" t="s">
        <v>772</v>
      </c>
    </row>
    <row r="419" spans="1:1" x14ac:dyDescent="0.25">
      <c r="A419" t="s">
        <v>775</v>
      </c>
    </row>
    <row r="420" spans="1:1" x14ac:dyDescent="0.25">
      <c r="A420" t="s">
        <v>776</v>
      </c>
    </row>
    <row r="421" spans="1:1" x14ac:dyDescent="0.25">
      <c r="A421" t="s">
        <v>777</v>
      </c>
    </row>
    <row r="422" spans="1:1" x14ac:dyDescent="0.25">
      <c r="A422" t="s">
        <v>778</v>
      </c>
    </row>
    <row r="423" spans="1:1" x14ac:dyDescent="0.25">
      <c r="A423" t="s">
        <v>779</v>
      </c>
    </row>
    <row r="424" spans="1:1" x14ac:dyDescent="0.25">
      <c r="A424" t="s">
        <v>780</v>
      </c>
    </row>
    <row r="425" spans="1:1" x14ac:dyDescent="0.25">
      <c r="A425" s="116" t="s">
        <v>781</v>
      </c>
    </row>
    <row r="426" spans="1:1" x14ac:dyDescent="0.25">
      <c r="A426" s="116" t="s">
        <v>782</v>
      </c>
    </row>
    <row r="427" spans="1:1" x14ac:dyDescent="0.25">
      <c r="A427" s="116" t="s">
        <v>783</v>
      </c>
    </row>
    <row r="428" spans="1:1" x14ac:dyDescent="0.25">
      <c r="A428" s="116" t="s">
        <v>784</v>
      </c>
    </row>
    <row r="429" spans="1:1" x14ac:dyDescent="0.25">
      <c r="A429" s="116" t="s">
        <v>785</v>
      </c>
    </row>
    <row r="430" spans="1:1" x14ac:dyDescent="0.25">
      <c r="A430" s="116" t="s">
        <v>786</v>
      </c>
    </row>
    <row r="431" spans="1:1" x14ac:dyDescent="0.25">
      <c r="A431" t="s">
        <v>787</v>
      </c>
    </row>
    <row r="432" spans="1:1" x14ac:dyDescent="0.25">
      <c r="A432" s="116" t="s">
        <v>788</v>
      </c>
    </row>
    <row r="433" spans="1:1" x14ac:dyDescent="0.25">
      <c r="A433" s="116" t="s">
        <v>789</v>
      </c>
    </row>
    <row r="434" spans="1:1" x14ac:dyDescent="0.25">
      <c r="A434" s="116" t="s">
        <v>790</v>
      </c>
    </row>
    <row r="435" spans="1:1" x14ac:dyDescent="0.25">
      <c r="A435" s="116" t="s">
        <v>791</v>
      </c>
    </row>
    <row r="436" spans="1:1" x14ac:dyDescent="0.25">
      <c r="A436" s="116" t="s">
        <v>792</v>
      </c>
    </row>
    <row r="438" spans="1:1" x14ac:dyDescent="0.25">
      <c r="A438" s="157" t="s">
        <v>793</v>
      </c>
    </row>
    <row r="439" spans="1:1" x14ac:dyDescent="0.25">
      <c r="A439" s="157" t="s">
        <v>804</v>
      </c>
    </row>
    <row r="440" spans="1:1" x14ac:dyDescent="0.25">
      <c r="A440" s="166" t="s">
        <v>180</v>
      </c>
    </row>
    <row r="442" spans="1:1" ht="18.75" x14ac:dyDescent="0.3">
      <c r="A442" s="46" t="s">
        <v>1105</v>
      </c>
    </row>
    <row r="443" spans="1:1" x14ac:dyDescent="0.25">
      <c r="A443" t="s">
        <v>1109</v>
      </c>
    </row>
    <row r="444" spans="1:1" x14ac:dyDescent="0.25">
      <c r="A444" t="s">
        <v>1107</v>
      </c>
    </row>
    <row r="445" spans="1:1" x14ac:dyDescent="0.25">
      <c r="A445" s="166" t="s">
        <v>1108</v>
      </c>
    </row>
    <row r="447" spans="1:1" ht="18.75" x14ac:dyDescent="0.3">
      <c r="A447" s="46" t="s">
        <v>314</v>
      </c>
    </row>
    <row r="448" spans="1:1" x14ac:dyDescent="0.25">
      <c r="A448" s="79" t="s">
        <v>832</v>
      </c>
    </row>
    <row r="449" spans="1:5" x14ac:dyDescent="0.25">
      <c r="A449" t="s">
        <v>833</v>
      </c>
    </row>
    <row r="450" spans="1:5" x14ac:dyDescent="0.25">
      <c r="A450" t="s">
        <v>834</v>
      </c>
    </row>
    <row r="451" spans="1:5" x14ac:dyDescent="0.25">
      <c r="A451" t="s">
        <v>835</v>
      </c>
    </row>
    <row r="452" spans="1:5" x14ac:dyDescent="0.25">
      <c r="A452" t="s">
        <v>836</v>
      </c>
    </row>
    <row r="453" spans="1:5" x14ac:dyDescent="0.25">
      <c r="A453" t="s">
        <v>837</v>
      </c>
    </row>
    <row r="454" spans="1:5" x14ac:dyDescent="0.25">
      <c r="A454" t="s">
        <v>838</v>
      </c>
    </row>
    <row r="455" spans="1:5" x14ac:dyDescent="0.25">
      <c r="A455" t="s">
        <v>839</v>
      </c>
    </row>
    <row r="456" spans="1:5" x14ac:dyDescent="0.25">
      <c r="A456" t="s">
        <v>840</v>
      </c>
    </row>
    <row r="457" spans="1:5" x14ac:dyDescent="0.25">
      <c r="A457" t="s">
        <v>841</v>
      </c>
      <c r="E457" s="166" t="s">
        <v>831</v>
      </c>
    </row>
    <row r="459" spans="1:5" ht="18.75" x14ac:dyDescent="0.3">
      <c r="A459" s="46" t="s">
        <v>996</v>
      </c>
    </row>
    <row r="460" spans="1:5" x14ac:dyDescent="0.25">
      <c r="A460" s="79" t="s">
        <v>1022</v>
      </c>
    </row>
    <row r="461" spans="1:5" x14ac:dyDescent="0.25">
      <c r="A461" t="s">
        <v>1023</v>
      </c>
    </row>
    <row r="462" spans="1:5" x14ac:dyDescent="0.25">
      <c r="A462" t="s">
        <v>1024</v>
      </c>
    </row>
  </sheetData>
  <hyperlinks>
    <hyperlink ref="A393" r:id="rId1" xr:uid="{C7696F9F-B587-4C11-8A87-4BE15C97F950}"/>
    <hyperlink ref="A440" r:id="rId2" xr:uid="{7ECDDC40-AFC2-42BF-8238-E2BD2A196741}"/>
    <hyperlink ref="E457" r:id="rId3" display="https://www.gov.uk/government/collections/mortgage-and-landlord-possession-statistics" xr:uid="{29FE9213-237D-472C-9845-079BCF5C874B}"/>
    <hyperlink ref="B4" location="Households!A294" display="Glossary" xr:uid="{DFE23760-52F9-4A71-94DE-D81F1420E0BA}"/>
    <hyperlink ref="A445" r:id="rId4" display="https://www.ons.gov.uk/economy/inflationandpriceindices/bulletins/privaterentandhousepricesuk/latest" xr:uid="{43318221-83A9-44E9-A435-7A5FA8A2FD84}"/>
  </hyperlinks>
  <pageMargins left="0.7" right="0.7" top="0.75" bottom="0.75" header="0.3" footer="0.3"/>
  <pageSetup paperSize="9"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7169" r:id="rId8" name="Drop Down 1">
              <controlPr defaultSize="0" autoLine="0" autoPict="0" altText="Drop down box to select area of interest">
                <anchor moveWithCells="1">
                  <from>
                    <xdr:col>1</xdr:col>
                    <xdr:colOff>152400</xdr:colOff>
                    <xdr:row>1</xdr:row>
                    <xdr:rowOff>0</xdr:rowOff>
                  </from>
                  <to>
                    <xdr:col>4</xdr:col>
                    <xdr:colOff>219075</xdr:colOff>
                    <xdr:row>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B2A04-F77B-46A4-9315-3138CA200403}">
  <sheetPr codeName="Sheet19"/>
  <dimension ref="A4:I308"/>
  <sheetViews>
    <sheetView showGridLines="0" workbookViewId="0">
      <pane ySplit="4" topLeftCell="A5" activePane="bottomLeft" state="frozen"/>
      <selection activeCell="B4" sqref="B4"/>
      <selection pane="bottomLeft" activeCell="A5" sqref="A5"/>
    </sheetView>
  </sheetViews>
  <sheetFormatPr defaultRowHeight="15" x14ac:dyDescent="0.25"/>
  <cols>
    <col min="1" max="1" width="3" customWidth="1"/>
    <col min="2" max="2" width="17.875" style="14" customWidth="1"/>
    <col min="3" max="3" width="11.25" style="14" customWidth="1"/>
    <col min="4" max="5" width="11.375" style="14" customWidth="1"/>
    <col min="6" max="6" width="12.125" style="14" customWidth="1"/>
    <col min="7" max="9" width="9" style="14"/>
    <col min="16" max="16" width="5" customWidth="1"/>
  </cols>
  <sheetData>
    <row r="4" spans="2:4" ht="24.95" customHeight="1" x14ac:dyDescent="0.25">
      <c r="B4" s="184" t="s">
        <v>989</v>
      </c>
    </row>
    <row r="6" spans="2:4" ht="18.75" x14ac:dyDescent="0.3">
      <c r="B6" s="46" t="s">
        <v>921</v>
      </c>
    </row>
    <row r="7" spans="2:4" x14ac:dyDescent="0.25">
      <c r="B7" s="79" t="s">
        <v>263</v>
      </c>
    </row>
    <row r="8" spans="2:4" ht="30" x14ac:dyDescent="0.25">
      <c r="B8" s="43">
        <f ca="1">OFFSET(Insolvencies!AA8,0,-1)</f>
        <v>2024</v>
      </c>
      <c r="C8" s="40" t="s">
        <v>44</v>
      </c>
      <c r="D8" s="40" t="s">
        <v>83</v>
      </c>
    </row>
    <row r="9" spans="2:4" x14ac:dyDescent="0.25">
      <c r="B9" s="14" t="s">
        <v>0</v>
      </c>
      <c r="C9" s="41">
        <f ca="1">OFFSET(Insolvencies!AA9,0,-1)</f>
        <v>259</v>
      </c>
      <c r="D9" s="44">
        <f ca="1">OFFSET(Insolvencies!AA31,0,-1)</f>
        <v>24.037122969837601</v>
      </c>
    </row>
    <row r="10" spans="2:4" x14ac:dyDescent="0.25">
      <c r="B10" s="14" t="s">
        <v>1</v>
      </c>
      <c r="C10" s="41">
        <f ca="1">OFFSET(Insolvencies!AA10,0,-1)</f>
        <v>250</v>
      </c>
      <c r="D10" s="44">
        <f ca="1">OFFSET(Insolvencies!AA32,0,-1)</f>
        <v>19.182370634092401</v>
      </c>
    </row>
    <row r="11" spans="2:4" x14ac:dyDescent="0.25">
      <c r="B11" s="14" t="s">
        <v>2</v>
      </c>
      <c r="C11" s="41">
        <f ca="1">OFFSET(Insolvencies!AA11,0,-1)</f>
        <v>218</v>
      </c>
      <c r="D11" s="44">
        <f ca="1">OFFSET(Insolvencies!AA33,0,-1)</f>
        <v>24.174946770759401</v>
      </c>
    </row>
    <row r="12" spans="2:4" x14ac:dyDescent="0.25">
      <c r="B12" s="14" t="s">
        <v>3</v>
      </c>
      <c r="C12" s="41">
        <f ca="1">OFFSET(Insolvencies!AA12,0,-1)</f>
        <v>268</v>
      </c>
      <c r="D12" s="44">
        <f ca="1">OFFSET(Insolvencies!AA34,0,-1)</f>
        <v>28.152147651711701</v>
      </c>
    </row>
    <row r="13" spans="2:4" x14ac:dyDescent="0.25">
      <c r="B13" s="14" t="s">
        <v>7</v>
      </c>
      <c r="C13" s="41">
        <f ca="1">OFFSET(Insolvencies!AA13,0,-1)</f>
        <v>216</v>
      </c>
      <c r="D13" s="44">
        <f ca="1">OFFSET(Insolvencies!AA35,0,-1)</f>
        <v>23.947315905008999</v>
      </c>
    </row>
    <row r="14" spans="2:4" x14ac:dyDescent="0.25">
      <c r="B14" s="14" t="s">
        <v>4</v>
      </c>
      <c r="C14" s="41">
        <f ca="1">OFFSET(Insolvencies!AA14,0,-1)</f>
        <v>227</v>
      </c>
      <c r="D14" s="44">
        <f ca="1">OFFSET(Insolvencies!AA36,0,-1)</f>
        <v>27.7641878669276</v>
      </c>
    </row>
    <row r="15" spans="2:4" x14ac:dyDescent="0.25">
      <c r="B15" s="14" t="s">
        <v>5</v>
      </c>
      <c r="C15" s="41">
        <f ca="1">OFFSET(Insolvencies!AA15,0,-1)</f>
        <v>340</v>
      </c>
      <c r="D15" s="44">
        <f ca="1">OFFSET(Insolvencies!AA37,0,-1)</f>
        <v>23.638196544651901</v>
      </c>
    </row>
    <row r="16" spans="2:4" x14ac:dyDescent="0.25">
      <c r="B16" s="14" t="s">
        <v>6</v>
      </c>
      <c r="C16" s="41">
        <f ca="1">OFFSET(Insolvencies!AA16,0,-1)</f>
        <v>174</v>
      </c>
      <c r="D16" s="44">
        <f ca="1">OFFSET(Insolvencies!AA38,0,-1)</f>
        <v>18.4572301425662</v>
      </c>
    </row>
    <row r="17" spans="2:8" x14ac:dyDescent="0.25">
      <c r="B17" s="14" t="s">
        <v>8</v>
      </c>
      <c r="C17" s="41">
        <f ca="1">OFFSET(Insolvencies!AA17,0,-1)</f>
        <v>410</v>
      </c>
      <c r="D17" s="44">
        <f ca="1">OFFSET(Insolvencies!AA39,0,-1)</f>
        <v>33.786567779151198</v>
      </c>
    </row>
    <row r="18" spans="2:8" x14ac:dyDescent="0.25">
      <c r="B18" s="14" t="s">
        <v>9</v>
      </c>
      <c r="C18" s="41">
        <f ca="1">OFFSET(Insolvencies!AA18,0,-1)</f>
        <v>348</v>
      </c>
      <c r="D18" s="44">
        <f ca="1">OFFSET(Insolvencies!AA40,0,-1)</f>
        <v>31.057286414222101</v>
      </c>
    </row>
    <row r="19" spans="2:8" ht="15" customHeight="1" x14ac:dyDescent="0.25">
      <c r="B19" s="14" t="s">
        <v>46</v>
      </c>
      <c r="C19" s="41">
        <f ca="1">OFFSET(Insolvencies!AA19,0,-1)</f>
        <v>261</v>
      </c>
      <c r="D19" s="44">
        <f ca="1">OFFSET(Insolvencies!AA41,0,-1)</f>
        <v>24.941945471746799</v>
      </c>
    </row>
    <row r="20" spans="2:8" x14ac:dyDescent="0.25">
      <c r="B20" s="14" t="s">
        <v>11</v>
      </c>
      <c r="C20" s="41">
        <f ca="1">OFFSET(Insolvencies!AA20,0,-1)</f>
        <v>152</v>
      </c>
      <c r="D20" s="44">
        <f ca="1">OFFSET(Insolvencies!AA42,0,-1)</f>
        <v>16.821788643079302</v>
      </c>
    </row>
    <row r="21" spans="2:8" x14ac:dyDescent="0.25">
      <c r="B21" s="14" t="s">
        <v>41</v>
      </c>
      <c r="C21" s="41">
        <f ca="1">OFFSET(Insolvencies!AA21,0,-1)</f>
        <v>3123</v>
      </c>
      <c r="D21" s="44">
        <f ca="1">OFFSET(Insolvencies!AA43,0,-1)</f>
        <v>24.748022654385899</v>
      </c>
    </row>
    <row r="22" spans="2:8" x14ac:dyDescent="0.25">
      <c r="B22" s="14" t="s">
        <v>24</v>
      </c>
      <c r="C22" s="41">
        <f ca="1">OFFSET(Insolvencies!AA22,0,-1)</f>
        <v>719</v>
      </c>
      <c r="D22" s="44">
        <f ca="1">OFFSET(Insolvencies!AA44,0,-1)</f>
        <v>32.665040229336803</v>
      </c>
    </row>
    <row r="23" spans="2:8" x14ac:dyDescent="0.25">
      <c r="B23" s="14" t="s">
        <v>65</v>
      </c>
      <c r="C23" s="41">
        <f ca="1">OFFSET(Insolvencies!AA23,0,-1)</f>
        <v>16173</v>
      </c>
      <c r="D23" s="44">
        <f ca="1">OFFSET(Insolvencies!AA45,0,-1)</f>
        <v>21.5825754032304</v>
      </c>
    </row>
    <row r="24" spans="2:8" x14ac:dyDescent="0.25">
      <c r="B24" s="14" t="s">
        <v>42</v>
      </c>
      <c r="C24" s="41">
        <f ca="1">OFFSET(Insolvencies!AA24,0,-1)</f>
        <v>111342</v>
      </c>
      <c r="D24" s="44">
        <f ca="1">OFFSET(Insolvencies!AA46,0,-1)</f>
        <v>24.3681141315956</v>
      </c>
    </row>
    <row r="27" spans="2:8" ht="18.75" x14ac:dyDescent="0.3">
      <c r="B27" s="46" t="s">
        <v>864</v>
      </c>
    </row>
    <row r="28" spans="2:8" x14ac:dyDescent="0.25">
      <c r="B28" s="79" t="s">
        <v>263</v>
      </c>
    </row>
    <row r="29" spans="2:8" x14ac:dyDescent="0.25">
      <c r="B29" s="43">
        <f>Insolvencies!AB155</f>
        <v>2024</v>
      </c>
      <c r="C29" s="40" t="s">
        <v>53</v>
      </c>
      <c r="D29" s="40" t="s">
        <v>84</v>
      </c>
      <c r="E29" s="40" t="s">
        <v>85</v>
      </c>
      <c r="F29" s="40" t="s">
        <v>86</v>
      </c>
      <c r="G29" s="40" t="s">
        <v>87</v>
      </c>
      <c r="H29" s="40" t="s">
        <v>88</v>
      </c>
    </row>
    <row r="30" spans="2:8" x14ac:dyDescent="0.25">
      <c r="B30" s="14" t="s">
        <v>0</v>
      </c>
      <c r="C30" s="173">
        <f>Insolvencies!AC156</f>
        <v>13.553196295459699</v>
      </c>
      <c r="D30" s="173">
        <f>Insolvencies!AD156</f>
        <v>40.2229500660806</v>
      </c>
      <c r="E30" s="173">
        <f>Insolvencies!AE156</f>
        <v>51.988274984790699</v>
      </c>
      <c r="F30" s="173">
        <f>Insolvencies!AF156</f>
        <v>26.890756302521002</v>
      </c>
      <c r="G30" s="173">
        <f>Insolvencies!AG156</f>
        <v>15.7335069444444</v>
      </c>
      <c r="H30" s="173">
        <f>Insolvencies!AH156</f>
        <v>2.21157390342794</v>
      </c>
    </row>
    <row r="31" spans="2:8" x14ac:dyDescent="0.25">
      <c r="B31" s="14" t="s">
        <v>1</v>
      </c>
      <c r="C31" s="173">
        <f>Insolvencies!AC157</f>
        <v>5.7276502314925297</v>
      </c>
      <c r="D31" s="173">
        <f>Insolvencies!AD157</f>
        <v>33.830275229357802</v>
      </c>
      <c r="E31" s="173">
        <f>Insolvencies!AE157</f>
        <v>47.508562589769099</v>
      </c>
      <c r="F31" s="173">
        <f>Insolvencies!AF157</f>
        <v>25.503282869390599</v>
      </c>
      <c r="G31" s="173">
        <f>Insolvencies!AG157</f>
        <v>17.047733654231902</v>
      </c>
      <c r="H31" s="173">
        <f>Insolvencies!AH157</f>
        <v>3.10191190570188</v>
      </c>
    </row>
    <row r="32" spans="2:8" x14ac:dyDescent="0.25">
      <c r="B32" s="14" t="s">
        <v>2</v>
      </c>
      <c r="C32" s="173">
        <f>Insolvencies!AC158</f>
        <v>10.562450488513299</v>
      </c>
      <c r="D32" s="173">
        <f>Insolvencies!AD158</f>
        <v>35.507702880705601</v>
      </c>
      <c r="E32" s="173">
        <f>Insolvencies!AE158</f>
        <v>30.710366007148998</v>
      </c>
      <c r="F32" s="173">
        <f>Insolvencies!AF158</f>
        <v>36.823058853406103</v>
      </c>
      <c r="G32" s="173">
        <f>Insolvencies!AG158</f>
        <v>17.481188720833</v>
      </c>
      <c r="H32" s="173">
        <f>Insolvencies!AH158</f>
        <v>3.6652412950519202</v>
      </c>
    </row>
    <row r="33" spans="2:8" x14ac:dyDescent="0.25">
      <c r="B33" s="14" t="s">
        <v>3</v>
      </c>
      <c r="C33" s="173">
        <f>Insolvencies!AC159</f>
        <v>22.952230669918201</v>
      </c>
      <c r="D33" s="173">
        <f>Insolvencies!AD159</f>
        <v>61.687105165365999</v>
      </c>
      <c r="E33" s="173">
        <f>Insolvencies!AE159</f>
        <v>63.437139561706999</v>
      </c>
      <c r="F33" s="173">
        <f>Insolvencies!AF159</f>
        <v>28.308563340410501</v>
      </c>
      <c r="G33" s="173">
        <f>Insolvencies!AG159</f>
        <v>19.237297725472398</v>
      </c>
      <c r="H33" s="173">
        <f>Insolvencies!AH159</f>
        <v>2.4059116686715898</v>
      </c>
    </row>
    <row r="34" spans="2:8" x14ac:dyDescent="0.25">
      <c r="B34" s="14" t="s">
        <v>7</v>
      </c>
      <c r="C34" s="173">
        <f>Insolvencies!AC160</f>
        <v>10.482180293500999</v>
      </c>
      <c r="D34" s="173">
        <f>Insolvencies!AD160</f>
        <v>40.717965763669604</v>
      </c>
      <c r="E34" s="173">
        <f>Insolvencies!AE160</f>
        <v>51.677593521018103</v>
      </c>
      <c r="F34" s="173">
        <f>Insolvencies!AF160</f>
        <v>40.736160616861902</v>
      </c>
      <c r="G34" s="173">
        <f>Insolvencies!AG160</f>
        <v>15.8189340472134</v>
      </c>
      <c r="H34" s="173">
        <f>Insolvencies!AH160</f>
        <v>3.8817136001129202</v>
      </c>
    </row>
    <row r="35" spans="2:8" x14ac:dyDescent="0.25">
      <c r="B35" s="14" t="s">
        <v>4</v>
      </c>
      <c r="C35" s="173">
        <f>Insolvencies!AC161</f>
        <v>6.7078078883820798</v>
      </c>
      <c r="D35" s="173">
        <f>Insolvencies!AD161</f>
        <v>43.744531933508298</v>
      </c>
      <c r="E35" s="173">
        <f>Insolvencies!AE161</f>
        <v>53.2929798013027</v>
      </c>
      <c r="F35" s="173">
        <f>Insolvencies!AF161</f>
        <v>35.810860191478497</v>
      </c>
      <c r="G35" s="173">
        <f>Insolvencies!AG161</f>
        <v>18.988303205225598</v>
      </c>
      <c r="H35" s="173">
        <f>Insolvencies!AH161</f>
        <v>3.23589688275267</v>
      </c>
    </row>
    <row r="36" spans="2:8" x14ac:dyDescent="0.25">
      <c r="B36" s="14" t="s">
        <v>5</v>
      </c>
      <c r="C36" s="173">
        <f>Insolvencies!AC162</f>
        <v>17.352073572791902</v>
      </c>
      <c r="D36" s="173">
        <f>Insolvencies!AD162</f>
        <v>33.742078841247597</v>
      </c>
      <c r="E36" s="173">
        <f>Insolvencies!AE162</f>
        <v>42.852179284252799</v>
      </c>
      <c r="F36" s="173">
        <f>Insolvencies!AF162</f>
        <v>33.951639615766801</v>
      </c>
      <c r="G36" s="173">
        <f>Insolvencies!AG162</f>
        <v>14.3055314721692</v>
      </c>
      <c r="H36" s="173">
        <f>Insolvencies!AH162</f>
        <v>3.4399724802201601</v>
      </c>
    </row>
    <row r="37" spans="2:8" x14ac:dyDescent="0.25">
      <c r="B37" s="14" t="s">
        <v>6</v>
      </c>
      <c r="C37" s="173">
        <f>Insolvencies!AC163</f>
        <v>12.981393336218099</v>
      </c>
      <c r="D37" s="173">
        <f>Insolvencies!AD163</f>
        <v>39.7812033814023</v>
      </c>
      <c r="E37" s="173">
        <f>Insolvencies!AE163</f>
        <v>35.770031217481801</v>
      </c>
      <c r="F37" s="173">
        <f>Insolvencies!AF163</f>
        <v>22.6549106049473</v>
      </c>
      <c r="G37" s="173">
        <f>Insolvencies!AG163</f>
        <v>10.7784431137725</v>
      </c>
      <c r="H37" s="173">
        <f>Insolvencies!AH163</f>
        <v>2.23338916806253</v>
      </c>
    </row>
    <row r="38" spans="2:8" x14ac:dyDescent="0.25">
      <c r="B38" s="14" t="s">
        <v>8</v>
      </c>
      <c r="C38" s="173">
        <f>Insolvencies!AC164</f>
        <v>25.6191289496157</v>
      </c>
      <c r="D38" s="173">
        <f>Insolvencies!AD164</f>
        <v>66.996650167491595</v>
      </c>
      <c r="E38" s="173">
        <f>Insolvencies!AE164</f>
        <v>61.352633849398501</v>
      </c>
      <c r="F38" s="173">
        <f>Insolvencies!AF164</f>
        <v>37.607542115295502</v>
      </c>
      <c r="G38" s="173">
        <f>Insolvencies!AG164</f>
        <v>18.370800096688399</v>
      </c>
      <c r="H38" s="173">
        <f>Insolvencies!AH164</f>
        <v>2.67997722019363</v>
      </c>
    </row>
    <row r="39" spans="2:8" x14ac:dyDescent="0.25">
      <c r="B39" s="14" t="s">
        <v>9</v>
      </c>
      <c r="C39" s="173">
        <f>Insolvencies!AC165</f>
        <v>17.443888824281899</v>
      </c>
      <c r="D39" s="173">
        <f>Insolvencies!AD165</f>
        <v>62.033168755538703</v>
      </c>
      <c r="E39" s="173">
        <f>Insolvencies!AE165</f>
        <v>63.969571230981998</v>
      </c>
      <c r="F39" s="173">
        <f>Insolvencies!AF165</f>
        <v>42.194092827004198</v>
      </c>
      <c r="G39" s="173">
        <f>Insolvencies!AG165</f>
        <v>19.1560962982138</v>
      </c>
      <c r="H39" s="173">
        <f>Insolvencies!AH165</f>
        <v>3.85916998159473</v>
      </c>
    </row>
    <row r="40" spans="2:8" x14ac:dyDescent="0.25">
      <c r="B40" s="14" t="s">
        <v>46</v>
      </c>
      <c r="C40" s="173">
        <f>Insolvencies!AC166</f>
        <v>16.544552115339201</v>
      </c>
      <c r="D40" s="173">
        <f>Insolvencies!AD166</f>
        <v>35.902038722913197</v>
      </c>
      <c r="E40" s="173">
        <f>Insolvencies!AE166</f>
        <v>43.840177580466197</v>
      </c>
      <c r="F40" s="173">
        <f>Insolvencies!AF166</f>
        <v>32.1181949574434</v>
      </c>
      <c r="G40" s="173">
        <f>Insolvencies!AG166</f>
        <v>20.8169235962642</v>
      </c>
      <c r="H40" s="173">
        <f>Insolvencies!AH166</f>
        <v>5.36234104489046</v>
      </c>
    </row>
    <row r="41" spans="2:8" x14ac:dyDescent="0.25">
      <c r="B41" s="14" t="s">
        <v>11</v>
      </c>
      <c r="C41" s="173">
        <f>Insolvencies!AC167</f>
        <v>12.3934934159566</v>
      </c>
      <c r="D41" s="173">
        <f>Insolvencies!AD167</f>
        <v>32.239864592568701</v>
      </c>
      <c r="E41" s="173">
        <f>Insolvencies!AE167</f>
        <v>22.3370987299764</v>
      </c>
      <c r="F41" s="173">
        <f>Insolvencies!AF167</f>
        <v>25.657855480637298</v>
      </c>
      <c r="G41" s="173">
        <f>Insolvencies!AG167</f>
        <v>11.5177885845918</v>
      </c>
      <c r="H41" s="173">
        <f>Insolvencies!AH167</f>
        <v>3.4128236849963698</v>
      </c>
    </row>
    <row r="42" spans="2:8" x14ac:dyDescent="0.25">
      <c r="B42" s="14" t="s">
        <v>41</v>
      </c>
      <c r="C42" s="173">
        <f>Insolvencies!AC168</f>
        <v>13.7842805146131</v>
      </c>
      <c r="D42" s="173">
        <f>Insolvencies!AD168</f>
        <v>43.874979784120498</v>
      </c>
      <c r="E42" s="173">
        <f>Insolvencies!AE168</f>
        <v>47.144581449837901</v>
      </c>
      <c r="F42" s="173">
        <f>Insolvencies!AF168</f>
        <v>32.294667015798197</v>
      </c>
      <c r="G42" s="173">
        <f>Insolvencies!AG168</f>
        <v>16.605418461262701</v>
      </c>
      <c r="H42" s="173">
        <f>Insolvencies!AH168</f>
        <v>3.2749899930861299</v>
      </c>
    </row>
    <row r="43" spans="2:8" x14ac:dyDescent="0.25">
      <c r="B43" s="14" t="s">
        <v>24</v>
      </c>
      <c r="C43" s="173">
        <f>Insolvencies!AC169</f>
        <v>23.337222870478399</v>
      </c>
      <c r="D43" s="173">
        <f>Insolvencies!AD169</f>
        <v>49.933761337001997</v>
      </c>
      <c r="E43" s="173">
        <f>Insolvencies!AE169</f>
        <v>60.102614219399001</v>
      </c>
      <c r="F43" s="173">
        <f>Insolvencies!AF169</f>
        <v>37.389436089176598</v>
      </c>
      <c r="G43" s="173">
        <f>Insolvencies!AG169</f>
        <v>21.047841174128202</v>
      </c>
      <c r="H43" s="173">
        <f>Insolvencies!AH169</f>
        <v>3.57826938053842</v>
      </c>
    </row>
    <row r="44" spans="2:8" x14ac:dyDescent="0.25">
      <c r="B44" s="14" t="s">
        <v>65</v>
      </c>
      <c r="C44" s="173">
        <f>Insolvencies!AC170</f>
        <v>10.5641212894918</v>
      </c>
      <c r="D44" s="173">
        <f>Insolvencies!AD170</f>
        <v>37.196244373613702</v>
      </c>
      <c r="E44" s="173">
        <f>Insolvencies!AE170</f>
        <v>39.735120094718603</v>
      </c>
      <c r="F44" s="173">
        <f>Insolvencies!AF170</f>
        <v>27.932374760302899</v>
      </c>
      <c r="G44" s="173">
        <f>Insolvencies!AG170</f>
        <v>15.5709721988698</v>
      </c>
      <c r="H44" s="173">
        <f>Insolvencies!AH170</f>
        <v>3.3028711501408399</v>
      </c>
    </row>
    <row r="45" spans="2:8" x14ac:dyDescent="0.25">
      <c r="B45" s="14" t="s">
        <v>42</v>
      </c>
      <c r="C45" s="173">
        <f>Insolvencies!AC171</f>
        <v>11.822773688053999</v>
      </c>
      <c r="D45" s="173">
        <f>Insolvencies!AD171</f>
        <v>38.358306576897803</v>
      </c>
      <c r="E45" s="173">
        <f>Insolvencies!AE171</f>
        <v>45.259417074740597</v>
      </c>
      <c r="F45" s="173">
        <f>Insolvencies!AF171</f>
        <v>32.414828068460601</v>
      </c>
      <c r="G45" s="173">
        <f>Insolvencies!AG171</f>
        <v>17.692869938386501</v>
      </c>
      <c r="H45" s="173">
        <f>Insolvencies!AH171</f>
        <v>3.79297690911703</v>
      </c>
    </row>
    <row r="48" spans="2:8" ht="18.75" x14ac:dyDescent="0.3">
      <c r="B48" s="46" t="s">
        <v>873</v>
      </c>
    </row>
    <row r="49" spans="2:6" x14ac:dyDescent="0.25">
      <c r="B49" s="79" t="s">
        <v>263</v>
      </c>
    </row>
    <row r="50" spans="2:6" ht="45" x14ac:dyDescent="0.25">
      <c r="B50" s="43">
        <f ca="1">B8</f>
        <v>2024</v>
      </c>
      <c r="C50" s="40" t="s">
        <v>871</v>
      </c>
      <c r="D50" s="40" t="s">
        <v>872</v>
      </c>
      <c r="E50" s="40" t="s">
        <v>858</v>
      </c>
      <c r="F50" s="40" t="s">
        <v>863</v>
      </c>
    </row>
    <row r="51" spans="2:6" x14ac:dyDescent="0.25">
      <c r="B51" s="14" t="s">
        <v>0</v>
      </c>
      <c r="C51" s="178">
        <f ca="1">C9</f>
        <v>259</v>
      </c>
      <c r="D51" s="178">
        <f ca="1">C73</f>
        <v>19</v>
      </c>
      <c r="E51" s="178">
        <f ca="1">C116</f>
        <v>97</v>
      </c>
      <c r="F51" s="178">
        <f ca="1">C159</f>
        <v>143</v>
      </c>
    </row>
    <row r="52" spans="2:6" x14ac:dyDescent="0.25">
      <c r="B52" s="14" t="s">
        <v>1</v>
      </c>
      <c r="C52" s="178">
        <f t="shared" ref="C52:C66" ca="1" si="0">C10</f>
        <v>250</v>
      </c>
      <c r="D52" s="178">
        <f t="shared" ref="D52:D66" ca="1" si="1">C74</f>
        <v>15</v>
      </c>
      <c r="E52" s="178">
        <f t="shared" ref="E52:E66" ca="1" si="2">C117</f>
        <v>71</v>
      </c>
      <c r="F52" s="178">
        <f t="shared" ref="F52:F66" ca="1" si="3">C160</f>
        <v>164</v>
      </c>
    </row>
    <row r="53" spans="2:6" x14ac:dyDescent="0.25">
      <c r="B53" s="14" t="s">
        <v>2</v>
      </c>
      <c r="C53" s="178">
        <f t="shared" ca="1" si="0"/>
        <v>218</v>
      </c>
      <c r="D53" s="178">
        <f t="shared" ca="1" si="1"/>
        <v>15</v>
      </c>
      <c r="E53" s="178">
        <f t="shared" ca="1" si="2"/>
        <v>46</v>
      </c>
      <c r="F53" s="178">
        <f t="shared" ca="1" si="3"/>
        <v>157</v>
      </c>
    </row>
    <row r="54" spans="2:6" x14ac:dyDescent="0.25">
      <c r="B54" s="14" t="s">
        <v>3</v>
      </c>
      <c r="C54" s="178">
        <f t="shared" ca="1" si="0"/>
        <v>268</v>
      </c>
      <c r="D54" s="178">
        <f t="shared" ca="1" si="1"/>
        <v>22</v>
      </c>
      <c r="E54" s="178">
        <f t="shared" ca="1" si="2"/>
        <v>79</v>
      </c>
      <c r="F54" s="178">
        <f t="shared" ca="1" si="3"/>
        <v>167</v>
      </c>
    </row>
    <row r="55" spans="2:6" x14ac:dyDescent="0.25">
      <c r="B55" s="14" t="s">
        <v>7</v>
      </c>
      <c r="C55" s="178">
        <f t="shared" ca="1" si="0"/>
        <v>216</v>
      </c>
      <c r="D55" s="178">
        <f t="shared" ca="1" si="1"/>
        <v>21</v>
      </c>
      <c r="E55" s="178">
        <f t="shared" ca="1" si="2"/>
        <v>66</v>
      </c>
      <c r="F55" s="178">
        <f t="shared" ca="1" si="3"/>
        <v>129</v>
      </c>
    </row>
    <row r="56" spans="2:6" x14ac:dyDescent="0.25">
      <c r="B56" s="14" t="s">
        <v>4</v>
      </c>
      <c r="C56" s="178">
        <f t="shared" ca="1" si="0"/>
        <v>227</v>
      </c>
      <c r="D56" s="178">
        <f t="shared" ca="1" si="1"/>
        <v>10</v>
      </c>
      <c r="E56" s="178">
        <f t="shared" ca="1" si="2"/>
        <v>83</v>
      </c>
      <c r="F56" s="178">
        <f t="shared" ca="1" si="3"/>
        <v>134</v>
      </c>
    </row>
    <row r="57" spans="2:6" x14ac:dyDescent="0.25">
      <c r="B57" s="14" t="s">
        <v>5</v>
      </c>
      <c r="C57" s="178">
        <f t="shared" ca="1" si="0"/>
        <v>340</v>
      </c>
      <c r="D57" s="178">
        <f t="shared" ca="1" si="1"/>
        <v>23</v>
      </c>
      <c r="E57" s="178">
        <f t="shared" ca="1" si="2"/>
        <v>116</v>
      </c>
      <c r="F57" s="178">
        <f t="shared" ca="1" si="3"/>
        <v>201</v>
      </c>
    </row>
    <row r="58" spans="2:6" x14ac:dyDescent="0.25">
      <c r="B58" s="14" t="s">
        <v>6</v>
      </c>
      <c r="C58" s="178">
        <f t="shared" ca="1" si="0"/>
        <v>174</v>
      </c>
      <c r="D58" s="178">
        <f t="shared" ca="1" si="1"/>
        <v>17</v>
      </c>
      <c r="E58" s="178">
        <f t="shared" ca="1" si="2"/>
        <v>38</v>
      </c>
      <c r="F58" s="178">
        <f t="shared" ca="1" si="3"/>
        <v>119</v>
      </c>
    </row>
    <row r="59" spans="2:6" x14ac:dyDescent="0.25">
      <c r="B59" s="14" t="s">
        <v>8</v>
      </c>
      <c r="C59" s="178">
        <f t="shared" ca="1" si="0"/>
        <v>410</v>
      </c>
      <c r="D59" s="178">
        <f t="shared" ca="1" si="1"/>
        <v>29</v>
      </c>
      <c r="E59" s="178">
        <f t="shared" ca="1" si="2"/>
        <v>127</v>
      </c>
      <c r="F59" s="178">
        <f t="shared" ca="1" si="3"/>
        <v>254</v>
      </c>
    </row>
    <row r="60" spans="2:6" x14ac:dyDescent="0.25">
      <c r="B60" s="14" t="s">
        <v>9</v>
      </c>
      <c r="C60" s="178">
        <f t="shared" ca="1" si="0"/>
        <v>348</v>
      </c>
      <c r="D60" s="178">
        <f t="shared" ca="1" si="1"/>
        <v>23</v>
      </c>
      <c r="E60" s="178">
        <f t="shared" ca="1" si="2"/>
        <v>98</v>
      </c>
      <c r="F60" s="178">
        <f t="shared" ca="1" si="3"/>
        <v>227</v>
      </c>
    </row>
    <row r="61" spans="2:6" x14ac:dyDescent="0.25">
      <c r="B61" s="14" t="s">
        <v>46</v>
      </c>
      <c r="C61" s="178">
        <f t="shared" ca="1" si="0"/>
        <v>261</v>
      </c>
      <c r="D61" s="178">
        <f t="shared" ca="1" si="1"/>
        <v>21</v>
      </c>
      <c r="E61" s="178">
        <f t="shared" ca="1" si="2"/>
        <v>86</v>
      </c>
      <c r="F61" s="178">
        <f t="shared" ca="1" si="3"/>
        <v>154</v>
      </c>
    </row>
    <row r="62" spans="2:6" x14ac:dyDescent="0.25">
      <c r="B62" s="14" t="s">
        <v>11</v>
      </c>
      <c r="C62" s="178">
        <f t="shared" ca="1" si="0"/>
        <v>152</v>
      </c>
      <c r="D62" s="178">
        <f t="shared" ca="1" si="1"/>
        <v>11</v>
      </c>
      <c r="E62" s="178">
        <f t="shared" ca="1" si="2"/>
        <v>60</v>
      </c>
      <c r="F62" s="178">
        <f t="shared" ca="1" si="3"/>
        <v>81</v>
      </c>
    </row>
    <row r="63" spans="2:6" x14ac:dyDescent="0.25">
      <c r="B63" s="14" t="s">
        <v>41</v>
      </c>
      <c r="C63" s="178">
        <f t="shared" ca="1" si="0"/>
        <v>3123</v>
      </c>
      <c r="D63" s="178">
        <f t="shared" ca="1" si="1"/>
        <v>226</v>
      </c>
      <c r="E63" s="178">
        <f t="shared" ca="1" si="2"/>
        <v>967</v>
      </c>
      <c r="F63" s="178">
        <f t="shared" ca="1" si="3"/>
        <v>1930</v>
      </c>
    </row>
    <row r="64" spans="2:6" x14ac:dyDescent="0.25">
      <c r="B64" s="14" t="s">
        <v>24</v>
      </c>
      <c r="C64" s="178">
        <f t="shared" ca="1" si="0"/>
        <v>719</v>
      </c>
      <c r="D64" s="178">
        <f t="shared" ca="1" si="1"/>
        <v>40</v>
      </c>
      <c r="E64" s="178">
        <f t="shared" ca="1" si="2"/>
        <v>248</v>
      </c>
      <c r="F64" s="178">
        <f t="shared" ca="1" si="3"/>
        <v>431</v>
      </c>
    </row>
    <row r="65" spans="1:6" x14ac:dyDescent="0.25">
      <c r="B65" s="14" t="s">
        <v>65</v>
      </c>
      <c r="C65" s="178">
        <f t="shared" ca="1" si="0"/>
        <v>16173</v>
      </c>
      <c r="D65" s="178">
        <f t="shared" ca="1" si="1"/>
        <v>1242</v>
      </c>
      <c r="E65" s="178">
        <f t="shared" ca="1" si="2"/>
        <v>5388</v>
      </c>
      <c r="F65" s="178">
        <f t="shared" ca="1" si="3"/>
        <v>9543</v>
      </c>
    </row>
    <row r="66" spans="1:6" x14ac:dyDescent="0.25">
      <c r="B66" s="14" t="s">
        <v>42</v>
      </c>
      <c r="C66" s="178">
        <f t="shared" ca="1" si="0"/>
        <v>111342</v>
      </c>
      <c r="D66" s="178">
        <f t="shared" ca="1" si="1"/>
        <v>7192</v>
      </c>
      <c r="E66" s="178">
        <f t="shared" ca="1" si="2"/>
        <v>40819</v>
      </c>
      <c r="F66" s="178">
        <f t="shared" ca="1" si="3"/>
        <v>63331</v>
      </c>
    </row>
    <row r="67" spans="1:6" x14ac:dyDescent="0.25">
      <c r="A67" s="14"/>
      <c r="B67" s="173"/>
      <c r="C67" s="173"/>
      <c r="D67" s="173"/>
      <c r="E67" s="173"/>
    </row>
    <row r="68" spans="1:6" x14ac:dyDescent="0.25">
      <c r="A68" s="14"/>
      <c r="B68" s="173"/>
      <c r="C68" s="173"/>
      <c r="D68" s="173"/>
      <c r="E68" s="173"/>
    </row>
    <row r="69" spans="1:6" x14ac:dyDescent="0.25">
      <c r="A69" s="14"/>
      <c r="B69" s="173"/>
      <c r="C69" s="173"/>
      <c r="D69" s="173"/>
      <c r="E69" s="173"/>
    </row>
    <row r="70" spans="1:6" ht="18.75" x14ac:dyDescent="0.3">
      <c r="B70" s="46" t="s">
        <v>869</v>
      </c>
    </row>
    <row r="71" spans="1:6" x14ac:dyDescent="0.25">
      <c r="B71" s="79" t="s">
        <v>263</v>
      </c>
    </row>
    <row r="72" spans="1:6" ht="30" x14ac:dyDescent="0.25">
      <c r="B72" s="43">
        <f ca="1">OFFSET(Bankruptcies!P8,0,-1)</f>
        <v>2024</v>
      </c>
      <c r="C72" s="40" t="s">
        <v>44</v>
      </c>
      <c r="D72" s="40" t="s">
        <v>83</v>
      </c>
    </row>
    <row r="73" spans="1:6" x14ac:dyDescent="0.25">
      <c r="B73" s="14" t="s">
        <v>0</v>
      </c>
      <c r="C73" s="41">
        <f ca="1">OFFSET(Bankruptcies!P9,0,-1)</f>
        <v>19</v>
      </c>
      <c r="D73" s="44">
        <f ca="1">OFFSET(Bankruptcies!P31,0,-1)</f>
        <v>1.76334106728538</v>
      </c>
    </row>
    <row r="74" spans="1:6" x14ac:dyDescent="0.25">
      <c r="B74" s="14" t="s">
        <v>1</v>
      </c>
      <c r="C74" s="41">
        <f ca="1">OFFSET(Bankruptcies!P10,0,-1)</f>
        <v>15</v>
      </c>
      <c r="D74" s="44">
        <f ca="1">OFFSET(Bankruptcies!P32,0,-1)</f>
        <v>1.1509422380455501</v>
      </c>
    </row>
    <row r="75" spans="1:6" x14ac:dyDescent="0.25">
      <c r="B75" s="14" t="s">
        <v>2</v>
      </c>
      <c r="C75" s="41">
        <f ca="1">OFFSET(Bankruptcies!P11,0,-1)</f>
        <v>15</v>
      </c>
      <c r="D75" s="44">
        <f ca="1">OFFSET(Bankruptcies!P33,0,-1)</f>
        <v>1.6634137686302299</v>
      </c>
    </row>
    <row r="76" spans="1:6" x14ac:dyDescent="0.25">
      <c r="B76" s="14" t="s">
        <v>3</v>
      </c>
      <c r="C76" s="41">
        <f ca="1">OFFSET(Bankruptcies!P12,0,-1)</f>
        <v>22</v>
      </c>
      <c r="D76" s="44">
        <f ca="1">OFFSET(Bankruptcies!P34,0,-1)</f>
        <v>2.3109971952897701</v>
      </c>
    </row>
    <row r="77" spans="1:6" x14ac:dyDescent="0.25">
      <c r="B77" s="14" t="s">
        <v>7</v>
      </c>
      <c r="C77" s="41">
        <f ca="1">OFFSET(Bankruptcies!P13,0,-1)</f>
        <v>21</v>
      </c>
      <c r="D77" s="44">
        <f ca="1">OFFSET(Bankruptcies!P35,0,-1)</f>
        <v>2.3282112685425398</v>
      </c>
    </row>
    <row r="78" spans="1:6" x14ac:dyDescent="0.25">
      <c r="B78" s="14" t="s">
        <v>4</v>
      </c>
      <c r="C78" s="41">
        <f ca="1">OFFSET(Bankruptcies!P14,0,-1)</f>
        <v>10</v>
      </c>
      <c r="D78" s="44">
        <f ca="1">OFFSET(Bankruptcies!P36,0,-1)</f>
        <v>1.2230919765166299</v>
      </c>
    </row>
    <row r="79" spans="1:6" x14ac:dyDescent="0.25">
      <c r="B79" s="14" t="s">
        <v>5</v>
      </c>
      <c r="C79" s="41">
        <f ca="1">OFFSET(Bankruptcies!P15,0,-1)</f>
        <v>23</v>
      </c>
      <c r="D79" s="44">
        <f ca="1">OFFSET(Bankruptcies!P37,0,-1)</f>
        <v>1.5990544721382101</v>
      </c>
    </row>
    <row r="80" spans="1:6" x14ac:dyDescent="0.25">
      <c r="B80" s="14" t="s">
        <v>6</v>
      </c>
      <c r="C80" s="41">
        <f ca="1">OFFSET(Bankruptcies!P16,0,-1)</f>
        <v>17</v>
      </c>
      <c r="D80" s="44">
        <f ca="1">OFFSET(Bankruptcies!P38,0,-1)</f>
        <v>1.8032926001357801</v>
      </c>
    </row>
    <row r="81" spans="2:8" x14ac:dyDescent="0.25">
      <c r="B81" s="14" t="s">
        <v>8</v>
      </c>
      <c r="C81" s="41">
        <f ca="1">OFFSET(Bankruptcies!P17,0,-1)</f>
        <v>29</v>
      </c>
      <c r="D81" s="44">
        <f ca="1">OFFSET(Bankruptcies!P39,0,-1)</f>
        <v>2.3897816234033802</v>
      </c>
    </row>
    <row r="82" spans="2:8" x14ac:dyDescent="0.25">
      <c r="B82" s="14" t="s">
        <v>9</v>
      </c>
      <c r="C82" s="41">
        <f ca="1">OFFSET(Bankruptcies!P18,0,-1)</f>
        <v>23</v>
      </c>
      <c r="D82" s="44">
        <f ca="1">OFFSET(Bankruptcies!P40,0,-1)</f>
        <v>2.0526367457675501</v>
      </c>
    </row>
    <row r="83" spans="2:8" x14ac:dyDescent="0.25">
      <c r="B83" s="14" t="s">
        <v>46</v>
      </c>
      <c r="C83" s="41">
        <f ca="1">OFFSET(Bankruptcies!P19,0,-1)</f>
        <v>21</v>
      </c>
      <c r="D83" s="44">
        <f ca="1">OFFSET(Bankruptcies!P41,0,-1)</f>
        <v>2.0068231988761802</v>
      </c>
    </row>
    <row r="84" spans="2:8" x14ac:dyDescent="0.25">
      <c r="B84" s="14" t="s">
        <v>11</v>
      </c>
      <c r="C84" s="41">
        <f ca="1">OFFSET(Bankruptcies!P20,0,-1)</f>
        <v>11</v>
      </c>
      <c r="D84" s="44">
        <f ca="1">OFFSET(Bankruptcies!P42,0,-1)</f>
        <v>1.2173662833807399</v>
      </c>
    </row>
    <row r="85" spans="2:8" x14ac:dyDescent="0.25">
      <c r="B85" s="14" t="s">
        <v>41</v>
      </c>
      <c r="C85" s="41">
        <f ca="1">OFFSET(Bankruptcies!P21,0,-1)</f>
        <v>226</v>
      </c>
      <c r="D85" s="44">
        <f ca="1">OFFSET(Bankruptcies!P43,0,-1)</f>
        <v>1.79092318920628</v>
      </c>
    </row>
    <row r="86" spans="2:8" x14ac:dyDescent="0.25">
      <c r="B86" s="14" t="s">
        <v>24</v>
      </c>
      <c r="C86" s="41">
        <f ca="1">OFFSET(Bankruptcies!P22,0,-1)</f>
        <v>40</v>
      </c>
      <c r="D86" s="44">
        <f ca="1">OFFSET(Bankruptcies!P44,0,-1)</f>
        <v>1.81724841331498</v>
      </c>
    </row>
    <row r="87" spans="2:8" x14ac:dyDescent="0.25">
      <c r="B87" s="14" t="s">
        <v>65</v>
      </c>
      <c r="C87" s="41">
        <f ca="1">OFFSET(Bankruptcies!P23,0,-1)</f>
        <v>1242</v>
      </c>
      <c r="D87" s="44">
        <f ca="1">OFFSET(Bankruptcies!P45,0,-1)</f>
        <v>1.6574264917338899</v>
      </c>
    </row>
    <row r="88" spans="2:8" x14ac:dyDescent="0.25">
      <c r="B88" s="14" t="s">
        <v>42</v>
      </c>
      <c r="C88" s="41">
        <f ca="1">OFFSET(Bankruptcies!P24,0,-1)</f>
        <v>7192</v>
      </c>
      <c r="D88" s="44">
        <f ca="1">OFFSET(Bankruptcies!P46,0,-1)</f>
        <v>1.57402846036927</v>
      </c>
    </row>
    <row r="91" spans="2:8" ht="18.75" x14ac:dyDescent="0.3">
      <c r="B91" s="46" t="s">
        <v>874</v>
      </c>
    </row>
    <row r="92" spans="2:8" x14ac:dyDescent="0.25">
      <c r="B92" s="79" t="s">
        <v>263</v>
      </c>
    </row>
    <row r="93" spans="2:8" x14ac:dyDescent="0.25">
      <c r="B93" s="43">
        <f>Bankruptcies!Q51</f>
        <v>2024</v>
      </c>
      <c r="C93" s="40" t="s">
        <v>53</v>
      </c>
      <c r="D93" s="40" t="s">
        <v>84</v>
      </c>
      <c r="E93" s="40" t="s">
        <v>85</v>
      </c>
      <c r="F93" s="40" t="s">
        <v>86</v>
      </c>
      <c r="G93" s="40" t="s">
        <v>87</v>
      </c>
      <c r="H93" s="40" t="s">
        <v>88</v>
      </c>
    </row>
    <row r="94" spans="2:8" x14ac:dyDescent="0.25">
      <c r="B94" s="14" t="s">
        <v>0</v>
      </c>
      <c r="C94" s="173">
        <f>Bankruptcies!R156</f>
        <v>0</v>
      </c>
      <c r="D94" s="173">
        <f>Bankruptcies!S156</f>
        <v>1.1492271447451601</v>
      </c>
      <c r="E94" s="173">
        <f>Bankruptcies!T156</f>
        <v>2.7653337757867398</v>
      </c>
      <c r="F94" s="173">
        <f>Bankruptcies!U156</f>
        <v>3.3613445378151301</v>
      </c>
      <c r="G94" s="173">
        <f>Bankruptcies!V156</f>
        <v>2.7126736111111098</v>
      </c>
      <c r="H94" s="173">
        <f>Bankruptcies!W156</f>
        <v>0.36859565057132299</v>
      </c>
    </row>
    <row r="95" spans="2:8" x14ac:dyDescent="0.25">
      <c r="B95" s="14" t="s">
        <v>1</v>
      </c>
      <c r="C95" s="173">
        <f>Bankruptcies!R157</f>
        <v>0</v>
      </c>
      <c r="D95" s="173">
        <f>Bankruptcies!S157</f>
        <v>1.1467889908256901</v>
      </c>
      <c r="E95" s="173">
        <f>Bankruptcies!T157</f>
        <v>2.2097005855706602</v>
      </c>
      <c r="F95" s="173">
        <f>Bankruptcies!U157</f>
        <v>1.6278691193228101</v>
      </c>
      <c r="G95" s="173">
        <f>Bankruptcies!V157</f>
        <v>2.0056157240272801</v>
      </c>
      <c r="H95" s="173">
        <f>Bankruptcies!W157</f>
        <v>0.28199199142744302</v>
      </c>
    </row>
    <row r="96" spans="2:8" x14ac:dyDescent="0.25">
      <c r="B96" s="14" t="s">
        <v>2</v>
      </c>
      <c r="C96" s="173">
        <f>Bankruptcies!R158</f>
        <v>0</v>
      </c>
      <c r="D96" s="173">
        <f>Bankruptcies!S158</f>
        <v>1.1454097703453401</v>
      </c>
      <c r="E96" s="173">
        <f>Bankruptcies!T158</f>
        <v>3.52414036147611</v>
      </c>
      <c r="F96" s="173">
        <f>Bankruptcies!U158</f>
        <v>3.1744016252936298</v>
      </c>
      <c r="G96" s="173">
        <f>Bankruptcies!V158</f>
        <v>0</v>
      </c>
      <c r="H96" s="173">
        <f>Bankruptcies!W158</f>
        <v>0.610873549175321</v>
      </c>
    </row>
    <row r="97" spans="2:8" x14ac:dyDescent="0.25">
      <c r="B97" s="14" t="s">
        <v>3</v>
      </c>
      <c r="C97" s="173">
        <f>Bankruptcies!R159</f>
        <v>0</v>
      </c>
      <c r="D97" s="173">
        <f>Bankruptcies!S159</f>
        <v>4.4593088071348896</v>
      </c>
      <c r="E97" s="173">
        <f>Bankruptcies!T159</f>
        <v>5.0461361014994202</v>
      </c>
      <c r="F97" s="173">
        <f>Bankruptcies!U159</f>
        <v>3.53857041755131</v>
      </c>
      <c r="G97" s="173">
        <f>Bankruptcies!V159</f>
        <v>1.1316057485572</v>
      </c>
      <c r="H97" s="173">
        <f>Bankruptcies!W159</f>
        <v>0.68740333390617003</v>
      </c>
    </row>
    <row r="98" spans="2:8" x14ac:dyDescent="0.25">
      <c r="B98" s="14" t="s">
        <v>7</v>
      </c>
      <c r="C98" s="173">
        <f>Bankruptcies!R160</f>
        <v>0</v>
      </c>
      <c r="D98" s="173">
        <f>Bankruptcies!S160</f>
        <v>2.4929366794083401</v>
      </c>
      <c r="E98" s="173">
        <f>Bankruptcies!T160</f>
        <v>4.6278441959120702</v>
      </c>
      <c r="F98" s="173">
        <f>Bankruptcies!U160</f>
        <v>6.5468829562813697</v>
      </c>
      <c r="G98" s="173">
        <f>Bankruptcies!V160</f>
        <v>1.2168410805548799</v>
      </c>
      <c r="H98" s="173">
        <f>Bankruptcies!W160</f>
        <v>0.35288305455572</v>
      </c>
    </row>
    <row r="99" spans="2:8" x14ac:dyDescent="0.25">
      <c r="B99" s="14" t="s">
        <v>4</v>
      </c>
      <c r="C99" s="173">
        <f>Bankruptcies!R161</f>
        <v>0</v>
      </c>
      <c r="D99" s="173">
        <f>Bankruptcies!S161</f>
        <v>2.1872265966754201</v>
      </c>
      <c r="E99" s="173">
        <f>Bankruptcies!T161</f>
        <v>2.63175208895322</v>
      </c>
      <c r="F99" s="173">
        <f>Bankruptcies!U161</f>
        <v>0.73083388145874395</v>
      </c>
      <c r="G99" s="173">
        <f>Bankruptcies!V161</f>
        <v>0</v>
      </c>
      <c r="H99" s="173">
        <f>Bankruptcies!W161</f>
        <v>0.53931614712544496</v>
      </c>
    </row>
    <row r="100" spans="2:8" x14ac:dyDescent="0.25">
      <c r="B100" s="14" t="s">
        <v>5</v>
      </c>
      <c r="C100" s="173">
        <f>Bankruptcies!R162</f>
        <v>0.86760367863959698</v>
      </c>
      <c r="D100" s="173">
        <f>Bankruptcies!S162</f>
        <v>1.2344662990700399</v>
      </c>
      <c r="E100" s="173">
        <f>Bankruptcies!T162</f>
        <v>2.7023896845925202</v>
      </c>
      <c r="F100" s="173">
        <f>Bankruptcies!U162</f>
        <v>3.7263994700231899</v>
      </c>
      <c r="G100" s="173">
        <f>Bankruptcies!V162</f>
        <v>0.43350095370209801</v>
      </c>
      <c r="H100" s="173">
        <f>Bankruptcies!W162</f>
        <v>0.57332874670335998</v>
      </c>
    </row>
    <row r="101" spans="2:8" x14ac:dyDescent="0.25">
      <c r="B101" s="14" t="s">
        <v>6</v>
      </c>
      <c r="C101" s="173">
        <f>Bankruptcies!R163</f>
        <v>0</v>
      </c>
      <c r="D101" s="173">
        <f>Bankruptcies!S163</f>
        <v>1.6575501408917599</v>
      </c>
      <c r="E101" s="173">
        <f>Bankruptcies!T163</f>
        <v>3.2518210197710702</v>
      </c>
      <c r="F101" s="173">
        <f>Bankruptcies!U163</f>
        <v>2.4491795248591699</v>
      </c>
      <c r="G101" s="173">
        <f>Bankruptcies!V163</f>
        <v>1.79640718562874</v>
      </c>
      <c r="H101" s="173">
        <f>Bankruptcies!W163</f>
        <v>0.74446305602084495</v>
      </c>
    </row>
    <row r="102" spans="2:8" x14ac:dyDescent="0.25">
      <c r="B102" s="14" t="s">
        <v>8</v>
      </c>
      <c r="C102" s="173">
        <f>Bankruptcies!R164</f>
        <v>0</v>
      </c>
      <c r="D102" s="173">
        <f>Bankruptcies!S164</f>
        <v>3.4998250087495602</v>
      </c>
      <c r="E102" s="173">
        <f>Bankruptcies!T164</f>
        <v>3.8345396155874001</v>
      </c>
      <c r="F102" s="173">
        <f>Bankruptcies!U164</f>
        <v>3.0910308587914099</v>
      </c>
      <c r="G102" s="173">
        <f>Bankruptcies!V164</f>
        <v>2.4172105390379501</v>
      </c>
      <c r="H102" s="173">
        <f>Bankruptcies!W164</f>
        <v>0.33499715252420398</v>
      </c>
    </row>
    <row r="103" spans="2:8" x14ac:dyDescent="0.25">
      <c r="B103" s="14" t="s">
        <v>9</v>
      </c>
      <c r="C103" s="173">
        <f>Bankruptcies!R165</f>
        <v>0</v>
      </c>
      <c r="D103" s="173">
        <f>Bankruptcies!S165</f>
        <v>0</v>
      </c>
      <c r="E103" s="173">
        <f>Bankruptcies!T165</f>
        <v>5.7630244352236097</v>
      </c>
      <c r="F103" s="173">
        <f>Bankruptcies!U165</f>
        <v>2.3120050864111898</v>
      </c>
      <c r="G103" s="173">
        <f>Bankruptcies!V165</f>
        <v>3.1063939943049399</v>
      </c>
      <c r="H103" s="173">
        <f>Bankruptcies!W165</f>
        <v>0.593718458706881</v>
      </c>
    </row>
    <row r="104" spans="2:8" x14ac:dyDescent="0.25">
      <c r="B104" s="14" t="s">
        <v>46</v>
      </c>
      <c r="C104" s="173">
        <f>Bankruptcies!R166</f>
        <v>0</v>
      </c>
      <c r="D104" s="173">
        <f>Bankruptcies!S166</f>
        <v>2.56443133735094</v>
      </c>
      <c r="E104" s="173">
        <f>Bankruptcies!T166</f>
        <v>1.66481687014428</v>
      </c>
      <c r="F104" s="173">
        <f>Bankruptcies!U166</f>
        <v>3.21181949574434</v>
      </c>
      <c r="G104" s="173">
        <f>Bankruptcies!V166</f>
        <v>2.25047822662316</v>
      </c>
      <c r="H104" s="173">
        <f>Bankruptcies!W166</f>
        <v>1.1490730810479499</v>
      </c>
    </row>
    <row r="105" spans="2:8" x14ac:dyDescent="0.25">
      <c r="B105" s="14" t="s">
        <v>11</v>
      </c>
      <c r="C105" s="173">
        <f>Bankruptcies!R167</f>
        <v>0</v>
      </c>
      <c r="D105" s="173">
        <f>Bankruptcies!S167</f>
        <v>0</v>
      </c>
      <c r="E105" s="173">
        <f>Bankruptcies!T167</f>
        <v>1.9146084625694</v>
      </c>
      <c r="F105" s="173">
        <f>Bankruptcies!U167</f>
        <v>2.9834715675159602</v>
      </c>
      <c r="G105" s="173">
        <f>Bankruptcies!V167</f>
        <v>1.91963143076529</v>
      </c>
      <c r="H105" s="173">
        <f>Bankruptcies!W167</f>
        <v>0</v>
      </c>
    </row>
    <row r="106" spans="2:8" x14ac:dyDescent="0.25">
      <c r="B106" s="14" t="s">
        <v>41</v>
      </c>
      <c r="C106" s="173">
        <f>Bankruptcies!R168</f>
        <v>9.0093336696817905E-2</v>
      </c>
      <c r="D106" s="173">
        <f>Bankruptcies!S168</f>
        <v>1.77378039555303</v>
      </c>
      <c r="E106" s="173">
        <f>Bankruptcies!T168</f>
        <v>3.2660402811634701</v>
      </c>
      <c r="F106" s="173">
        <f>Bankruptcies!U168</f>
        <v>3.0549009339268598</v>
      </c>
      <c r="G106" s="173">
        <f>Bankruptcies!V168</f>
        <v>1.6511069492732799</v>
      </c>
      <c r="H106" s="173">
        <f>Bankruptcies!W168</f>
        <v>0.51550768409689096</v>
      </c>
    </row>
    <row r="107" spans="2:8" x14ac:dyDescent="0.25">
      <c r="B107" s="14" t="s">
        <v>24</v>
      </c>
      <c r="C107" s="173">
        <f>Bankruptcies!R169</f>
        <v>0</v>
      </c>
      <c r="D107" s="173">
        <f>Bankruptcies!S169</f>
        <v>1.52858453072455</v>
      </c>
      <c r="E107" s="173">
        <f>Bankruptcies!T169</f>
        <v>3.4204739799657999</v>
      </c>
      <c r="F107" s="173">
        <f>Bankruptcies!U169</f>
        <v>3.6273333519350399</v>
      </c>
      <c r="G107" s="173">
        <f>Bankruptcies!V169</f>
        <v>0.85329085841060404</v>
      </c>
      <c r="H107" s="173">
        <f>Bankruptcies!W169</f>
        <v>0.420972868298638</v>
      </c>
    </row>
    <row r="108" spans="2:8" x14ac:dyDescent="0.25">
      <c r="B108" s="14" t="s">
        <v>65</v>
      </c>
      <c r="C108" s="173">
        <f>Bankruptcies!R170</f>
        <v>0.13936835474263501</v>
      </c>
      <c r="D108" s="173">
        <f>Bankruptcies!S170</f>
        <v>1.41930760290197</v>
      </c>
      <c r="E108" s="173">
        <f>Bankruptcies!T170</f>
        <v>3.07161646167022</v>
      </c>
      <c r="F108" s="173">
        <f>Bankruptcies!U170</f>
        <v>2.6875125094426102</v>
      </c>
      <c r="G108" s="173">
        <f>Bankruptcies!V170</f>
        <v>1.6732500119808</v>
      </c>
      <c r="H108" s="173">
        <f>Bankruptcies!W170</f>
        <v>0.46955195672438399</v>
      </c>
    </row>
    <row r="109" spans="2:8" x14ac:dyDescent="0.25">
      <c r="B109" s="14" t="s">
        <v>42</v>
      </c>
      <c r="C109" s="173">
        <f>Bankruptcies!R171</f>
        <v>0.20811078486277099</v>
      </c>
      <c r="D109" s="173">
        <f>Bankruptcies!S171</f>
        <v>1.2090451982680099</v>
      </c>
      <c r="E109" s="173">
        <f>Bankruptcies!T171</f>
        <v>2.8845524780387399</v>
      </c>
      <c r="F109" s="173">
        <f>Bankruptcies!U171</f>
        <v>2.7943103203102502</v>
      </c>
      <c r="G109" s="173">
        <f>Bankruptcies!V171</f>
        <v>1.6074511564581699</v>
      </c>
      <c r="H109" s="173">
        <f>Bankruptcies!W171</f>
        <v>0.45997959582446102</v>
      </c>
    </row>
    <row r="113" spans="2:4" ht="18.75" x14ac:dyDescent="0.3">
      <c r="B113" s="46" t="s">
        <v>858</v>
      </c>
    </row>
    <row r="114" spans="2:4" x14ac:dyDescent="0.25">
      <c r="B114" s="79" t="s">
        <v>263</v>
      </c>
    </row>
    <row r="115" spans="2:4" ht="30" x14ac:dyDescent="0.25">
      <c r="B115" s="43">
        <f ca="1">OFFSET('Debt relief orders'!P8,0,-1)</f>
        <v>2024</v>
      </c>
      <c r="C115" s="40" t="s">
        <v>44</v>
      </c>
      <c r="D115" s="40" t="s">
        <v>83</v>
      </c>
    </row>
    <row r="116" spans="2:4" x14ac:dyDescent="0.25">
      <c r="B116" s="14" t="s">
        <v>0</v>
      </c>
      <c r="C116" s="41">
        <f ca="1">OFFSET('Debt relief orders'!P9,0,-1)</f>
        <v>97</v>
      </c>
      <c r="D116" s="44">
        <f ca="1">OFFSET('Debt relief orders'!P31,0,-1)</f>
        <v>9.0023201856148507</v>
      </c>
    </row>
    <row r="117" spans="2:4" x14ac:dyDescent="0.25">
      <c r="B117" s="14" t="s">
        <v>1</v>
      </c>
      <c r="C117" s="41">
        <f ca="1">OFFSET('Debt relief orders'!P10,0,-1)</f>
        <v>71</v>
      </c>
      <c r="D117" s="44">
        <f ca="1">OFFSET('Debt relief orders'!P32,0,-1)</f>
        <v>5.4477932600822498</v>
      </c>
    </row>
    <row r="118" spans="2:4" x14ac:dyDescent="0.25">
      <c r="B118" s="14" t="s">
        <v>2</v>
      </c>
      <c r="C118" s="41">
        <f ca="1">OFFSET('Debt relief orders'!P11,0,-1)</f>
        <v>46</v>
      </c>
      <c r="D118" s="44">
        <f ca="1">OFFSET('Debt relief orders'!P33,0,-1)</f>
        <v>5.1011355571327197</v>
      </c>
    </row>
    <row r="119" spans="2:4" x14ac:dyDescent="0.25">
      <c r="B119" s="14" t="s">
        <v>3</v>
      </c>
      <c r="C119" s="41">
        <f ca="1">OFFSET('Debt relief orders'!P12,0,-1)</f>
        <v>79</v>
      </c>
      <c r="D119" s="44">
        <f ca="1">OFFSET('Debt relief orders'!P34,0,-1)</f>
        <v>8.2985808376314392</v>
      </c>
    </row>
    <row r="120" spans="2:4" x14ac:dyDescent="0.25">
      <c r="B120" s="14" t="s">
        <v>7</v>
      </c>
      <c r="C120" s="41">
        <f ca="1">OFFSET('Debt relief orders'!P13,0,-1)</f>
        <v>66</v>
      </c>
      <c r="D120" s="44">
        <f ca="1">OFFSET('Debt relief orders'!P35,0,-1)</f>
        <v>7.3172354154194101</v>
      </c>
    </row>
    <row r="121" spans="2:4" x14ac:dyDescent="0.25">
      <c r="B121" s="14" t="s">
        <v>4</v>
      </c>
      <c r="C121" s="41">
        <f ca="1">OFFSET('Debt relief orders'!P14,0,-1)</f>
        <v>83</v>
      </c>
      <c r="D121" s="44">
        <f ca="1">OFFSET('Debt relief orders'!P36,0,-1)</f>
        <v>10.151663405088099</v>
      </c>
    </row>
    <row r="122" spans="2:4" x14ac:dyDescent="0.25">
      <c r="B122" s="14" t="s">
        <v>5</v>
      </c>
      <c r="C122" s="41">
        <f ca="1">OFFSET('Debt relief orders'!P15,0,-1)</f>
        <v>116</v>
      </c>
      <c r="D122" s="44">
        <f ca="1">OFFSET('Debt relief orders'!P37,0,-1)</f>
        <v>8.0647964681753397</v>
      </c>
    </row>
    <row r="123" spans="2:4" x14ac:dyDescent="0.25">
      <c r="B123" s="14" t="s">
        <v>6</v>
      </c>
      <c r="C123" s="41">
        <f ca="1">OFFSET('Debt relief orders'!P16,0,-1)</f>
        <v>38</v>
      </c>
      <c r="D123" s="44">
        <f ca="1">OFFSET('Debt relief orders'!P38,0,-1)</f>
        <v>4.0308893414799698</v>
      </c>
    </row>
    <row r="124" spans="2:4" x14ac:dyDescent="0.25">
      <c r="B124" s="14" t="s">
        <v>8</v>
      </c>
      <c r="C124" s="41">
        <f ca="1">OFFSET('Debt relief orders'!P17,0,-1)</f>
        <v>127</v>
      </c>
      <c r="D124" s="44">
        <f ca="1">OFFSET('Debt relief orders'!P39,0,-1)</f>
        <v>10.4655953852493</v>
      </c>
    </row>
    <row r="125" spans="2:4" x14ac:dyDescent="0.25">
      <c r="B125" s="14" t="s">
        <v>9</v>
      </c>
      <c r="C125" s="41">
        <f ca="1">OFFSET('Debt relief orders'!P18,0,-1)</f>
        <v>98</v>
      </c>
      <c r="D125" s="44">
        <f ca="1">OFFSET('Debt relief orders'!P40,0,-1)</f>
        <v>8.7460174384878293</v>
      </c>
    </row>
    <row r="126" spans="2:4" x14ac:dyDescent="0.25">
      <c r="B126" s="14" t="s">
        <v>46</v>
      </c>
      <c r="C126" s="41">
        <f ca="1">OFFSET('Debt relief orders'!P19,0,-1)</f>
        <v>86</v>
      </c>
      <c r="D126" s="44">
        <f ca="1">OFFSET('Debt relief orders'!P41,0,-1)</f>
        <v>8.2184188144453003</v>
      </c>
    </row>
    <row r="127" spans="2:4" x14ac:dyDescent="0.25">
      <c r="B127" s="14" t="s">
        <v>11</v>
      </c>
      <c r="C127" s="41">
        <f ca="1">OFFSET('Debt relief orders'!P20,0,-1)</f>
        <v>60</v>
      </c>
      <c r="D127" s="44">
        <f ca="1">OFFSET('Debt relief orders'!P42,0,-1)</f>
        <v>6.6401797275312902</v>
      </c>
    </row>
    <row r="128" spans="2:4" x14ac:dyDescent="0.25">
      <c r="B128" s="14" t="s">
        <v>41</v>
      </c>
      <c r="C128" s="41">
        <f ca="1">OFFSET('Debt relief orders'!P21,0,-1)</f>
        <v>967</v>
      </c>
      <c r="D128" s="44">
        <f ca="1">OFFSET('Debt relief orders'!P43,0,-1)</f>
        <v>7.6629324069136002</v>
      </c>
    </row>
    <row r="129" spans="2:8" x14ac:dyDescent="0.25">
      <c r="B129" s="14" t="s">
        <v>24</v>
      </c>
      <c r="C129" s="41">
        <f ca="1">OFFSET('Debt relief orders'!P22,0,-1)</f>
        <v>248</v>
      </c>
      <c r="D129" s="44">
        <f ca="1">OFFSET('Debt relief orders'!P44,0,-1)</f>
        <v>11.266940162552901</v>
      </c>
    </row>
    <row r="130" spans="2:8" x14ac:dyDescent="0.25">
      <c r="B130" s="14" t="s">
        <v>65</v>
      </c>
      <c r="C130" s="41">
        <f ca="1">OFFSET('Debt relief orders'!P23,0,-1)</f>
        <v>5388</v>
      </c>
      <c r="D130" s="44">
        <f ca="1">OFFSET('Debt relief orders'!P45,0,-1)</f>
        <v>7.1901883554445902</v>
      </c>
    </row>
    <row r="131" spans="2:8" x14ac:dyDescent="0.25">
      <c r="B131" s="14" t="s">
        <v>42</v>
      </c>
      <c r="C131" s="41">
        <f ca="1">OFFSET('Debt relief orders'!P24,0,-1)</f>
        <v>40819</v>
      </c>
      <c r="D131" s="44">
        <f ca="1">OFFSET('Debt relief orders'!P46,0,-1)</f>
        <v>8.9335744888505602</v>
      </c>
    </row>
    <row r="134" spans="2:8" ht="18.75" x14ac:dyDescent="0.3">
      <c r="B134" s="46" t="s">
        <v>866</v>
      </c>
    </row>
    <row r="135" spans="2:8" x14ac:dyDescent="0.25">
      <c r="B135" s="79" t="s">
        <v>263</v>
      </c>
    </row>
    <row r="136" spans="2:8" x14ac:dyDescent="0.25">
      <c r="B136" s="43">
        <f>'Debt relief orders'!Q155</f>
        <v>2024</v>
      </c>
      <c r="C136" s="40" t="s">
        <v>53</v>
      </c>
      <c r="D136" s="40" t="s">
        <v>84</v>
      </c>
      <c r="E136" s="40" t="s">
        <v>85</v>
      </c>
      <c r="F136" s="40" t="s">
        <v>86</v>
      </c>
      <c r="G136" s="40" t="s">
        <v>87</v>
      </c>
      <c r="H136" s="40" t="s">
        <v>88</v>
      </c>
    </row>
    <row r="137" spans="2:8" x14ac:dyDescent="0.25">
      <c r="B137" s="14" t="s">
        <v>0</v>
      </c>
      <c r="C137" s="173">
        <f>'Debt relief orders'!R156</f>
        <v>10.164897221594799</v>
      </c>
      <c r="D137" s="173">
        <f>'Debt relief orders'!S156</f>
        <v>14.3653393093145</v>
      </c>
      <c r="E137" s="173">
        <f>'Debt relief orders'!T156</f>
        <v>19.3573364305072</v>
      </c>
      <c r="F137" s="173">
        <f>'Debt relief orders'!U156</f>
        <v>8.9635854341736696</v>
      </c>
      <c r="G137" s="173">
        <f>'Debt relief orders'!V156</f>
        <v>5.96788194444445</v>
      </c>
      <c r="H137" s="173">
        <f>'Debt relief orders'!W156</f>
        <v>0.36859565057132299</v>
      </c>
    </row>
    <row r="138" spans="2:8" x14ac:dyDescent="0.25">
      <c r="B138" s="14" t="s">
        <v>1</v>
      </c>
      <c r="C138" s="173">
        <f>'Debt relief orders'!R157</f>
        <v>2.8638251157462702</v>
      </c>
      <c r="D138" s="173">
        <f>'Debt relief orders'!S157</f>
        <v>9.1743119266054993</v>
      </c>
      <c r="E138" s="173">
        <f>'Debt relief orders'!T157</f>
        <v>9.9436526350679504</v>
      </c>
      <c r="F138" s="173">
        <f>'Debt relief orders'!U157</f>
        <v>8.1393455966140298</v>
      </c>
      <c r="G138" s="173">
        <f>'Debt relief orders'!V157</f>
        <v>6.5182511030886499</v>
      </c>
      <c r="H138" s="173">
        <f>'Debt relief orders'!W157</f>
        <v>0.84597597428232996</v>
      </c>
    </row>
    <row r="139" spans="2:8" x14ac:dyDescent="0.25">
      <c r="B139" s="14" t="s">
        <v>2</v>
      </c>
      <c r="C139" s="173">
        <f>'Debt relief orders'!R158</f>
        <v>2.6406126221283301</v>
      </c>
      <c r="D139" s="173">
        <f>'Debt relief orders'!S158</f>
        <v>8.5905732775900603</v>
      </c>
      <c r="E139" s="173">
        <f>'Debt relief orders'!T158</f>
        <v>4.0275889845441304</v>
      </c>
      <c r="F139" s="173">
        <f>'Debt relief orders'!U158</f>
        <v>7.6185639007047197</v>
      </c>
      <c r="G139" s="173">
        <f>'Debt relief orders'!V158</f>
        <v>5.3203617846013502</v>
      </c>
      <c r="H139" s="173">
        <f>'Debt relief orders'!W158</f>
        <v>1.22174709835064</v>
      </c>
    </row>
    <row r="140" spans="2:8" x14ac:dyDescent="0.25">
      <c r="B140" s="14" t="s">
        <v>3</v>
      </c>
      <c r="C140" s="173">
        <f>'Debt relief orders'!R159</f>
        <v>7.1725720843494498</v>
      </c>
      <c r="D140" s="173">
        <f>'Debt relief orders'!S159</f>
        <v>20.8101077666295</v>
      </c>
      <c r="E140" s="173">
        <f>'Debt relief orders'!T159</f>
        <v>12.9757785467128</v>
      </c>
      <c r="F140" s="173">
        <f>'Debt relief orders'!U159</f>
        <v>7.7848549186128801</v>
      </c>
      <c r="G140" s="173">
        <f>'Debt relief orders'!V159</f>
        <v>9.0528459884576193</v>
      </c>
      <c r="H140" s="173">
        <f>'Debt relief orders'!W159</f>
        <v>0.34370166695308502</v>
      </c>
    </row>
    <row r="141" spans="2:8" x14ac:dyDescent="0.25">
      <c r="B141" s="14" t="s">
        <v>7</v>
      </c>
      <c r="C141" s="173">
        <f>'Debt relief orders'!R160</f>
        <v>5.9898173105720298</v>
      </c>
      <c r="D141" s="173">
        <f>'Debt relief orders'!S160</f>
        <v>7.4788100382250304</v>
      </c>
      <c r="E141" s="173">
        <f>'Debt relief orders'!T160</f>
        <v>13.8835325877362</v>
      </c>
      <c r="F141" s="173">
        <f>'Debt relief orders'!U160</f>
        <v>12.3663344729759</v>
      </c>
      <c r="G141" s="173">
        <f>'Debt relief orders'!V160</f>
        <v>7.9094670236067204</v>
      </c>
      <c r="H141" s="173">
        <f>'Debt relief orders'!W160</f>
        <v>1.7644152727786</v>
      </c>
    </row>
    <row r="142" spans="2:8" x14ac:dyDescent="0.25">
      <c r="B142" s="14" t="s">
        <v>4</v>
      </c>
      <c r="C142" s="173">
        <f>'Debt relief orders'!R161</f>
        <v>2.6831231553528299</v>
      </c>
      <c r="D142" s="173">
        <f>'Debt relief orders'!S161</f>
        <v>15.310586176727901</v>
      </c>
      <c r="E142" s="173">
        <f>'Debt relief orders'!T161</f>
        <v>17.764326600434199</v>
      </c>
      <c r="F142" s="173">
        <f>'Debt relief orders'!U161</f>
        <v>13.8858437477161</v>
      </c>
      <c r="G142" s="173">
        <f>'Debt relief orders'!V161</f>
        <v>7.5953212820902296</v>
      </c>
      <c r="H142" s="173">
        <f>'Debt relief orders'!W161</f>
        <v>2.1572645885017798</v>
      </c>
    </row>
    <row r="143" spans="2:8" x14ac:dyDescent="0.25">
      <c r="B143" s="14" t="s">
        <v>5</v>
      </c>
      <c r="C143" s="173">
        <f>'Debt relief orders'!R162</f>
        <v>6.0732257504771798</v>
      </c>
      <c r="D143" s="173">
        <f>'Debt relief orders'!S162</f>
        <v>14.402106822483701</v>
      </c>
      <c r="E143" s="173">
        <f>'Debt relief orders'!T162</f>
        <v>11.967725746052601</v>
      </c>
      <c r="F143" s="173">
        <f>'Debt relief orders'!U162</f>
        <v>11.179198410069599</v>
      </c>
      <c r="G143" s="173">
        <f>'Debt relief orders'!V162</f>
        <v>5.2020114444251799</v>
      </c>
      <c r="H143" s="173">
        <f>'Debt relief orders'!W162</f>
        <v>1.14665749340672</v>
      </c>
    </row>
    <row r="144" spans="2:8" x14ac:dyDescent="0.25">
      <c r="B144" s="14" t="s">
        <v>6</v>
      </c>
      <c r="C144" s="173">
        <f>'Debt relief orders'!R163</f>
        <v>4.3271311120727001</v>
      </c>
      <c r="D144" s="173">
        <f>'Debt relief orders'!S163</f>
        <v>9.9453008453505696</v>
      </c>
      <c r="E144" s="173">
        <f>'Debt relief orders'!T163</f>
        <v>6.5036420395421404</v>
      </c>
      <c r="F144" s="173">
        <f>'Debt relief orders'!U163</f>
        <v>4.2860641685035503</v>
      </c>
      <c r="G144" s="173">
        <f>'Debt relief orders'!V163</f>
        <v>2.9940119760478998</v>
      </c>
      <c r="H144" s="173">
        <f>'Debt relief orders'!W163</f>
        <v>0.37223152801042197</v>
      </c>
    </row>
    <row r="145" spans="2:8" x14ac:dyDescent="0.25">
      <c r="B145" s="14" t="s">
        <v>8</v>
      </c>
      <c r="C145" s="173">
        <f>'Debt relief orders'!R164</f>
        <v>13.2839927886896</v>
      </c>
      <c r="D145" s="173">
        <f>'Debt relief orders'!S164</f>
        <v>19.999000049997498</v>
      </c>
      <c r="E145" s="173">
        <f>'Debt relief orders'!T164</f>
        <v>15.817475914298001</v>
      </c>
      <c r="F145" s="173">
        <f>'Debt relief orders'!U164</f>
        <v>11.3337798155685</v>
      </c>
      <c r="G145" s="173">
        <f>'Debt relief orders'!V164</f>
        <v>7.2516316171138504</v>
      </c>
      <c r="H145" s="173">
        <f>'Debt relief orders'!W164</f>
        <v>1.00499145757261</v>
      </c>
    </row>
    <row r="146" spans="2:8" x14ac:dyDescent="0.25">
      <c r="B146" s="14" t="s">
        <v>9</v>
      </c>
      <c r="C146" s="173">
        <f>'Debt relief orders'!R165</f>
        <v>9.3034073729503408</v>
      </c>
      <c r="D146" s="173">
        <f>'Debt relief orders'!S165</f>
        <v>18.356754019496101</v>
      </c>
      <c r="E146" s="173">
        <f>'Debt relief orders'!T165</f>
        <v>16.136468418626102</v>
      </c>
      <c r="F146" s="173">
        <f>'Debt relief orders'!U165</f>
        <v>9.8260216172475605</v>
      </c>
      <c r="G146" s="173">
        <f>'Debt relief orders'!V165</f>
        <v>4.6595909914574198</v>
      </c>
      <c r="H146" s="173">
        <f>'Debt relief orders'!W165</f>
        <v>2.0780146054740798</v>
      </c>
    </row>
    <row r="147" spans="2:8" x14ac:dyDescent="0.25">
      <c r="B147" s="14" t="s">
        <v>46</v>
      </c>
      <c r="C147" s="173">
        <f>'Debt relief orders'!R166</f>
        <v>7.0905223351453603</v>
      </c>
      <c r="D147" s="173">
        <f>'Debt relief orders'!S166</f>
        <v>10.8988331837415</v>
      </c>
      <c r="E147" s="173">
        <f>'Debt relief orders'!T166</f>
        <v>16.648168701442799</v>
      </c>
      <c r="F147" s="173">
        <f>'Debt relief orders'!U166</f>
        <v>8.02954873936085</v>
      </c>
      <c r="G147" s="173">
        <f>'Debt relief orders'!V166</f>
        <v>6.1888151232136801</v>
      </c>
      <c r="H147" s="173">
        <f>'Debt relief orders'!W166</f>
        <v>2.68117052244523</v>
      </c>
    </row>
    <row r="148" spans="2:8" x14ac:dyDescent="0.25">
      <c r="B148" s="14" t="s">
        <v>11</v>
      </c>
      <c r="C148" s="173">
        <f>'Debt relief orders'!R167</f>
        <v>7.74593338497289</v>
      </c>
      <c r="D148" s="173">
        <f>'Debt relief orders'!S167</f>
        <v>15.313935681470101</v>
      </c>
      <c r="E148" s="173">
        <f>'Debt relief orders'!T167</f>
        <v>5.7438253877082097</v>
      </c>
      <c r="F148" s="173">
        <f>'Debt relief orders'!U167</f>
        <v>9.5471090160510794</v>
      </c>
      <c r="G148" s="173">
        <f>'Debt relief orders'!V167</f>
        <v>4.47914000511902</v>
      </c>
      <c r="H148" s="173">
        <f>'Debt relief orders'!W167</f>
        <v>1.70641184249819</v>
      </c>
    </row>
    <row r="149" spans="2:8" x14ac:dyDescent="0.25">
      <c r="B149" s="14" t="s">
        <v>41</v>
      </c>
      <c r="C149" s="173">
        <f>'Debt relief orders'!R168</f>
        <v>6.3966269054740703</v>
      </c>
      <c r="D149" s="173">
        <f>'Debt relief orders'!S168</f>
        <v>13.877223094620801</v>
      </c>
      <c r="E149" s="173">
        <f>'Debt relief orders'!T168</f>
        <v>12.5434880363524</v>
      </c>
      <c r="F149" s="173">
        <f>'Debt relief orders'!U168</f>
        <v>9.4071552568541303</v>
      </c>
      <c r="G149" s="173">
        <f>'Debt relief orders'!V168</f>
        <v>6.0855084701786497</v>
      </c>
      <c r="H149" s="173">
        <f>'Debt relief orders'!W168</f>
        <v>1.2736072195335</v>
      </c>
    </row>
    <row r="150" spans="2:8" x14ac:dyDescent="0.25">
      <c r="B150" s="14" t="s">
        <v>24</v>
      </c>
      <c r="C150" s="173">
        <f>'Debt relief orders'!R169</f>
        <v>10.7351225204201</v>
      </c>
      <c r="D150" s="173">
        <f>'Debt relief orders'!S169</f>
        <v>17.069193926424099</v>
      </c>
      <c r="E150" s="173">
        <f>'Debt relief orders'!T169</f>
        <v>17.102369899829</v>
      </c>
      <c r="F150" s="173">
        <f>'Debt relief orders'!U169</f>
        <v>12.2771282680878</v>
      </c>
      <c r="G150" s="173">
        <f>'Debt relief orders'!V169</f>
        <v>11.0927811593378</v>
      </c>
      <c r="H150" s="173">
        <f>'Debt relief orders'!W169</f>
        <v>1.0524321707466</v>
      </c>
    </row>
    <row r="151" spans="2:8" x14ac:dyDescent="0.25">
      <c r="B151" s="14" t="s">
        <v>65</v>
      </c>
      <c r="C151" s="173">
        <f>'Debt relief orders'!R170</f>
        <v>4.7803345676723996</v>
      </c>
      <c r="D151" s="173">
        <f>'Debt relief orders'!S170</f>
        <v>12.315089749570101</v>
      </c>
      <c r="E151" s="173">
        <f>'Debt relief orders'!T170</f>
        <v>11.220802992632001</v>
      </c>
      <c r="F151" s="173">
        <f>'Debt relief orders'!U170</f>
        <v>9.4022584789809098</v>
      </c>
      <c r="G151" s="173">
        <f>'Debt relief orders'!V170</f>
        <v>6.3762197058491497</v>
      </c>
      <c r="H151" s="173">
        <f>'Debt relief orders'!W170</f>
        <v>1.2805962456119599</v>
      </c>
    </row>
    <row r="152" spans="2:8" x14ac:dyDescent="0.25">
      <c r="B152" s="14" t="s">
        <v>42</v>
      </c>
      <c r="C152" s="173">
        <f>'Debt relief orders'!R171</f>
        <v>5.6814244267536402</v>
      </c>
      <c r="D152" s="173">
        <f>'Debt relief orders'!S171</f>
        <v>13.4971542515779</v>
      </c>
      <c r="E152" s="173">
        <f>'Debt relief orders'!T171</f>
        <v>14.2430435222209</v>
      </c>
      <c r="F152" s="173">
        <f>'Debt relief orders'!U171</f>
        <v>12.023541788331</v>
      </c>
      <c r="G152" s="173">
        <f>'Debt relief orders'!V171</f>
        <v>8.1749594012919307</v>
      </c>
      <c r="H152" s="173">
        <f>'Debt relief orders'!W171</f>
        <v>1.71657708038524</v>
      </c>
    </row>
    <row r="156" spans="2:8" ht="18.75" x14ac:dyDescent="0.3">
      <c r="B156" s="46" t="s">
        <v>863</v>
      </c>
    </row>
    <row r="157" spans="2:8" x14ac:dyDescent="0.25">
      <c r="B157" s="79" t="s">
        <v>263</v>
      </c>
    </row>
    <row r="158" spans="2:8" ht="30" x14ac:dyDescent="0.25">
      <c r="B158" s="43">
        <f ca="1">OFFSET(IVAs!P8,0,-1)</f>
        <v>2024</v>
      </c>
      <c r="C158" s="40" t="s">
        <v>44</v>
      </c>
      <c r="D158" s="40" t="s">
        <v>83</v>
      </c>
    </row>
    <row r="159" spans="2:8" x14ac:dyDescent="0.25">
      <c r="B159" s="14" t="s">
        <v>0</v>
      </c>
      <c r="C159" s="41">
        <f ca="1">OFFSET(IVAs!P9,0,-1)</f>
        <v>143</v>
      </c>
      <c r="D159" s="44">
        <f ca="1">OFFSET(IVAs!P31,0,-1)</f>
        <v>13.271461716937401</v>
      </c>
    </row>
    <row r="160" spans="2:8" x14ac:dyDescent="0.25">
      <c r="B160" s="14" t="s">
        <v>1</v>
      </c>
      <c r="C160" s="41">
        <f ca="1">OFFSET(IVAs!P10,0,-1)</f>
        <v>164</v>
      </c>
      <c r="D160" s="44">
        <f ca="1">OFFSET(IVAs!P32,0,-1)</f>
        <v>12.583635135964601</v>
      </c>
    </row>
    <row r="161" spans="2:4" x14ac:dyDescent="0.25">
      <c r="B161" s="14" t="s">
        <v>2</v>
      </c>
      <c r="C161" s="41">
        <f ca="1">OFFSET(IVAs!P11,0,-1)</f>
        <v>157</v>
      </c>
      <c r="D161" s="44">
        <f ca="1">OFFSET(IVAs!P33,0,-1)</f>
        <v>17.410397444996502</v>
      </c>
    </row>
    <row r="162" spans="2:4" x14ac:dyDescent="0.25">
      <c r="B162" s="14" t="s">
        <v>3</v>
      </c>
      <c r="C162" s="41">
        <f ca="1">OFFSET(IVAs!P12,0,-1)</f>
        <v>167</v>
      </c>
      <c r="D162" s="44">
        <f ca="1">OFFSET(IVAs!P34,0,-1)</f>
        <v>17.542569618790498</v>
      </c>
    </row>
    <row r="163" spans="2:4" x14ac:dyDescent="0.25">
      <c r="B163" s="14" t="s">
        <v>7</v>
      </c>
      <c r="C163" s="41">
        <f ca="1">OFFSET(IVAs!P13,0,-1)</f>
        <v>129</v>
      </c>
      <c r="D163" s="44">
        <f ca="1">OFFSET(IVAs!P35,0,-1)</f>
        <v>14.301869221046999</v>
      </c>
    </row>
    <row r="164" spans="2:4" x14ac:dyDescent="0.25">
      <c r="B164" s="14" t="s">
        <v>4</v>
      </c>
      <c r="C164" s="41">
        <f ca="1">OFFSET(IVAs!P14,0,-1)</f>
        <v>134</v>
      </c>
      <c r="D164" s="44">
        <f ca="1">OFFSET(IVAs!P36,0,-1)</f>
        <v>16.389432485322899</v>
      </c>
    </row>
    <row r="165" spans="2:4" x14ac:dyDescent="0.25">
      <c r="B165" s="14" t="s">
        <v>5</v>
      </c>
      <c r="C165" s="41">
        <f ca="1">OFFSET(IVAs!P15,0,-1)</f>
        <v>201</v>
      </c>
      <c r="D165" s="44">
        <f ca="1">OFFSET(IVAs!P37,0,-1)</f>
        <v>13.9743456043383</v>
      </c>
    </row>
    <row r="166" spans="2:4" x14ac:dyDescent="0.25">
      <c r="B166" s="14" t="s">
        <v>6</v>
      </c>
      <c r="C166" s="41">
        <f ca="1">OFFSET(IVAs!P16,0,-1)</f>
        <v>119</v>
      </c>
      <c r="D166" s="44">
        <f ca="1">OFFSET(IVAs!P38,0,-1)</f>
        <v>12.6230482009504</v>
      </c>
    </row>
    <row r="167" spans="2:4" x14ac:dyDescent="0.25">
      <c r="B167" s="14" t="s">
        <v>8</v>
      </c>
      <c r="C167" s="41">
        <f ca="1">OFFSET(IVAs!P17,0,-1)</f>
        <v>254</v>
      </c>
      <c r="D167" s="44">
        <f ca="1">OFFSET(IVAs!P39,0,-1)</f>
        <v>20.931190770498599</v>
      </c>
    </row>
    <row r="168" spans="2:4" x14ac:dyDescent="0.25">
      <c r="B168" s="14" t="s">
        <v>9</v>
      </c>
      <c r="C168" s="41">
        <f ca="1">OFFSET(IVAs!P18,0,-1)</f>
        <v>227</v>
      </c>
      <c r="D168" s="44">
        <f ca="1">OFFSET(IVAs!P40,0,-1)</f>
        <v>20.2586322299667</v>
      </c>
    </row>
    <row r="169" spans="2:4" x14ac:dyDescent="0.25">
      <c r="B169" s="14" t="s">
        <v>46</v>
      </c>
      <c r="C169" s="41">
        <f ca="1">OFFSET(IVAs!P19,0,-1)</f>
        <v>154</v>
      </c>
      <c r="D169" s="44">
        <f ca="1">OFFSET(IVAs!P41,0,-1)</f>
        <v>14.7167034584253</v>
      </c>
    </row>
    <row r="170" spans="2:4" x14ac:dyDescent="0.25">
      <c r="B170" s="14" t="s">
        <v>11</v>
      </c>
      <c r="C170" s="41">
        <f ca="1">OFFSET(IVAs!P20,0,-1)</f>
        <v>81</v>
      </c>
      <c r="D170" s="44">
        <f ca="1">OFFSET(IVAs!P42,0,-1)</f>
        <v>8.9642426321672399</v>
      </c>
    </row>
    <row r="171" spans="2:4" x14ac:dyDescent="0.25">
      <c r="B171" s="14" t="s">
        <v>41</v>
      </c>
      <c r="C171" s="41">
        <f ca="1">OFFSET(IVAs!P21,0,-1)</f>
        <v>1930</v>
      </c>
      <c r="D171" s="44">
        <f ca="1">OFFSET(IVAs!P43,0,-1)</f>
        <v>15.294167058266</v>
      </c>
    </row>
    <row r="172" spans="2:4" x14ac:dyDescent="0.25">
      <c r="B172" s="14" t="s">
        <v>24</v>
      </c>
      <c r="C172" s="41">
        <f ca="1">OFFSET(IVAs!P22,0,-1)</f>
        <v>431</v>
      </c>
      <c r="D172" s="44">
        <f ca="1">OFFSET(IVAs!P44,0,-1)</f>
        <v>19.580851653468901</v>
      </c>
    </row>
    <row r="173" spans="2:4" x14ac:dyDescent="0.25">
      <c r="B173" s="14" t="s">
        <v>65</v>
      </c>
      <c r="C173" s="41">
        <f ca="1">OFFSET(IVAs!P23,0,-1)</f>
        <v>9543</v>
      </c>
      <c r="D173" s="44">
        <f ca="1">OFFSET(IVAs!P45,0,-1)</f>
        <v>12.734960556051901</v>
      </c>
    </row>
    <row r="174" spans="2:4" x14ac:dyDescent="0.25">
      <c r="B174" s="14" t="s">
        <v>42</v>
      </c>
      <c r="C174" s="41">
        <f ca="1">OFFSET(IVAs!P24,0,-1)</f>
        <v>63331</v>
      </c>
      <c r="D174" s="44">
        <f ca="1">OFFSET(IVAs!P46,0,-1)</f>
        <v>13.860511182375699</v>
      </c>
    </row>
    <row r="177" spans="2:8" ht="18.75" x14ac:dyDescent="0.3">
      <c r="B177" s="46" t="s">
        <v>868</v>
      </c>
    </row>
    <row r="178" spans="2:8" x14ac:dyDescent="0.25">
      <c r="B178" s="79" t="s">
        <v>263</v>
      </c>
    </row>
    <row r="179" spans="2:8" x14ac:dyDescent="0.25">
      <c r="B179" s="43">
        <f>IVAs!Q155</f>
        <v>2024</v>
      </c>
      <c r="C179" s="40" t="s">
        <v>53</v>
      </c>
      <c r="D179" s="40" t="s">
        <v>84</v>
      </c>
      <c r="E179" s="40" t="s">
        <v>85</v>
      </c>
      <c r="F179" s="40" t="s">
        <v>86</v>
      </c>
      <c r="G179" s="40" t="s">
        <v>87</v>
      </c>
      <c r="H179" s="40" t="s">
        <v>88</v>
      </c>
    </row>
    <row r="180" spans="2:8" x14ac:dyDescent="0.25">
      <c r="B180" s="14" t="s">
        <v>0</v>
      </c>
      <c r="C180" s="173">
        <f>IVAs!R156</f>
        <v>3.3882990738649199</v>
      </c>
      <c r="D180" s="173">
        <f>IVAs!S156</f>
        <v>24.708383612020899</v>
      </c>
      <c r="E180" s="173">
        <f>IVAs!T156</f>
        <v>29.865604778496799</v>
      </c>
      <c r="F180" s="173">
        <f>IVAs!U156</f>
        <v>14.5658263305322</v>
      </c>
      <c r="G180" s="173">
        <f>IVAs!V156</f>
        <v>7.0529513888888902</v>
      </c>
      <c r="H180" s="173">
        <f>IVAs!W156</f>
        <v>1.4743826022852899</v>
      </c>
    </row>
    <row r="181" spans="2:8" x14ac:dyDescent="0.25">
      <c r="B181" s="14" t="s">
        <v>1</v>
      </c>
      <c r="C181" s="173">
        <f>IVAs!R157</f>
        <v>2.8638251157462702</v>
      </c>
      <c r="D181" s="173">
        <f>IVAs!S157</f>
        <v>23.5091743119266</v>
      </c>
      <c r="E181" s="173">
        <f>IVAs!T157</f>
        <v>35.355209369130499</v>
      </c>
      <c r="F181" s="173">
        <f>IVAs!U157</f>
        <v>15.7360681534538</v>
      </c>
      <c r="G181" s="173">
        <f>IVAs!V157</f>
        <v>8.5238668271159206</v>
      </c>
      <c r="H181" s="173">
        <f>IVAs!W157</f>
        <v>1.9739439399920999</v>
      </c>
    </row>
    <row r="182" spans="2:8" x14ac:dyDescent="0.25">
      <c r="B182" s="14" t="s">
        <v>2</v>
      </c>
      <c r="C182" s="173">
        <f>IVAs!R158</f>
        <v>7.9218378663850002</v>
      </c>
      <c r="D182" s="173">
        <f>IVAs!S158</f>
        <v>25.771719832770199</v>
      </c>
      <c r="E182" s="173">
        <f>IVAs!T158</f>
        <v>23.1586366611287</v>
      </c>
      <c r="F182" s="173">
        <f>IVAs!U158</f>
        <v>26.030093327407801</v>
      </c>
      <c r="G182" s="173">
        <f>IVAs!V158</f>
        <v>12.1608269362317</v>
      </c>
      <c r="H182" s="173">
        <f>IVAs!W158</f>
        <v>1.8326206475259601</v>
      </c>
    </row>
    <row r="183" spans="2:8" x14ac:dyDescent="0.25">
      <c r="B183" s="14" t="s">
        <v>3</v>
      </c>
      <c r="C183" s="173">
        <f>IVAs!R159</f>
        <v>15.7796585855688</v>
      </c>
      <c r="D183" s="173">
        <f>IVAs!S159</f>
        <v>36.417688591601603</v>
      </c>
      <c r="E183" s="173">
        <f>IVAs!T159</f>
        <v>45.415224913494797</v>
      </c>
      <c r="F183" s="173">
        <f>IVAs!U159</f>
        <v>16.985138004246298</v>
      </c>
      <c r="G183" s="173">
        <f>IVAs!V159</f>
        <v>9.0528459884576193</v>
      </c>
      <c r="H183" s="173">
        <f>IVAs!W159</f>
        <v>1.3748066678123401</v>
      </c>
    </row>
    <row r="184" spans="2:8" x14ac:dyDescent="0.25">
      <c r="B184" s="14" t="s">
        <v>7</v>
      </c>
      <c r="C184" s="173">
        <f>IVAs!R160</f>
        <v>4.4923629829290199</v>
      </c>
      <c r="D184" s="173">
        <f>IVAs!S160</f>
        <v>30.746219046036199</v>
      </c>
      <c r="E184" s="173">
        <f>IVAs!T160</f>
        <v>33.166216737369801</v>
      </c>
      <c r="F184" s="173">
        <f>IVAs!U160</f>
        <v>21.822943187604601</v>
      </c>
      <c r="G184" s="173">
        <f>IVAs!V160</f>
        <v>6.6926259430518398</v>
      </c>
      <c r="H184" s="173">
        <f>IVAs!W160</f>
        <v>1.7644152727786</v>
      </c>
    </row>
    <row r="185" spans="2:8" x14ac:dyDescent="0.25">
      <c r="B185" s="14" t="s">
        <v>4</v>
      </c>
      <c r="C185" s="173">
        <f>IVAs!R161</f>
        <v>4.0246847330292503</v>
      </c>
      <c r="D185" s="173">
        <f>IVAs!S161</f>
        <v>26.246719160104998</v>
      </c>
      <c r="E185" s="173">
        <f>IVAs!T161</f>
        <v>32.896901111915298</v>
      </c>
      <c r="F185" s="173">
        <f>IVAs!U161</f>
        <v>21.194182562303599</v>
      </c>
      <c r="G185" s="173">
        <f>IVAs!V161</f>
        <v>11.3929819231353</v>
      </c>
      <c r="H185" s="173">
        <f>IVAs!W161</f>
        <v>0.53931614712544496</v>
      </c>
    </row>
    <row r="186" spans="2:8" x14ac:dyDescent="0.25">
      <c r="B186" s="14" t="s">
        <v>5</v>
      </c>
      <c r="C186" s="173">
        <f>IVAs!R162</f>
        <v>10.4112441436752</v>
      </c>
      <c r="D186" s="173">
        <f>IVAs!S162</f>
        <v>18.105505719693902</v>
      </c>
      <c r="E186" s="173">
        <f>IVAs!T162</f>
        <v>28.182063853607701</v>
      </c>
      <c r="F186" s="173">
        <f>IVAs!U162</f>
        <v>19.046041735674098</v>
      </c>
      <c r="G186" s="173">
        <f>IVAs!V162</f>
        <v>8.67001907404196</v>
      </c>
      <c r="H186" s="173">
        <f>IVAs!W162</f>
        <v>1.7199862401100801</v>
      </c>
    </row>
    <row r="187" spans="2:8" x14ac:dyDescent="0.25">
      <c r="B187" s="14" t="s">
        <v>6</v>
      </c>
      <c r="C187" s="173">
        <f>IVAs!R163</f>
        <v>8.6542622241453895</v>
      </c>
      <c r="D187" s="173">
        <f>IVAs!S163</f>
        <v>28.178352395160001</v>
      </c>
      <c r="E187" s="173">
        <f>IVAs!T163</f>
        <v>26.014568158168601</v>
      </c>
      <c r="F187" s="173">
        <f>IVAs!U163</f>
        <v>15.919666911584599</v>
      </c>
      <c r="G187" s="173">
        <f>IVAs!V163</f>
        <v>5.9880239520958103</v>
      </c>
      <c r="H187" s="173">
        <f>IVAs!W163</f>
        <v>1.1166945840312701</v>
      </c>
    </row>
    <row r="188" spans="2:8" x14ac:dyDescent="0.25">
      <c r="B188" s="14" t="s">
        <v>8</v>
      </c>
      <c r="C188" s="173">
        <f>IVAs!R164</f>
        <v>12.335136160926099</v>
      </c>
      <c r="D188" s="173">
        <f>IVAs!S164</f>
        <v>43.4978251087446</v>
      </c>
      <c r="E188" s="173">
        <f>IVAs!T164</f>
        <v>41.700618319512998</v>
      </c>
      <c r="F188" s="173">
        <f>IVAs!U164</f>
        <v>23.182731440935601</v>
      </c>
      <c r="G188" s="173">
        <f>IVAs!V164</f>
        <v>8.7019579405366194</v>
      </c>
      <c r="H188" s="173">
        <f>IVAs!W164</f>
        <v>1.3399886100968099</v>
      </c>
    </row>
    <row r="189" spans="2:8" x14ac:dyDescent="0.25">
      <c r="B189" s="14" t="s">
        <v>9</v>
      </c>
      <c r="C189" s="173">
        <f>IVAs!R165</f>
        <v>8.1404814513315493</v>
      </c>
      <c r="D189" s="173">
        <f>IVAs!S165</f>
        <v>43.676414736042503</v>
      </c>
      <c r="E189" s="173">
        <f>IVAs!T165</f>
        <v>42.070078377132297</v>
      </c>
      <c r="F189" s="173">
        <f>IVAs!U165</f>
        <v>30.056066123345499</v>
      </c>
      <c r="G189" s="173">
        <f>IVAs!V165</f>
        <v>11.3901113124515</v>
      </c>
      <c r="H189" s="173">
        <f>IVAs!W165</f>
        <v>1.18743691741376</v>
      </c>
    </row>
    <row r="190" spans="2:8" x14ac:dyDescent="0.25">
      <c r="B190" s="14" t="s">
        <v>46</v>
      </c>
      <c r="C190" s="173">
        <f>IVAs!R166</f>
        <v>9.4540297801938102</v>
      </c>
      <c r="D190" s="173">
        <f>IVAs!S166</f>
        <v>22.438774201820699</v>
      </c>
      <c r="E190" s="173">
        <f>IVAs!T166</f>
        <v>25.527192008878998</v>
      </c>
      <c r="F190" s="173">
        <f>IVAs!U166</f>
        <v>20.876826722338201</v>
      </c>
      <c r="G190" s="173">
        <f>IVAs!V166</f>
        <v>12.377630246427399</v>
      </c>
      <c r="H190" s="173">
        <f>IVAs!W166</f>
        <v>1.5320974413972701</v>
      </c>
    </row>
    <row r="191" spans="2:8" x14ac:dyDescent="0.25">
      <c r="B191" s="14" t="s">
        <v>11</v>
      </c>
      <c r="C191" s="173">
        <f>IVAs!R167</f>
        <v>4.6475600309837297</v>
      </c>
      <c r="D191" s="173">
        <f>IVAs!S167</f>
        <v>16.925928911098602</v>
      </c>
      <c r="E191" s="173">
        <f>IVAs!T167</f>
        <v>14.6786648796988</v>
      </c>
      <c r="F191" s="173">
        <f>IVAs!U167</f>
        <v>13.127274897070199</v>
      </c>
      <c r="G191" s="173">
        <f>IVAs!V167</f>
        <v>5.1190171487074503</v>
      </c>
      <c r="H191" s="173">
        <f>IVAs!W167</f>
        <v>1.70641184249819</v>
      </c>
    </row>
    <row r="192" spans="2:8" x14ac:dyDescent="0.25">
      <c r="B192" s="14" t="s">
        <v>41</v>
      </c>
      <c r="C192" s="173">
        <f>IVAs!R168</f>
        <v>7.2975602724422499</v>
      </c>
      <c r="D192" s="173">
        <f>IVAs!S168</f>
        <v>28.223976293946698</v>
      </c>
      <c r="E192" s="173">
        <f>IVAs!T168</f>
        <v>31.335053132321999</v>
      </c>
      <c r="F192" s="173">
        <f>IVAs!U168</f>
        <v>19.832610825017198</v>
      </c>
      <c r="G192" s="173">
        <f>IVAs!V168</f>
        <v>8.8688030418107502</v>
      </c>
      <c r="H192" s="173">
        <f>IVAs!W168</f>
        <v>1.48587508945575</v>
      </c>
    </row>
    <row r="193" spans="2:8" x14ac:dyDescent="0.25">
      <c r="B193" s="14" t="s">
        <v>24</v>
      </c>
      <c r="C193" s="173">
        <f>IVAs!R169</f>
        <v>12.602100350058301</v>
      </c>
      <c r="D193" s="173">
        <f>IVAs!S169</f>
        <v>31.335982879853301</v>
      </c>
      <c r="E193" s="173">
        <f>IVAs!T169</f>
        <v>39.579770339604202</v>
      </c>
      <c r="F193" s="173">
        <f>IVAs!U169</f>
        <v>21.484974469153698</v>
      </c>
      <c r="G193" s="173">
        <f>IVAs!V169</f>
        <v>9.1017691563797705</v>
      </c>
      <c r="H193" s="173">
        <f>IVAs!W169</f>
        <v>2.1048643414931898</v>
      </c>
    </row>
    <row r="194" spans="2:8" x14ac:dyDescent="0.25">
      <c r="B194" s="14" t="s">
        <v>65</v>
      </c>
      <c r="C194" s="173">
        <f>IVAs!R170</f>
        <v>5.6444183670767396</v>
      </c>
      <c r="D194" s="173">
        <f>IVAs!S170</f>
        <v>23.461847021141601</v>
      </c>
      <c r="E194" s="173">
        <f>IVAs!T170</f>
        <v>25.442700640416401</v>
      </c>
      <c r="F194" s="173">
        <f>IVAs!U170</f>
        <v>15.8426037718794</v>
      </c>
      <c r="G194" s="173">
        <f>IVAs!V170</f>
        <v>7.5215024810398798</v>
      </c>
      <c r="H194" s="173">
        <f>IVAs!W170</f>
        <v>1.5527229478044999</v>
      </c>
    </row>
    <row r="195" spans="2:8" x14ac:dyDescent="0.25">
      <c r="B195" s="14" t="s">
        <v>42</v>
      </c>
      <c r="C195" s="173">
        <f>IVAs!R171</f>
        <v>5.9332384764375901</v>
      </c>
      <c r="D195" s="173">
        <f>IVAs!S171</f>
        <v>23.652107127051899</v>
      </c>
      <c r="E195" s="173">
        <f>IVAs!T171</f>
        <v>28.1318210744809</v>
      </c>
      <c r="F195" s="173">
        <f>IVAs!U171</f>
        <v>17.5969759598194</v>
      </c>
      <c r="G195" s="173">
        <f>IVAs!V171</f>
        <v>7.9104593806363903</v>
      </c>
      <c r="H195" s="173">
        <f>IVAs!W171</f>
        <v>1.6164202329073301</v>
      </c>
    </row>
    <row r="199" spans="2:8" ht="18.75" x14ac:dyDescent="0.3">
      <c r="B199" s="46" t="s">
        <v>1120</v>
      </c>
    </row>
    <row r="200" spans="2:8" x14ac:dyDescent="0.25">
      <c r="B200" s="79" t="s">
        <v>878</v>
      </c>
    </row>
    <row r="201" spans="2:8" x14ac:dyDescent="0.25">
      <c r="B201" s="21" t="s">
        <v>1121</v>
      </c>
      <c r="C201" s="21">
        <v>2021</v>
      </c>
      <c r="D201" s="21">
        <v>2022</v>
      </c>
      <c r="E201" s="21">
        <v>2023</v>
      </c>
    </row>
    <row r="202" spans="2:8" x14ac:dyDescent="0.25">
      <c r="B202" s="14" t="s">
        <v>0</v>
      </c>
      <c r="C202" s="23">
        <f>'% debt advice need'!B9/100</f>
        <v>0.14499999999999999</v>
      </c>
      <c r="D202" s="23">
        <f>'% debt advice need'!C9/100</f>
        <v>0.158</v>
      </c>
      <c r="E202" s="23">
        <f>'% debt advice need'!D9/100</f>
        <v>0.14199999999999999</v>
      </c>
    </row>
    <row r="203" spans="2:8" x14ac:dyDescent="0.25">
      <c r="B203" s="14" t="s">
        <v>1</v>
      </c>
      <c r="C203" s="23">
        <f>'% debt advice need'!B10/100</f>
        <v>0.121</v>
      </c>
      <c r="D203" s="23">
        <f>'% debt advice need'!C10/100</f>
        <v>0.13100000000000001</v>
      </c>
      <c r="E203" s="23">
        <f>'% debt advice need'!D10/100</f>
        <v>0.122</v>
      </c>
    </row>
    <row r="204" spans="2:8" x14ac:dyDescent="0.25">
      <c r="B204" s="14" t="s">
        <v>2</v>
      </c>
      <c r="C204" s="23">
        <f>'% debt advice need'!B11/100</f>
        <v>0.16699999999999998</v>
      </c>
      <c r="D204" s="23">
        <f>'% debt advice need'!C11/100</f>
        <v>0.16899999999999998</v>
      </c>
      <c r="E204" s="23">
        <f>'% debt advice need'!D11/100</f>
        <v>0.14300000000000002</v>
      </c>
    </row>
    <row r="205" spans="2:8" x14ac:dyDescent="0.25">
      <c r="B205" s="14" t="s">
        <v>3</v>
      </c>
      <c r="C205" s="23">
        <f>'% debt advice need'!B12/100</f>
        <v>0.13600000000000001</v>
      </c>
      <c r="D205" s="23">
        <f>'% debt advice need'!C12/100</f>
        <v>0.14599999999999999</v>
      </c>
      <c r="E205" s="23">
        <f>'% debt advice need'!D12/100</f>
        <v>0.13</v>
      </c>
    </row>
    <row r="206" spans="2:8" x14ac:dyDescent="0.25">
      <c r="B206" s="14" t="s">
        <v>7</v>
      </c>
      <c r="C206" s="23">
        <f>'% debt advice need'!B13/100</f>
        <v>0.11199999999999999</v>
      </c>
      <c r="D206" s="23">
        <f>'% debt advice need'!C13/100</f>
        <v>0.13600000000000001</v>
      </c>
      <c r="E206" s="23">
        <f>'% debt advice need'!D13/100</f>
        <v>0.12300000000000001</v>
      </c>
    </row>
    <row r="207" spans="2:8" x14ac:dyDescent="0.25">
      <c r="B207" s="14" t="s">
        <v>4</v>
      </c>
      <c r="C207" s="23">
        <f>'% debt advice need'!B14/100</f>
        <v>0.19699999999999998</v>
      </c>
      <c r="D207" s="23">
        <f>'% debt advice need'!C14/100</f>
        <v>0.19500000000000001</v>
      </c>
      <c r="E207" s="23">
        <f>'% debt advice need'!D14/100</f>
        <v>0.16800000000000001</v>
      </c>
    </row>
    <row r="208" spans="2:8" x14ac:dyDescent="0.25">
      <c r="B208" s="14" t="s">
        <v>5</v>
      </c>
      <c r="C208" s="23">
        <f>'% debt advice need'!B15/100</f>
        <v>0.13200000000000001</v>
      </c>
      <c r="D208" s="23">
        <f>'% debt advice need'!C15/100</f>
        <v>0.129</v>
      </c>
      <c r="E208" s="23">
        <f>'% debt advice need'!D15/100</f>
        <v>0.12</v>
      </c>
    </row>
    <row r="209" spans="2:7" x14ac:dyDescent="0.25">
      <c r="B209" s="14" t="s">
        <v>6</v>
      </c>
      <c r="C209" s="23">
        <f>'% debt advice need'!B16/100</f>
        <v>0.114</v>
      </c>
      <c r="D209" s="23">
        <f>'% debt advice need'!C16/100</f>
        <v>0.151</v>
      </c>
      <c r="E209" s="23">
        <f>'% debt advice need'!D16/100</f>
        <v>0.11800000000000001</v>
      </c>
    </row>
    <row r="210" spans="2:7" x14ac:dyDescent="0.25">
      <c r="B210" s="14" t="s">
        <v>8</v>
      </c>
      <c r="C210" s="23">
        <f>'% debt advice need'!B17/100</f>
        <v>0.13300000000000001</v>
      </c>
      <c r="D210" s="23">
        <f>'% debt advice need'!C17/100</f>
        <v>0.14300000000000002</v>
      </c>
      <c r="E210" s="23">
        <f>'% debt advice need'!D17/100</f>
        <v>0.11800000000000001</v>
      </c>
    </row>
    <row r="211" spans="2:7" x14ac:dyDescent="0.25">
      <c r="B211" s="14" t="s">
        <v>9</v>
      </c>
      <c r="C211" s="23">
        <f>'% debt advice need'!B18/100</f>
        <v>0.14199999999999999</v>
      </c>
      <c r="D211" s="23">
        <f>'% debt advice need'!C18/100</f>
        <v>0.13600000000000001</v>
      </c>
      <c r="E211" s="23">
        <f>'% debt advice need'!D18/100</f>
        <v>0.13300000000000001</v>
      </c>
    </row>
    <row r="212" spans="2:7" x14ac:dyDescent="0.25">
      <c r="B212" s="14" t="s">
        <v>46</v>
      </c>
      <c r="C212" s="23">
        <f>'% debt advice need'!B19/100</f>
        <v>0.13300000000000001</v>
      </c>
      <c r="D212" s="23">
        <f>'% debt advice need'!C19/100</f>
        <v>0.17300000000000001</v>
      </c>
      <c r="E212" s="23">
        <f>'% debt advice need'!D19/100</f>
        <v>0.13300000000000001</v>
      </c>
    </row>
    <row r="213" spans="2:7" x14ac:dyDescent="0.25">
      <c r="B213" s="14" t="s">
        <v>11</v>
      </c>
      <c r="C213" s="23">
        <f>'% debt advice need'!B20/100</f>
        <v>0.13300000000000001</v>
      </c>
      <c r="D213" s="23">
        <f>'% debt advice need'!C20/100</f>
        <v>0.14800000000000002</v>
      </c>
      <c r="E213" s="23">
        <f>'% debt advice need'!D20/100</f>
        <v>0.12300000000000001</v>
      </c>
    </row>
    <row r="214" spans="2:7" x14ac:dyDescent="0.25">
      <c r="B214" s="14" t="s">
        <v>41</v>
      </c>
      <c r="C214" s="253" t="s">
        <v>1122</v>
      </c>
      <c r="D214" s="253" t="s">
        <v>1122</v>
      </c>
      <c r="E214" s="253" t="s">
        <v>1122</v>
      </c>
    </row>
    <row r="215" spans="2:7" x14ac:dyDescent="0.25">
      <c r="B215" s="14" t="s">
        <v>24</v>
      </c>
      <c r="C215" s="23">
        <f>'% debt advice need'!B22/100</f>
        <v>0.153</v>
      </c>
      <c r="D215" s="23">
        <f>'% debt advice need'!C22/100</f>
        <v>0.14499999999999999</v>
      </c>
      <c r="E215" s="23">
        <f>'% debt advice need'!D22/100</f>
        <v>0.121</v>
      </c>
    </row>
    <row r="216" spans="2:7" x14ac:dyDescent="0.25">
      <c r="B216" s="14" t="s">
        <v>65</v>
      </c>
      <c r="C216" s="23">
        <f>'% debt advice need'!B23/100</f>
        <v>0.124</v>
      </c>
      <c r="D216" s="23">
        <f>'% debt advice need'!C23/100</f>
        <v>0.14599999999999999</v>
      </c>
      <c r="E216" s="23">
        <f>'% debt advice need'!D23/100</f>
        <v>0.126</v>
      </c>
    </row>
    <row r="217" spans="2:7" x14ac:dyDescent="0.25">
      <c r="B217" s="14" t="s">
        <v>42</v>
      </c>
      <c r="C217" s="254" t="s">
        <v>1122</v>
      </c>
      <c r="D217" s="254" t="s">
        <v>1122</v>
      </c>
      <c r="E217" s="254" t="s">
        <v>1122</v>
      </c>
    </row>
    <row r="222" spans="2:7" ht="18.75" x14ac:dyDescent="0.3">
      <c r="B222" s="46" t="s">
        <v>1116</v>
      </c>
    </row>
    <row r="223" spans="2:7" x14ac:dyDescent="0.25">
      <c r="B223" s="79" t="s">
        <v>878</v>
      </c>
    </row>
    <row r="224" spans="2:7" ht="45" x14ac:dyDescent="0.25">
      <c r="B224" s="43">
        <f>'Unmet debt advice'!B7</f>
        <v>2019</v>
      </c>
      <c r="C224" s="40" t="s">
        <v>877</v>
      </c>
      <c r="D224" s="40" t="s">
        <v>879</v>
      </c>
      <c r="E224" s="40" t="s">
        <v>862</v>
      </c>
      <c r="F224" s="40" t="s">
        <v>861</v>
      </c>
      <c r="G224" s="40" t="s">
        <v>862</v>
      </c>
    </row>
    <row r="225" spans="2:7" x14ac:dyDescent="0.25">
      <c r="B225" s="14" t="s">
        <v>0</v>
      </c>
      <c r="C225" s="6">
        <f>'Unmet debt advice'!B8</f>
        <v>1400</v>
      </c>
      <c r="D225" s="6">
        <f>'Unmet debt advice'!B24</f>
        <v>600</v>
      </c>
      <c r="E225" s="6">
        <f>'Unmet debt advice'!B40</f>
        <v>800</v>
      </c>
      <c r="F225" s="23">
        <f>D225/C225</f>
        <v>0.42857142857142855</v>
      </c>
      <c r="G225" s="23">
        <f>E225/C225</f>
        <v>0.5714285714285714</v>
      </c>
    </row>
    <row r="226" spans="2:7" x14ac:dyDescent="0.25">
      <c r="B226" s="14" t="s">
        <v>1</v>
      </c>
      <c r="C226" s="6">
        <f>'Unmet debt advice'!B9</f>
        <v>1710</v>
      </c>
      <c r="D226" s="6">
        <f>'Unmet debt advice'!B25</f>
        <v>510</v>
      </c>
      <c r="E226" s="6">
        <f>'Unmet debt advice'!B41</f>
        <v>1200</v>
      </c>
      <c r="F226" s="23">
        <f t="shared" ref="F226:F236" si="4">D226/C226</f>
        <v>0.2982456140350877</v>
      </c>
      <c r="G226" s="23">
        <f t="shared" ref="G226:G236" si="5">E226/C226</f>
        <v>0.70175438596491224</v>
      </c>
    </row>
    <row r="227" spans="2:7" x14ac:dyDescent="0.25">
      <c r="B227" s="14" t="s">
        <v>2</v>
      </c>
      <c r="C227" s="6">
        <f>'Unmet debt advice'!B10</f>
        <v>1190</v>
      </c>
      <c r="D227" s="6">
        <f>'Unmet debt advice'!B26</f>
        <v>290</v>
      </c>
      <c r="E227" s="6">
        <f>'Unmet debt advice'!B42</f>
        <v>900</v>
      </c>
      <c r="F227" s="23">
        <f t="shared" si="4"/>
        <v>0.24369747899159663</v>
      </c>
      <c r="G227" s="23">
        <f t="shared" si="5"/>
        <v>0.75630252100840334</v>
      </c>
    </row>
    <row r="228" spans="2:7" x14ac:dyDescent="0.25">
      <c r="B228" s="14" t="s">
        <v>3</v>
      </c>
      <c r="C228" s="6">
        <f>'Unmet debt advice'!B11</f>
        <v>1190</v>
      </c>
      <c r="D228" s="6">
        <f>'Unmet debt advice'!B27</f>
        <v>690</v>
      </c>
      <c r="E228" s="6">
        <f>'Unmet debt advice'!B43</f>
        <v>500</v>
      </c>
      <c r="F228" s="23">
        <f t="shared" si="4"/>
        <v>0.57983193277310929</v>
      </c>
      <c r="G228" s="23">
        <f t="shared" si="5"/>
        <v>0.42016806722689076</v>
      </c>
    </row>
    <row r="229" spans="2:7" x14ac:dyDescent="0.25">
      <c r="B229" s="14" t="s">
        <v>62</v>
      </c>
      <c r="C229" s="6">
        <f>'Unmet debt advice'!B12</f>
        <v>1190</v>
      </c>
      <c r="D229" s="6">
        <f>'Unmet debt advice'!B28</f>
        <v>390</v>
      </c>
      <c r="E229" s="6">
        <f>'Unmet debt advice'!B44</f>
        <v>800</v>
      </c>
      <c r="F229" s="23">
        <f t="shared" si="4"/>
        <v>0.32773109243697479</v>
      </c>
      <c r="G229" s="23">
        <f t="shared" si="5"/>
        <v>0.67226890756302526</v>
      </c>
    </row>
    <row r="230" spans="2:7" x14ac:dyDescent="0.25">
      <c r="B230" s="14" t="s">
        <v>4</v>
      </c>
      <c r="C230" s="6">
        <f>'Unmet debt advice'!B13</f>
        <v>1280</v>
      </c>
      <c r="D230" s="6">
        <f>'Unmet debt advice'!B29</f>
        <v>380</v>
      </c>
      <c r="E230" s="6">
        <f>'Unmet debt advice'!B45</f>
        <v>900</v>
      </c>
      <c r="F230" s="23">
        <f t="shared" si="4"/>
        <v>0.296875</v>
      </c>
      <c r="G230" s="23">
        <f t="shared" si="5"/>
        <v>0.703125</v>
      </c>
    </row>
    <row r="231" spans="2:7" x14ac:dyDescent="0.25">
      <c r="B231" s="14" t="s">
        <v>5</v>
      </c>
      <c r="C231" s="6">
        <f>'Unmet debt advice'!B14</f>
        <v>1820</v>
      </c>
      <c r="D231" s="6">
        <f>'Unmet debt advice'!B30</f>
        <v>920</v>
      </c>
      <c r="E231" s="6">
        <f>'Unmet debt advice'!B46</f>
        <v>900</v>
      </c>
      <c r="F231" s="23">
        <f t="shared" si="4"/>
        <v>0.50549450549450547</v>
      </c>
      <c r="G231" s="23">
        <f t="shared" si="5"/>
        <v>0.49450549450549453</v>
      </c>
    </row>
    <row r="232" spans="2:7" x14ac:dyDescent="0.25">
      <c r="B232" s="14" t="s">
        <v>6</v>
      </c>
      <c r="C232" s="6">
        <f>'Unmet debt advice'!B15</f>
        <v>1080</v>
      </c>
      <c r="D232" s="6">
        <f>'Unmet debt advice'!B31</f>
        <v>380</v>
      </c>
      <c r="E232" s="6">
        <f>'Unmet debt advice'!B47</f>
        <v>700</v>
      </c>
      <c r="F232" s="23">
        <f t="shared" si="4"/>
        <v>0.35185185185185186</v>
      </c>
      <c r="G232" s="23">
        <f t="shared" si="5"/>
        <v>0.64814814814814814</v>
      </c>
    </row>
    <row r="233" spans="2:7" x14ac:dyDescent="0.25">
      <c r="B233" s="14" t="s">
        <v>8</v>
      </c>
      <c r="C233" s="6">
        <f>'Unmet debt advice'!B16</f>
        <v>1620</v>
      </c>
      <c r="D233" s="6">
        <f>'Unmet debt advice'!B32</f>
        <v>720</v>
      </c>
      <c r="E233" s="6">
        <f>'Unmet debt advice'!B48</f>
        <v>900</v>
      </c>
      <c r="F233" s="23">
        <f t="shared" si="4"/>
        <v>0.44444444444444442</v>
      </c>
      <c r="G233" s="23">
        <f t="shared" si="5"/>
        <v>0.55555555555555558</v>
      </c>
    </row>
    <row r="234" spans="2:7" x14ac:dyDescent="0.25">
      <c r="B234" s="14" t="s">
        <v>9</v>
      </c>
      <c r="C234" s="6">
        <f>'Unmet debt advice'!B17</f>
        <v>1640</v>
      </c>
      <c r="D234" s="6">
        <f>'Unmet debt advice'!B33</f>
        <v>540</v>
      </c>
      <c r="E234" s="6">
        <f>'Unmet debt advice'!B49</f>
        <v>1100</v>
      </c>
      <c r="F234" s="23">
        <f t="shared" si="4"/>
        <v>0.32926829268292684</v>
      </c>
      <c r="G234" s="23">
        <f t="shared" si="5"/>
        <v>0.67073170731707321</v>
      </c>
    </row>
    <row r="235" spans="2:7" x14ac:dyDescent="0.25">
      <c r="B235" s="14" t="s">
        <v>10</v>
      </c>
      <c r="C235" s="6">
        <f>'Unmet debt advice'!B18</f>
        <v>1200</v>
      </c>
      <c r="D235" s="6">
        <f>'Unmet debt advice'!B34</f>
        <v>500</v>
      </c>
      <c r="E235" s="6">
        <f>'Unmet debt advice'!B50</f>
        <v>700</v>
      </c>
      <c r="F235" s="23">
        <f t="shared" si="4"/>
        <v>0.41666666666666669</v>
      </c>
      <c r="G235" s="23">
        <f t="shared" si="5"/>
        <v>0.58333333333333337</v>
      </c>
    </row>
    <row r="236" spans="2:7" x14ac:dyDescent="0.25">
      <c r="B236" s="14" t="s">
        <v>11</v>
      </c>
      <c r="C236" s="6">
        <f>'Unmet debt advice'!B19</f>
        <v>1210</v>
      </c>
      <c r="D236" s="6">
        <f>'Unmet debt advice'!B35</f>
        <v>910</v>
      </c>
      <c r="E236" s="6">
        <f>'Unmet debt advice'!B51</f>
        <v>300</v>
      </c>
      <c r="F236" s="23">
        <f t="shared" si="4"/>
        <v>0.75206611570247939</v>
      </c>
      <c r="G236" s="23">
        <f t="shared" si="5"/>
        <v>0.24793388429752067</v>
      </c>
    </row>
    <row r="241" spans="2:3" ht="18.75" x14ac:dyDescent="0.3">
      <c r="B241" s="46" t="s">
        <v>1117</v>
      </c>
    </row>
    <row r="242" spans="2:3" x14ac:dyDescent="0.25">
      <c r="B242" s="14" t="s">
        <v>929</v>
      </c>
    </row>
    <row r="243" spans="2:3" x14ac:dyDescent="0.25">
      <c r="B243" s="79" t="s">
        <v>878</v>
      </c>
    </row>
    <row r="244" spans="2:3" ht="45" x14ac:dyDescent="0.25">
      <c r="B244" s="43">
        <f>'Over-Indebtedness'!B6</f>
        <v>2018</v>
      </c>
      <c r="C244" s="40" t="s">
        <v>928</v>
      </c>
    </row>
    <row r="245" spans="2:3" x14ac:dyDescent="0.25">
      <c r="B245" s="14" t="s">
        <v>0</v>
      </c>
      <c r="C245" s="23">
        <f>'Over-Indebtedness'!B7</f>
        <v>0.157</v>
      </c>
    </row>
    <row r="246" spans="2:3" x14ac:dyDescent="0.25">
      <c r="B246" s="14" t="s">
        <v>1</v>
      </c>
      <c r="C246" s="23">
        <f>'Over-Indebtedness'!B8</f>
        <v>0.14899999999999999</v>
      </c>
    </row>
    <row r="247" spans="2:3" x14ac:dyDescent="0.25">
      <c r="B247" s="14" t="s">
        <v>2</v>
      </c>
      <c r="C247" s="23">
        <f>'Over-Indebtedness'!B9</f>
        <v>0.16699999999999998</v>
      </c>
    </row>
    <row r="248" spans="2:3" x14ac:dyDescent="0.25">
      <c r="B248" s="14" t="s">
        <v>3</v>
      </c>
      <c r="C248" s="23">
        <f>'Over-Indebtedness'!B10</f>
        <v>0.154</v>
      </c>
    </row>
    <row r="249" spans="2:3" x14ac:dyDescent="0.25">
      <c r="B249" s="14" t="s">
        <v>62</v>
      </c>
      <c r="C249" s="23">
        <f>'Over-Indebtedness'!B11</f>
        <v>0.155</v>
      </c>
    </row>
    <row r="250" spans="2:3" x14ac:dyDescent="0.25">
      <c r="B250" s="14" t="s">
        <v>4</v>
      </c>
      <c r="C250" s="23">
        <f>'Over-Indebtedness'!B12</f>
        <v>0.17399999999999999</v>
      </c>
    </row>
    <row r="251" spans="2:3" x14ac:dyDescent="0.25">
      <c r="B251" s="14" t="s">
        <v>5</v>
      </c>
      <c r="C251" s="23">
        <f>'Over-Indebtedness'!B13</f>
        <v>0.156</v>
      </c>
    </row>
    <row r="252" spans="2:3" x14ac:dyDescent="0.25">
      <c r="B252" s="14" t="s">
        <v>6</v>
      </c>
      <c r="C252" s="23">
        <f>'Over-Indebtedness'!B14</f>
        <v>0.13</v>
      </c>
    </row>
    <row r="253" spans="2:3" x14ac:dyDescent="0.25">
      <c r="B253" s="14" t="s">
        <v>8</v>
      </c>
      <c r="C253" s="23">
        <f>'Over-Indebtedness'!B15</f>
        <v>0.159</v>
      </c>
    </row>
    <row r="254" spans="2:3" x14ac:dyDescent="0.25">
      <c r="B254" s="14" t="s">
        <v>9</v>
      </c>
      <c r="C254" s="23">
        <f>'Over-Indebtedness'!B16</f>
        <v>0.17</v>
      </c>
    </row>
    <row r="255" spans="2:3" x14ac:dyDescent="0.25">
      <c r="B255" s="14" t="s">
        <v>10</v>
      </c>
      <c r="C255" s="23">
        <f>'Over-Indebtedness'!B17</f>
        <v>0.14400000000000002</v>
      </c>
    </row>
    <row r="256" spans="2:3" x14ac:dyDescent="0.25">
      <c r="B256" s="14" t="s">
        <v>11</v>
      </c>
      <c r="C256" s="23">
        <f>'Over-Indebtedness'!B18</f>
        <v>0.152</v>
      </c>
    </row>
    <row r="257" spans="1:3" x14ac:dyDescent="0.25">
      <c r="B257" s="179" t="s">
        <v>41</v>
      </c>
      <c r="C257" s="23">
        <f>'Over-Indebtedness'!B19</f>
        <v>0.155</v>
      </c>
    </row>
    <row r="258" spans="1:3" x14ac:dyDescent="0.25">
      <c r="B258" s="179" t="s">
        <v>24</v>
      </c>
      <c r="C258" s="23">
        <f>'Over-Indebtedness'!B20</f>
        <v>0.16300000000000001</v>
      </c>
    </row>
    <row r="263" spans="1:3" ht="28.5" x14ac:dyDescent="0.45">
      <c r="A263" s="183" t="s">
        <v>990</v>
      </c>
    </row>
    <row r="265" spans="1:3" s="14" customFormat="1" ht="23.25" x14ac:dyDescent="0.35">
      <c r="A265" s="113" t="s">
        <v>857</v>
      </c>
    </row>
    <row r="266" spans="1:3" s="14" customFormat="1" x14ac:dyDescent="0.25"/>
    <row r="267" spans="1:3" s="14" customFormat="1" ht="18.75" x14ac:dyDescent="0.3">
      <c r="A267" s="46" t="s">
        <v>90</v>
      </c>
    </row>
    <row r="268" spans="1:3" s="14" customFormat="1" x14ac:dyDescent="0.25">
      <c r="A268" s="79" t="s">
        <v>263</v>
      </c>
    </row>
    <row r="269" spans="1:3" s="14" customFormat="1" x14ac:dyDescent="0.25">
      <c r="A269" s="14" t="s">
        <v>264</v>
      </c>
    </row>
    <row r="270" spans="1:3" x14ac:dyDescent="0.25">
      <c r="A270" s="14" t="s">
        <v>933</v>
      </c>
    </row>
    <row r="272" spans="1:3" ht="18.75" x14ac:dyDescent="0.3">
      <c r="A272" s="46" t="s">
        <v>869</v>
      </c>
    </row>
    <row r="273" spans="1:1" x14ac:dyDescent="0.25">
      <c r="A273" s="79" t="s">
        <v>263</v>
      </c>
    </row>
    <row r="274" spans="1:1" x14ac:dyDescent="0.25">
      <c r="A274" s="14" t="s">
        <v>934</v>
      </c>
    </row>
    <row r="275" spans="1:1" x14ac:dyDescent="0.25">
      <c r="A275" s="14" t="s">
        <v>935</v>
      </c>
    </row>
    <row r="276" spans="1:1" x14ac:dyDescent="0.25">
      <c r="A276" s="14" t="s">
        <v>936</v>
      </c>
    </row>
    <row r="278" spans="1:1" ht="18.75" x14ac:dyDescent="0.3">
      <c r="A278" s="46" t="s">
        <v>937</v>
      </c>
    </row>
    <row r="279" spans="1:1" x14ac:dyDescent="0.25">
      <c r="A279" s="79" t="s">
        <v>263</v>
      </c>
    </row>
    <row r="280" spans="1:1" x14ac:dyDescent="0.25">
      <c r="A280" s="179" t="s">
        <v>938</v>
      </c>
    </row>
    <row r="281" spans="1:1" x14ac:dyDescent="0.25">
      <c r="A281" s="179" t="s">
        <v>939</v>
      </c>
    </row>
    <row r="282" spans="1:1" x14ac:dyDescent="0.25">
      <c r="A282" s="179" t="s">
        <v>940</v>
      </c>
    </row>
    <row r="283" spans="1:1" x14ac:dyDescent="0.25">
      <c r="A283" s="179" t="s">
        <v>941</v>
      </c>
    </row>
    <row r="285" spans="1:1" ht="18.75" x14ac:dyDescent="0.3">
      <c r="A285" s="46" t="s">
        <v>942</v>
      </c>
    </row>
    <row r="286" spans="1:1" x14ac:dyDescent="0.25">
      <c r="A286" s="79" t="s">
        <v>263</v>
      </c>
    </row>
    <row r="287" spans="1:1" x14ac:dyDescent="0.25">
      <c r="A287" s="179" t="s">
        <v>943</v>
      </c>
    </row>
    <row r="288" spans="1:1" x14ac:dyDescent="0.25">
      <c r="A288" s="179" t="s">
        <v>944</v>
      </c>
    </row>
    <row r="289" spans="1:1" x14ac:dyDescent="0.25">
      <c r="A289" s="179" t="s">
        <v>945</v>
      </c>
    </row>
    <row r="290" spans="1:1" x14ac:dyDescent="0.25">
      <c r="A290" s="179"/>
    </row>
    <row r="291" spans="1:1" ht="18.75" x14ac:dyDescent="0.3">
      <c r="A291" s="46" t="s">
        <v>880</v>
      </c>
    </row>
    <row r="292" spans="1:1" x14ac:dyDescent="0.25">
      <c r="A292" s="79" t="s">
        <v>878</v>
      </c>
    </row>
    <row r="293" spans="1:1" x14ac:dyDescent="0.25">
      <c r="A293" s="179" t="s">
        <v>948</v>
      </c>
    </row>
    <row r="294" spans="1:1" x14ac:dyDescent="0.25">
      <c r="A294" s="179" t="s">
        <v>949</v>
      </c>
    </row>
    <row r="295" spans="1:1" x14ac:dyDescent="0.25">
      <c r="A295" s="179" t="s">
        <v>952</v>
      </c>
    </row>
    <row r="296" spans="1:1" x14ac:dyDescent="0.25">
      <c r="A296" s="179" t="s">
        <v>950</v>
      </c>
    </row>
    <row r="297" spans="1:1" x14ac:dyDescent="0.25">
      <c r="A297" s="179" t="s">
        <v>951</v>
      </c>
    </row>
    <row r="298" spans="1:1" x14ac:dyDescent="0.25">
      <c r="A298" s="179"/>
    </row>
    <row r="300" spans="1:1" ht="18.75" x14ac:dyDescent="0.3">
      <c r="A300" s="46" t="s">
        <v>927</v>
      </c>
    </row>
    <row r="301" spans="1:1" x14ac:dyDescent="0.25">
      <c r="A301" s="79" t="s">
        <v>878</v>
      </c>
    </row>
    <row r="302" spans="1:1" x14ac:dyDescent="0.25">
      <c r="A302" s="179" t="s">
        <v>946</v>
      </c>
    </row>
    <row r="303" spans="1:1" x14ac:dyDescent="0.25">
      <c r="A303" s="179" t="s">
        <v>947</v>
      </c>
    </row>
    <row r="305" spans="1:1" ht="18.75" x14ac:dyDescent="0.3">
      <c r="A305" s="46"/>
    </row>
    <row r="306" spans="1:1" x14ac:dyDescent="0.25">
      <c r="A306" s="79"/>
    </row>
    <row r="307" spans="1:1" x14ac:dyDescent="0.25">
      <c r="A307" s="179"/>
    </row>
    <row r="308" spans="1:1" x14ac:dyDescent="0.25">
      <c r="A308" s="179"/>
    </row>
  </sheetData>
  <hyperlinks>
    <hyperlink ref="B4" location="Debt!A241" display="Glossary" xr:uid="{7F8AC455-FE1F-4F78-93FF-7DAFEA54B278}"/>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Drop Down 1">
              <controlPr defaultSize="0" autoLine="0" autoPict="0" altText="Dropdown box allowing user to select the geography that they are interested in">
                <anchor moveWithCells="1">
                  <from>
                    <xdr:col>1</xdr:col>
                    <xdr:colOff>152400</xdr:colOff>
                    <xdr:row>1</xdr:row>
                    <xdr:rowOff>0</xdr:rowOff>
                  </from>
                  <to>
                    <xdr:col>4</xdr:col>
                    <xdr:colOff>657225</xdr:colOff>
                    <xdr:row>3</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551FE-BD17-4FFE-884A-339BF5EB15A8}">
  <sheetPr codeName="Sheet13">
    <tabColor theme="4" tint="0.59999389629810485"/>
  </sheetPr>
  <dimension ref="A2:C21"/>
  <sheetViews>
    <sheetView workbookViewId="0">
      <selection activeCell="BE21" sqref="BE21"/>
    </sheetView>
  </sheetViews>
  <sheetFormatPr defaultRowHeight="14.25" x14ac:dyDescent="0.2"/>
  <sheetData>
    <row r="2" spans="1:3" x14ac:dyDescent="0.2">
      <c r="A2" t="s">
        <v>49</v>
      </c>
      <c r="B2">
        <v>1</v>
      </c>
      <c r="C2" t="str" cm="1">
        <f t="array" ref="C2">INDEX(A6:A21,B2)</f>
        <v>Ashford</v>
      </c>
    </row>
    <row r="5" spans="1:3" x14ac:dyDescent="0.2">
      <c r="A5" t="s">
        <v>50</v>
      </c>
    </row>
    <row r="6" spans="1:3" x14ac:dyDescent="0.2">
      <c r="A6" t="s">
        <v>0</v>
      </c>
    </row>
    <row r="7" spans="1:3" x14ac:dyDescent="0.2">
      <c r="A7" t="s">
        <v>1</v>
      </c>
    </row>
    <row r="8" spans="1:3" x14ac:dyDescent="0.2">
      <c r="A8" t="s">
        <v>2</v>
      </c>
    </row>
    <row r="9" spans="1:3" x14ac:dyDescent="0.2">
      <c r="A9" t="s">
        <v>3</v>
      </c>
    </row>
    <row r="10" spans="1:3" x14ac:dyDescent="0.2">
      <c r="A10" t="s">
        <v>7</v>
      </c>
    </row>
    <row r="11" spans="1:3" x14ac:dyDescent="0.2">
      <c r="A11" t="s">
        <v>4</v>
      </c>
    </row>
    <row r="12" spans="1:3" x14ac:dyDescent="0.2">
      <c r="A12" t="s">
        <v>5</v>
      </c>
    </row>
    <row r="13" spans="1:3" x14ac:dyDescent="0.2">
      <c r="A13" t="s">
        <v>6</v>
      </c>
    </row>
    <row r="14" spans="1:3" x14ac:dyDescent="0.2">
      <c r="A14" t="s">
        <v>8</v>
      </c>
    </row>
    <row r="15" spans="1:3" x14ac:dyDescent="0.2">
      <c r="A15" t="s">
        <v>9</v>
      </c>
    </row>
    <row r="16" spans="1:3" x14ac:dyDescent="0.2">
      <c r="A16" t="s">
        <v>46</v>
      </c>
    </row>
    <row r="17" spans="1:1" x14ac:dyDescent="0.2">
      <c r="A17" t="s">
        <v>11</v>
      </c>
    </row>
    <row r="18" spans="1:1" x14ac:dyDescent="0.2">
      <c r="A18" t="s">
        <v>41</v>
      </c>
    </row>
    <row r="19" spans="1:1" x14ac:dyDescent="0.2">
      <c r="A19" t="s">
        <v>24</v>
      </c>
    </row>
    <row r="20" spans="1:1" x14ac:dyDescent="0.2">
      <c r="A20" t="s">
        <v>26</v>
      </c>
    </row>
    <row r="21" spans="1:1" x14ac:dyDescent="0.2">
      <c r="A21" t="s">
        <v>42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5A9E-BB29-446A-BEA0-7C4D20715A0A}">
  <sheetPr codeName="Sheet20">
    <tabColor theme="4" tint="0.59999389629810485"/>
  </sheetPr>
  <dimension ref="A1:AQ222"/>
  <sheetViews>
    <sheetView showZeros="0" workbookViewId="0">
      <selection activeCell="BE21" sqref="BE21"/>
    </sheetView>
  </sheetViews>
  <sheetFormatPr defaultRowHeight="15" x14ac:dyDescent="0.25"/>
  <cols>
    <col min="1" max="1" width="9.75" style="151" bestFit="1" customWidth="1"/>
    <col min="2" max="2" width="21.5" style="151" bestFit="1" customWidth="1"/>
    <col min="3" max="3" width="16.625" style="151" bestFit="1" customWidth="1"/>
    <col min="4" max="4" width="18.375" style="151" bestFit="1" customWidth="1"/>
    <col min="5" max="5" width="23.625" style="151" bestFit="1" customWidth="1"/>
    <col min="6" max="6" width="9" style="151"/>
    <col min="7" max="7" width="12" style="151" customWidth="1"/>
    <col min="8" max="8" width="9" style="151"/>
    <col min="9" max="9" width="9.75" style="151" bestFit="1" customWidth="1"/>
    <col min="10" max="10" width="21.5" style="151" bestFit="1" customWidth="1"/>
    <col min="11" max="11" width="16.625" style="151" bestFit="1" customWidth="1"/>
    <col min="12" max="12" width="18.375" style="151" bestFit="1" customWidth="1"/>
    <col min="13" max="14" width="11.125" style="151" customWidth="1"/>
    <col min="15" max="16" width="12" style="151" customWidth="1"/>
    <col min="17" max="17" width="25.375" style="151" bestFit="1" customWidth="1"/>
    <col min="18" max="37" width="9" style="151"/>
    <col min="44" max="286" width="9" style="151"/>
    <col min="287" max="287" width="9.75" style="151" bestFit="1" customWidth="1"/>
    <col min="288" max="288" width="21.5" style="151" bestFit="1" customWidth="1"/>
    <col min="289" max="289" width="16.625" style="151" bestFit="1" customWidth="1"/>
    <col min="290" max="290" width="18.375" style="151" bestFit="1" customWidth="1"/>
    <col min="291" max="291" width="23.625" style="151" bestFit="1" customWidth="1"/>
    <col min="292" max="292" width="23.75" style="151" bestFit="1" customWidth="1"/>
    <col min="293" max="293" width="9" style="151"/>
    <col min="294" max="294" width="23.75" style="151" bestFit="1" customWidth="1"/>
    <col min="295" max="296" width="12" style="151" customWidth="1"/>
    <col min="297" max="542" width="9" style="151"/>
    <col min="543" max="543" width="9.75" style="151" bestFit="1" customWidth="1"/>
    <col min="544" max="544" width="21.5" style="151" bestFit="1" customWidth="1"/>
    <col min="545" max="545" width="16.625" style="151" bestFit="1" customWidth="1"/>
    <col min="546" max="546" width="18.375" style="151" bestFit="1" customWidth="1"/>
    <col min="547" max="547" width="23.625" style="151" bestFit="1" customWidth="1"/>
    <col min="548" max="548" width="23.75" style="151" bestFit="1" customWidth="1"/>
    <col min="549" max="549" width="9" style="151"/>
    <col min="550" max="550" width="23.75" style="151" bestFit="1" customWidth="1"/>
    <col min="551" max="552" width="12" style="151" customWidth="1"/>
    <col min="553" max="798" width="9" style="151"/>
    <col min="799" max="799" width="9.75" style="151" bestFit="1" customWidth="1"/>
    <col min="800" max="800" width="21.5" style="151" bestFit="1" customWidth="1"/>
    <col min="801" max="801" width="16.625" style="151" bestFit="1" customWidth="1"/>
    <col min="802" max="802" width="18.375" style="151" bestFit="1" customWidth="1"/>
    <col min="803" max="803" width="23.625" style="151" bestFit="1" customWidth="1"/>
    <col min="804" max="804" width="23.75" style="151" bestFit="1" customWidth="1"/>
    <col min="805" max="805" width="9" style="151"/>
    <col min="806" max="806" width="23.75" style="151" bestFit="1" customWidth="1"/>
    <col min="807" max="808" width="12" style="151" customWidth="1"/>
    <col min="809" max="1054" width="9" style="151"/>
    <col min="1055" max="1055" width="9.75" style="151" bestFit="1" customWidth="1"/>
    <col min="1056" max="1056" width="21.5" style="151" bestFit="1" customWidth="1"/>
    <col min="1057" max="1057" width="16.625" style="151" bestFit="1" customWidth="1"/>
    <col min="1058" max="1058" width="18.375" style="151" bestFit="1" customWidth="1"/>
    <col min="1059" max="1059" width="23.625" style="151" bestFit="1" customWidth="1"/>
    <col min="1060" max="1060" width="23.75" style="151" bestFit="1" customWidth="1"/>
    <col min="1061" max="1061" width="9" style="151"/>
    <col min="1062" max="1062" width="23.75" style="151" bestFit="1" customWidth="1"/>
    <col min="1063" max="1064" width="12" style="151" customWidth="1"/>
    <col min="1065" max="1310" width="9" style="151"/>
    <col min="1311" max="1311" width="9.75" style="151" bestFit="1" customWidth="1"/>
    <col min="1312" max="1312" width="21.5" style="151" bestFit="1" customWidth="1"/>
    <col min="1313" max="1313" width="16.625" style="151" bestFit="1" customWidth="1"/>
    <col min="1314" max="1314" width="18.375" style="151" bestFit="1" customWidth="1"/>
    <col min="1315" max="1315" width="23.625" style="151" bestFit="1" customWidth="1"/>
    <col min="1316" max="1316" width="23.75" style="151" bestFit="1" customWidth="1"/>
    <col min="1317" max="1317" width="9" style="151"/>
    <col min="1318" max="1318" width="23.75" style="151" bestFit="1" customWidth="1"/>
    <col min="1319" max="1320" width="12" style="151" customWidth="1"/>
    <col min="1321" max="1566" width="9" style="151"/>
    <col min="1567" max="1567" width="9.75" style="151" bestFit="1" customWidth="1"/>
    <col min="1568" max="1568" width="21.5" style="151" bestFit="1" customWidth="1"/>
    <col min="1569" max="1569" width="16.625" style="151" bestFit="1" customWidth="1"/>
    <col min="1570" max="1570" width="18.375" style="151" bestFit="1" customWidth="1"/>
    <col min="1571" max="1571" width="23.625" style="151" bestFit="1" customWidth="1"/>
    <col min="1572" max="1572" width="23.75" style="151" bestFit="1" customWidth="1"/>
    <col min="1573" max="1573" width="9" style="151"/>
    <col min="1574" max="1574" width="23.75" style="151" bestFit="1" customWidth="1"/>
    <col min="1575" max="1576" width="12" style="151" customWidth="1"/>
    <col min="1577" max="1822" width="9" style="151"/>
    <col min="1823" max="1823" width="9.75" style="151" bestFit="1" customWidth="1"/>
    <col min="1824" max="1824" width="21.5" style="151" bestFit="1" customWidth="1"/>
    <col min="1825" max="1825" width="16.625" style="151" bestFit="1" customWidth="1"/>
    <col min="1826" max="1826" width="18.375" style="151" bestFit="1" customWidth="1"/>
    <col min="1827" max="1827" width="23.625" style="151" bestFit="1" customWidth="1"/>
    <col min="1828" max="1828" width="23.75" style="151" bestFit="1" customWidth="1"/>
    <col min="1829" max="1829" width="9" style="151"/>
    <col min="1830" max="1830" width="23.75" style="151" bestFit="1" customWidth="1"/>
    <col min="1831" max="1832" width="12" style="151" customWidth="1"/>
    <col min="1833" max="2078" width="9" style="151"/>
    <col min="2079" max="2079" width="9.75" style="151" bestFit="1" customWidth="1"/>
    <col min="2080" max="2080" width="21.5" style="151" bestFit="1" customWidth="1"/>
    <col min="2081" max="2081" width="16.625" style="151" bestFit="1" customWidth="1"/>
    <col min="2082" max="2082" width="18.375" style="151" bestFit="1" customWidth="1"/>
    <col min="2083" max="2083" width="23.625" style="151" bestFit="1" customWidth="1"/>
    <col min="2084" max="2084" width="23.75" style="151" bestFit="1" customWidth="1"/>
    <col min="2085" max="2085" width="9" style="151"/>
    <col min="2086" max="2086" width="23.75" style="151" bestFit="1" customWidth="1"/>
    <col min="2087" max="2088" width="12" style="151" customWidth="1"/>
    <col min="2089" max="2334" width="9" style="151"/>
    <col min="2335" max="2335" width="9.75" style="151" bestFit="1" customWidth="1"/>
    <col min="2336" max="2336" width="21.5" style="151" bestFit="1" customWidth="1"/>
    <col min="2337" max="2337" width="16.625" style="151" bestFit="1" customWidth="1"/>
    <col min="2338" max="2338" width="18.375" style="151" bestFit="1" customWidth="1"/>
    <col min="2339" max="2339" width="23.625" style="151" bestFit="1" customWidth="1"/>
    <col min="2340" max="2340" width="23.75" style="151" bestFit="1" customWidth="1"/>
    <col min="2341" max="2341" width="9" style="151"/>
    <col min="2342" max="2342" width="23.75" style="151" bestFit="1" customWidth="1"/>
    <col min="2343" max="2344" width="12" style="151" customWidth="1"/>
    <col min="2345" max="2590" width="9" style="151"/>
    <col min="2591" max="2591" width="9.75" style="151" bestFit="1" customWidth="1"/>
    <col min="2592" max="2592" width="21.5" style="151" bestFit="1" customWidth="1"/>
    <col min="2593" max="2593" width="16.625" style="151" bestFit="1" customWidth="1"/>
    <col min="2594" max="2594" width="18.375" style="151" bestFit="1" customWidth="1"/>
    <col min="2595" max="2595" width="23.625" style="151" bestFit="1" customWidth="1"/>
    <col min="2596" max="2596" width="23.75" style="151" bestFit="1" customWidth="1"/>
    <col min="2597" max="2597" width="9" style="151"/>
    <col min="2598" max="2598" width="23.75" style="151" bestFit="1" customWidth="1"/>
    <col min="2599" max="2600" width="12" style="151" customWidth="1"/>
    <col min="2601" max="2846" width="9" style="151"/>
    <col min="2847" max="2847" width="9.75" style="151" bestFit="1" customWidth="1"/>
    <col min="2848" max="2848" width="21.5" style="151" bestFit="1" customWidth="1"/>
    <col min="2849" max="2849" width="16.625" style="151" bestFit="1" customWidth="1"/>
    <col min="2850" max="2850" width="18.375" style="151" bestFit="1" customWidth="1"/>
    <col min="2851" max="2851" width="23.625" style="151" bestFit="1" customWidth="1"/>
    <col min="2852" max="2852" width="23.75" style="151" bestFit="1" customWidth="1"/>
    <col min="2853" max="2853" width="9" style="151"/>
    <col min="2854" max="2854" width="23.75" style="151" bestFit="1" customWidth="1"/>
    <col min="2855" max="2856" width="12" style="151" customWidth="1"/>
    <col min="2857" max="3102" width="9" style="151"/>
    <col min="3103" max="3103" width="9.75" style="151" bestFit="1" customWidth="1"/>
    <col min="3104" max="3104" width="21.5" style="151" bestFit="1" customWidth="1"/>
    <col min="3105" max="3105" width="16.625" style="151" bestFit="1" customWidth="1"/>
    <col min="3106" max="3106" width="18.375" style="151" bestFit="1" customWidth="1"/>
    <col min="3107" max="3107" width="23.625" style="151" bestFit="1" customWidth="1"/>
    <col min="3108" max="3108" width="23.75" style="151" bestFit="1" customWidth="1"/>
    <col min="3109" max="3109" width="9" style="151"/>
    <col min="3110" max="3110" width="23.75" style="151" bestFit="1" customWidth="1"/>
    <col min="3111" max="3112" width="12" style="151" customWidth="1"/>
    <col min="3113" max="3358" width="9" style="151"/>
    <col min="3359" max="3359" width="9.75" style="151" bestFit="1" customWidth="1"/>
    <col min="3360" max="3360" width="21.5" style="151" bestFit="1" customWidth="1"/>
    <col min="3361" max="3361" width="16.625" style="151" bestFit="1" customWidth="1"/>
    <col min="3362" max="3362" width="18.375" style="151" bestFit="1" customWidth="1"/>
    <col min="3363" max="3363" width="23.625" style="151" bestFit="1" customWidth="1"/>
    <col min="3364" max="3364" width="23.75" style="151" bestFit="1" customWidth="1"/>
    <col min="3365" max="3365" width="9" style="151"/>
    <col min="3366" max="3366" width="23.75" style="151" bestFit="1" customWidth="1"/>
    <col min="3367" max="3368" width="12" style="151" customWidth="1"/>
    <col min="3369" max="3614" width="9" style="151"/>
    <col min="3615" max="3615" width="9.75" style="151" bestFit="1" customWidth="1"/>
    <col min="3616" max="3616" width="21.5" style="151" bestFit="1" customWidth="1"/>
    <col min="3617" max="3617" width="16.625" style="151" bestFit="1" customWidth="1"/>
    <col min="3618" max="3618" width="18.375" style="151" bestFit="1" customWidth="1"/>
    <col min="3619" max="3619" width="23.625" style="151" bestFit="1" customWidth="1"/>
    <col min="3620" max="3620" width="23.75" style="151" bestFit="1" customWidth="1"/>
    <col min="3621" max="3621" width="9" style="151"/>
    <col min="3622" max="3622" width="23.75" style="151" bestFit="1" customWidth="1"/>
    <col min="3623" max="3624" width="12" style="151" customWidth="1"/>
    <col min="3625" max="3870" width="9" style="151"/>
    <col min="3871" max="3871" width="9.75" style="151" bestFit="1" customWidth="1"/>
    <col min="3872" max="3872" width="21.5" style="151" bestFit="1" customWidth="1"/>
    <col min="3873" max="3873" width="16.625" style="151" bestFit="1" customWidth="1"/>
    <col min="3874" max="3874" width="18.375" style="151" bestFit="1" customWidth="1"/>
    <col min="3875" max="3875" width="23.625" style="151" bestFit="1" customWidth="1"/>
    <col min="3876" max="3876" width="23.75" style="151" bestFit="1" customWidth="1"/>
    <col min="3877" max="3877" width="9" style="151"/>
    <col min="3878" max="3878" width="23.75" style="151" bestFit="1" customWidth="1"/>
    <col min="3879" max="3880" width="12" style="151" customWidth="1"/>
    <col min="3881" max="4126" width="9" style="151"/>
    <col min="4127" max="4127" width="9.75" style="151" bestFit="1" customWidth="1"/>
    <col min="4128" max="4128" width="21.5" style="151" bestFit="1" customWidth="1"/>
    <col min="4129" max="4129" width="16.625" style="151" bestFit="1" customWidth="1"/>
    <col min="4130" max="4130" width="18.375" style="151" bestFit="1" customWidth="1"/>
    <col min="4131" max="4131" width="23.625" style="151" bestFit="1" customWidth="1"/>
    <col min="4132" max="4132" width="23.75" style="151" bestFit="1" customWidth="1"/>
    <col min="4133" max="4133" width="9" style="151"/>
    <col min="4134" max="4134" width="23.75" style="151" bestFit="1" customWidth="1"/>
    <col min="4135" max="4136" width="12" style="151" customWidth="1"/>
    <col min="4137" max="4382" width="9" style="151"/>
    <col min="4383" max="4383" width="9.75" style="151" bestFit="1" customWidth="1"/>
    <col min="4384" max="4384" width="21.5" style="151" bestFit="1" customWidth="1"/>
    <col min="4385" max="4385" width="16.625" style="151" bestFit="1" customWidth="1"/>
    <col min="4386" max="4386" width="18.375" style="151" bestFit="1" customWidth="1"/>
    <col min="4387" max="4387" width="23.625" style="151" bestFit="1" customWidth="1"/>
    <col min="4388" max="4388" width="23.75" style="151" bestFit="1" customWidth="1"/>
    <col min="4389" max="4389" width="9" style="151"/>
    <col min="4390" max="4390" width="23.75" style="151" bestFit="1" customWidth="1"/>
    <col min="4391" max="4392" width="12" style="151" customWidth="1"/>
    <col min="4393" max="4638" width="9" style="151"/>
    <col min="4639" max="4639" width="9.75" style="151" bestFit="1" customWidth="1"/>
    <col min="4640" max="4640" width="21.5" style="151" bestFit="1" customWidth="1"/>
    <col min="4641" max="4641" width="16.625" style="151" bestFit="1" customWidth="1"/>
    <col min="4642" max="4642" width="18.375" style="151" bestFit="1" customWidth="1"/>
    <col min="4643" max="4643" width="23.625" style="151" bestFit="1" customWidth="1"/>
    <col min="4644" max="4644" width="23.75" style="151" bestFit="1" customWidth="1"/>
    <col min="4645" max="4645" width="9" style="151"/>
    <col min="4646" max="4646" width="23.75" style="151" bestFit="1" customWidth="1"/>
    <col min="4647" max="4648" width="12" style="151" customWidth="1"/>
    <col min="4649" max="4894" width="9" style="151"/>
    <col min="4895" max="4895" width="9.75" style="151" bestFit="1" customWidth="1"/>
    <col min="4896" max="4896" width="21.5" style="151" bestFit="1" customWidth="1"/>
    <col min="4897" max="4897" width="16.625" style="151" bestFit="1" customWidth="1"/>
    <col min="4898" max="4898" width="18.375" style="151" bestFit="1" customWidth="1"/>
    <col min="4899" max="4899" width="23.625" style="151" bestFit="1" customWidth="1"/>
    <col min="4900" max="4900" width="23.75" style="151" bestFit="1" customWidth="1"/>
    <col min="4901" max="4901" width="9" style="151"/>
    <col min="4902" max="4902" width="23.75" style="151" bestFit="1" customWidth="1"/>
    <col min="4903" max="4904" width="12" style="151" customWidth="1"/>
    <col min="4905" max="5150" width="9" style="151"/>
    <col min="5151" max="5151" width="9.75" style="151" bestFit="1" customWidth="1"/>
    <col min="5152" max="5152" width="21.5" style="151" bestFit="1" customWidth="1"/>
    <col min="5153" max="5153" width="16.625" style="151" bestFit="1" customWidth="1"/>
    <col min="5154" max="5154" width="18.375" style="151" bestFit="1" customWidth="1"/>
    <col min="5155" max="5155" width="23.625" style="151" bestFit="1" customWidth="1"/>
    <col min="5156" max="5156" width="23.75" style="151" bestFit="1" customWidth="1"/>
    <col min="5157" max="5157" width="9" style="151"/>
    <col min="5158" max="5158" width="23.75" style="151" bestFit="1" customWidth="1"/>
    <col min="5159" max="5160" width="12" style="151" customWidth="1"/>
    <col min="5161" max="5406" width="9" style="151"/>
    <col min="5407" max="5407" width="9.75" style="151" bestFit="1" customWidth="1"/>
    <col min="5408" max="5408" width="21.5" style="151" bestFit="1" customWidth="1"/>
    <col min="5409" max="5409" width="16.625" style="151" bestFit="1" customWidth="1"/>
    <col min="5410" max="5410" width="18.375" style="151" bestFit="1" customWidth="1"/>
    <col min="5411" max="5411" width="23.625" style="151" bestFit="1" customWidth="1"/>
    <col min="5412" max="5412" width="23.75" style="151" bestFit="1" customWidth="1"/>
    <col min="5413" max="5413" width="9" style="151"/>
    <col min="5414" max="5414" width="23.75" style="151" bestFit="1" customWidth="1"/>
    <col min="5415" max="5416" width="12" style="151" customWidth="1"/>
    <col min="5417" max="5662" width="9" style="151"/>
    <col min="5663" max="5663" width="9.75" style="151" bestFit="1" customWidth="1"/>
    <col min="5664" max="5664" width="21.5" style="151" bestFit="1" customWidth="1"/>
    <col min="5665" max="5665" width="16.625" style="151" bestFit="1" customWidth="1"/>
    <col min="5666" max="5666" width="18.375" style="151" bestFit="1" customWidth="1"/>
    <col min="5667" max="5667" width="23.625" style="151" bestFit="1" customWidth="1"/>
    <col min="5668" max="5668" width="23.75" style="151" bestFit="1" customWidth="1"/>
    <col min="5669" max="5669" width="9" style="151"/>
    <col min="5670" max="5670" width="23.75" style="151" bestFit="1" customWidth="1"/>
    <col min="5671" max="5672" width="12" style="151" customWidth="1"/>
    <col min="5673" max="5918" width="9" style="151"/>
    <col min="5919" max="5919" width="9.75" style="151" bestFit="1" customWidth="1"/>
    <col min="5920" max="5920" width="21.5" style="151" bestFit="1" customWidth="1"/>
    <col min="5921" max="5921" width="16.625" style="151" bestFit="1" customWidth="1"/>
    <col min="5922" max="5922" width="18.375" style="151" bestFit="1" customWidth="1"/>
    <col min="5923" max="5923" width="23.625" style="151" bestFit="1" customWidth="1"/>
    <col min="5924" max="5924" width="23.75" style="151" bestFit="1" customWidth="1"/>
    <col min="5925" max="5925" width="9" style="151"/>
    <col min="5926" max="5926" width="23.75" style="151" bestFit="1" customWidth="1"/>
    <col min="5927" max="5928" width="12" style="151" customWidth="1"/>
    <col min="5929" max="6174" width="9" style="151"/>
    <col min="6175" max="6175" width="9.75" style="151" bestFit="1" customWidth="1"/>
    <col min="6176" max="6176" width="21.5" style="151" bestFit="1" customWidth="1"/>
    <col min="6177" max="6177" width="16.625" style="151" bestFit="1" customWidth="1"/>
    <col min="6178" max="6178" width="18.375" style="151" bestFit="1" customWidth="1"/>
    <col min="6179" max="6179" width="23.625" style="151" bestFit="1" customWidth="1"/>
    <col min="6180" max="6180" width="23.75" style="151" bestFit="1" customWidth="1"/>
    <col min="6181" max="6181" width="9" style="151"/>
    <col min="6182" max="6182" width="23.75" style="151" bestFit="1" customWidth="1"/>
    <col min="6183" max="6184" width="12" style="151" customWidth="1"/>
    <col min="6185" max="6430" width="9" style="151"/>
    <col min="6431" max="6431" width="9.75" style="151" bestFit="1" customWidth="1"/>
    <col min="6432" max="6432" width="21.5" style="151" bestFit="1" customWidth="1"/>
    <col min="6433" max="6433" width="16.625" style="151" bestFit="1" customWidth="1"/>
    <col min="6434" max="6434" width="18.375" style="151" bestFit="1" customWidth="1"/>
    <col min="6435" max="6435" width="23.625" style="151" bestFit="1" customWidth="1"/>
    <col min="6436" max="6436" width="23.75" style="151" bestFit="1" customWidth="1"/>
    <col min="6437" max="6437" width="9" style="151"/>
    <col min="6438" max="6438" width="23.75" style="151" bestFit="1" customWidth="1"/>
    <col min="6439" max="6440" width="12" style="151" customWidth="1"/>
    <col min="6441" max="6686" width="9" style="151"/>
    <col min="6687" max="6687" width="9.75" style="151" bestFit="1" customWidth="1"/>
    <col min="6688" max="6688" width="21.5" style="151" bestFit="1" customWidth="1"/>
    <col min="6689" max="6689" width="16.625" style="151" bestFit="1" customWidth="1"/>
    <col min="6690" max="6690" width="18.375" style="151" bestFit="1" customWidth="1"/>
    <col min="6691" max="6691" width="23.625" style="151" bestFit="1" customWidth="1"/>
    <col min="6692" max="6692" width="23.75" style="151" bestFit="1" customWidth="1"/>
    <col min="6693" max="6693" width="9" style="151"/>
    <col min="6694" max="6694" width="23.75" style="151" bestFit="1" customWidth="1"/>
    <col min="6695" max="6696" width="12" style="151" customWidth="1"/>
    <col min="6697" max="6942" width="9" style="151"/>
    <col min="6943" max="6943" width="9.75" style="151" bestFit="1" customWidth="1"/>
    <col min="6944" max="6944" width="21.5" style="151" bestFit="1" customWidth="1"/>
    <col min="6945" max="6945" width="16.625" style="151" bestFit="1" customWidth="1"/>
    <col min="6946" max="6946" width="18.375" style="151" bestFit="1" customWidth="1"/>
    <col min="6947" max="6947" width="23.625" style="151" bestFit="1" customWidth="1"/>
    <col min="6948" max="6948" width="23.75" style="151" bestFit="1" customWidth="1"/>
    <col min="6949" max="6949" width="9" style="151"/>
    <col min="6950" max="6950" width="23.75" style="151" bestFit="1" customWidth="1"/>
    <col min="6951" max="6952" width="12" style="151" customWidth="1"/>
    <col min="6953" max="7198" width="9" style="151"/>
    <col min="7199" max="7199" width="9.75" style="151" bestFit="1" customWidth="1"/>
    <col min="7200" max="7200" width="21.5" style="151" bestFit="1" customWidth="1"/>
    <col min="7201" max="7201" width="16.625" style="151" bestFit="1" customWidth="1"/>
    <col min="7202" max="7202" width="18.375" style="151" bestFit="1" customWidth="1"/>
    <col min="7203" max="7203" width="23.625" style="151" bestFit="1" customWidth="1"/>
    <col min="7204" max="7204" width="23.75" style="151" bestFit="1" customWidth="1"/>
    <col min="7205" max="7205" width="9" style="151"/>
    <col min="7206" max="7206" width="23.75" style="151" bestFit="1" customWidth="1"/>
    <col min="7207" max="7208" width="12" style="151" customWidth="1"/>
    <col min="7209" max="7454" width="9" style="151"/>
    <col min="7455" max="7455" width="9.75" style="151" bestFit="1" customWidth="1"/>
    <col min="7456" max="7456" width="21.5" style="151" bestFit="1" customWidth="1"/>
    <col min="7457" max="7457" width="16.625" style="151" bestFit="1" customWidth="1"/>
    <col min="7458" max="7458" width="18.375" style="151" bestFit="1" customWidth="1"/>
    <col min="7459" max="7459" width="23.625" style="151" bestFit="1" customWidth="1"/>
    <col min="7460" max="7460" width="23.75" style="151" bestFit="1" customWidth="1"/>
    <col min="7461" max="7461" width="9" style="151"/>
    <col min="7462" max="7462" width="23.75" style="151" bestFit="1" customWidth="1"/>
    <col min="7463" max="7464" width="12" style="151" customWidth="1"/>
    <col min="7465" max="7710" width="9" style="151"/>
    <col min="7711" max="7711" width="9.75" style="151" bestFit="1" customWidth="1"/>
    <col min="7712" max="7712" width="21.5" style="151" bestFit="1" customWidth="1"/>
    <col min="7713" max="7713" width="16.625" style="151" bestFit="1" customWidth="1"/>
    <col min="7714" max="7714" width="18.375" style="151" bestFit="1" customWidth="1"/>
    <col min="7715" max="7715" width="23.625" style="151" bestFit="1" customWidth="1"/>
    <col min="7716" max="7716" width="23.75" style="151" bestFit="1" customWidth="1"/>
    <col min="7717" max="7717" width="9" style="151"/>
    <col min="7718" max="7718" width="23.75" style="151" bestFit="1" customWidth="1"/>
    <col min="7719" max="7720" width="12" style="151" customWidth="1"/>
    <col min="7721" max="7966" width="9" style="151"/>
    <col min="7967" max="7967" width="9.75" style="151" bestFit="1" customWidth="1"/>
    <col min="7968" max="7968" width="21.5" style="151" bestFit="1" customWidth="1"/>
    <col min="7969" max="7969" width="16.625" style="151" bestFit="1" customWidth="1"/>
    <col min="7970" max="7970" width="18.375" style="151" bestFit="1" customWidth="1"/>
    <col min="7971" max="7971" width="23.625" style="151" bestFit="1" customWidth="1"/>
    <col min="7972" max="7972" width="23.75" style="151" bestFit="1" customWidth="1"/>
    <col min="7973" max="7973" width="9" style="151"/>
    <col min="7974" max="7974" width="23.75" style="151" bestFit="1" customWidth="1"/>
    <col min="7975" max="7976" width="12" style="151" customWidth="1"/>
    <col min="7977" max="8222" width="9" style="151"/>
    <col min="8223" max="8223" width="9.75" style="151" bestFit="1" customWidth="1"/>
    <col min="8224" max="8224" width="21.5" style="151" bestFit="1" customWidth="1"/>
    <col min="8225" max="8225" width="16.625" style="151" bestFit="1" customWidth="1"/>
    <col min="8226" max="8226" width="18.375" style="151" bestFit="1" customWidth="1"/>
    <col min="8227" max="8227" width="23.625" style="151" bestFit="1" customWidth="1"/>
    <col min="8228" max="8228" width="23.75" style="151" bestFit="1" customWidth="1"/>
    <col min="8229" max="8229" width="9" style="151"/>
    <col min="8230" max="8230" width="23.75" style="151" bestFit="1" customWidth="1"/>
    <col min="8231" max="8232" width="12" style="151" customWidth="1"/>
    <col min="8233" max="8478" width="9" style="151"/>
    <col min="8479" max="8479" width="9.75" style="151" bestFit="1" customWidth="1"/>
    <col min="8480" max="8480" width="21.5" style="151" bestFit="1" customWidth="1"/>
    <col min="8481" max="8481" width="16.625" style="151" bestFit="1" customWidth="1"/>
    <col min="8482" max="8482" width="18.375" style="151" bestFit="1" customWidth="1"/>
    <col min="8483" max="8483" width="23.625" style="151" bestFit="1" customWidth="1"/>
    <col min="8484" max="8484" width="23.75" style="151" bestFit="1" customWidth="1"/>
    <col min="8485" max="8485" width="9" style="151"/>
    <col min="8486" max="8486" width="23.75" style="151" bestFit="1" customWidth="1"/>
    <col min="8487" max="8488" width="12" style="151" customWidth="1"/>
    <col min="8489" max="8734" width="9" style="151"/>
    <col min="8735" max="8735" width="9.75" style="151" bestFit="1" customWidth="1"/>
    <col min="8736" max="8736" width="21.5" style="151" bestFit="1" customWidth="1"/>
    <col min="8737" max="8737" width="16.625" style="151" bestFit="1" customWidth="1"/>
    <col min="8738" max="8738" width="18.375" style="151" bestFit="1" customWidth="1"/>
    <col min="8739" max="8739" width="23.625" style="151" bestFit="1" customWidth="1"/>
    <col min="8740" max="8740" width="23.75" style="151" bestFit="1" customWidth="1"/>
    <col min="8741" max="8741" width="9" style="151"/>
    <col min="8742" max="8742" width="23.75" style="151" bestFit="1" customWidth="1"/>
    <col min="8743" max="8744" width="12" style="151" customWidth="1"/>
    <col min="8745" max="8990" width="9" style="151"/>
    <col min="8991" max="8991" width="9.75" style="151" bestFit="1" customWidth="1"/>
    <col min="8992" max="8992" width="21.5" style="151" bestFit="1" customWidth="1"/>
    <col min="8993" max="8993" width="16.625" style="151" bestFit="1" customWidth="1"/>
    <col min="8994" max="8994" width="18.375" style="151" bestFit="1" customWidth="1"/>
    <col min="8995" max="8995" width="23.625" style="151" bestFit="1" customWidth="1"/>
    <col min="8996" max="8996" width="23.75" style="151" bestFit="1" customWidth="1"/>
    <col min="8997" max="8997" width="9" style="151"/>
    <col min="8998" max="8998" width="23.75" style="151" bestFit="1" customWidth="1"/>
    <col min="8999" max="9000" width="12" style="151" customWidth="1"/>
    <col min="9001" max="9246" width="9" style="151"/>
    <col min="9247" max="9247" width="9.75" style="151" bestFit="1" customWidth="1"/>
    <col min="9248" max="9248" width="21.5" style="151" bestFit="1" customWidth="1"/>
    <col min="9249" max="9249" width="16.625" style="151" bestFit="1" customWidth="1"/>
    <col min="9250" max="9250" width="18.375" style="151" bestFit="1" customWidth="1"/>
    <col min="9251" max="9251" width="23.625" style="151" bestFit="1" customWidth="1"/>
    <col min="9252" max="9252" width="23.75" style="151" bestFit="1" customWidth="1"/>
    <col min="9253" max="9253" width="9" style="151"/>
    <col min="9254" max="9254" width="23.75" style="151" bestFit="1" customWidth="1"/>
    <col min="9255" max="9256" width="12" style="151" customWidth="1"/>
    <col min="9257" max="9502" width="9" style="151"/>
    <col min="9503" max="9503" width="9.75" style="151" bestFit="1" customWidth="1"/>
    <col min="9504" max="9504" width="21.5" style="151" bestFit="1" customWidth="1"/>
    <col min="9505" max="9505" width="16.625" style="151" bestFit="1" customWidth="1"/>
    <col min="9506" max="9506" width="18.375" style="151" bestFit="1" customWidth="1"/>
    <col min="9507" max="9507" width="23.625" style="151" bestFit="1" customWidth="1"/>
    <col min="9508" max="9508" width="23.75" style="151" bestFit="1" customWidth="1"/>
    <col min="9509" max="9509" width="9" style="151"/>
    <col min="9510" max="9510" width="23.75" style="151" bestFit="1" customWidth="1"/>
    <col min="9511" max="9512" width="12" style="151" customWidth="1"/>
    <col min="9513" max="9758" width="9" style="151"/>
    <col min="9759" max="9759" width="9.75" style="151" bestFit="1" customWidth="1"/>
    <col min="9760" max="9760" width="21.5" style="151" bestFit="1" customWidth="1"/>
    <col min="9761" max="9761" width="16.625" style="151" bestFit="1" customWidth="1"/>
    <col min="9762" max="9762" width="18.375" style="151" bestFit="1" customWidth="1"/>
    <col min="9763" max="9763" width="23.625" style="151" bestFit="1" customWidth="1"/>
    <col min="9764" max="9764" width="23.75" style="151" bestFit="1" customWidth="1"/>
    <col min="9765" max="9765" width="9" style="151"/>
    <col min="9766" max="9766" width="23.75" style="151" bestFit="1" customWidth="1"/>
    <col min="9767" max="9768" width="12" style="151" customWidth="1"/>
    <col min="9769" max="10014" width="9" style="151"/>
    <col min="10015" max="10015" width="9.75" style="151" bestFit="1" customWidth="1"/>
    <col min="10016" max="10016" width="21.5" style="151" bestFit="1" customWidth="1"/>
    <col min="10017" max="10017" width="16.625" style="151" bestFit="1" customWidth="1"/>
    <col min="10018" max="10018" width="18.375" style="151" bestFit="1" customWidth="1"/>
    <col min="10019" max="10019" width="23.625" style="151" bestFit="1" customWidth="1"/>
    <col min="10020" max="10020" width="23.75" style="151" bestFit="1" customWidth="1"/>
    <col min="10021" max="10021" width="9" style="151"/>
    <col min="10022" max="10022" width="23.75" style="151" bestFit="1" customWidth="1"/>
    <col min="10023" max="10024" width="12" style="151" customWidth="1"/>
    <col min="10025" max="10270" width="9" style="151"/>
    <col min="10271" max="10271" width="9.75" style="151" bestFit="1" customWidth="1"/>
    <col min="10272" max="10272" width="21.5" style="151" bestFit="1" customWidth="1"/>
    <col min="10273" max="10273" width="16.625" style="151" bestFit="1" customWidth="1"/>
    <col min="10274" max="10274" width="18.375" style="151" bestFit="1" customWidth="1"/>
    <col min="10275" max="10275" width="23.625" style="151" bestFit="1" customWidth="1"/>
    <col min="10276" max="10276" width="23.75" style="151" bestFit="1" customWidth="1"/>
    <col min="10277" max="10277" width="9" style="151"/>
    <col min="10278" max="10278" width="23.75" style="151" bestFit="1" customWidth="1"/>
    <col min="10279" max="10280" width="12" style="151" customWidth="1"/>
    <col min="10281" max="10526" width="9" style="151"/>
    <col min="10527" max="10527" width="9.75" style="151" bestFit="1" customWidth="1"/>
    <col min="10528" max="10528" width="21.5" style="151" bestFit="1" customWidth="1"/>
    <col min="10529" max="10529" width="16.625" style="151" bestFit="1" customWidth="1"/>
    <col min="10530" max="10530" width="18.375" style="151" bestFit="1" customWidth="1"/>
    <col min="10531" max="10531" width="23.625" style="151" bestFit="1" customWidth="1"/>
    <col min="10532" max="10532" width="23.75" style="151" bestFit="1" customWidth="1"/>
    <col min="10533" max="10533" width="9" style="151"/>
    <col min="10534" max="10534" width="23.75" style="151" bestFit="1" customWidth="1"/>
    <col min="10535" max="10536" width="12" style="151" customWidth="1"/>
    <col min="10537" max="10782" width="9" style="151"/>
    <col min="10783" max="10783" width="9.75" style="151" bestFit="1" customWidth="1"/>
    <col min="10784" max="10784" width="21.5" style="151" bestFit="1" customWidth="1"/>
    <col min="10785" max="10785" width="16.625" style="151" bestFit="1" customWidth="1"/>
    <col min="10786" max="10786" width="18.375" style="151" bestFit="1" customWidth="1"/>
    <col min="10787" max="10787" width="23.625" style="151" bestFit="1" customWidth="1"/>
    <col min="10788" max="10788" width="23.75" style="151" bestFit="1" customWidth="1"/>
    <col min="10789" max="10789" width="9" style="151"/>
    <col min="10790" max="10790" width="23.75" style="151" bestFit="1" customWidth="1"/>
    <col min="10791" max="10792" width="12" style="151" customWidth="1"/>
    <col min="10793" max="11038" width="9" style="151"/>
    <col min="11039" max="11039" width="9.75" style="151" bestFit="1" customWidth="1"/>
    <col min="11040" max="11040" width="21.5" style="151" bestFit="1" customWidth="1"/>
    <col min="11041" max="11041" width="16.625" style="151" bestFit="1" customWidth="1"/>
    <col min="11042" max="11042" width="18.375" style="151" bestFit="1" customWidth="1"/>
    <col min="11043" max="11043" width="23.625" style="151" bestFit="1" customWidth="1"/>
    <col min="11044" max="11044" width="23.75" style="151" bestFit="1" customWidth="1"/>
    <col min="11045" max="11045" width="9" style="151"/>
    <col min="11046" max="11046" width="23.75" style="151" bestFit="1" customWidth="1"/>
    <col min="11047" max="11048" width="12" style="151" customWidth="1"/>
    <col min="11049" max="11294" width="9" style="151"/>
    <col min="11295" max="11295" width="9.75" style="151" bestFit="1" customWidth="1"/>
    <col min="11296" max="11296" width="21.5" style="151" bestFit="1" customWidth="1"/>
    <col min="11297" max="11297" width="16.625" style="151" bestFit="1" customWidth="1"/>
    <col min="11298" max="11298" width="18.375" style="151" bestFit="1" customWidth="1"/>
    <col min="11299" max="11299" width="23.625" style="151" bestFit="1" customWidth="1"/>
    <col min="11300" max="11300" width="23.75" style="151" bestFit="1" customWidth="1"/>
    <col min="11301" max="11301" width="9" style="151"/>
    <col min="11302" max="11302" width="23.75" style="151" bestFit="1" customWidth="1"/>
    <col min="11303" max="11304" width="12" style="151" customWidth="1"/>
    <col min="11305" max="11550" width="9" style="151"/>
    <col min="11551" max="11551" width="9.75" style="151" bestFit="1" customWidth="1"/>
    <col min="11552" max="11552" width="21.5" style="151" bestFit="1" customWidth="1"/>
    <col min="11553" max="11553" width="16.625" style="151" bestFit="1" customWidth="1"/>
    <col min="11554" max="11554" width="18.375" style="151" bestFit="1" customWidth="1"/>
    <col min="11555" max="11555" width="23.625" style="151" bestFit="1" customWidth="1"/>
    <col min="11556" max="11556" width="23.75" style="151" bestFit="1" customWidth="1"/>
    <col min="11557" max="11557" width="9" style="151"/>
    <col min="11558" max="11558" width="23.75" style="151" bestFit="1" customWidth="1"/>
    <col min="11559" max="11560" width="12" style="151" customWidth="1"/>
    <col min="11561" max="11806" width="9" style="151"/>
    <col min="11807" max="11807" width="9.75" style="151" bestFit="1" customWidth="1"/>
    <col min="11808" max="11808" width="21.5" style="151" bestFit="1" customWidth="1"/>
    <col min="11809" max="11809" width="16.625" style="151" bestFit="1" customWidth="1"/>
    <col min="11810" max="11810" width="18.375" style="151" bestFit="1" customWidth="1"/>
    <col min="11811" max="11811" width="23.625" style="151" bestFit="1" customWidth="1"/>
    <col min="11812" max="11812" width="23.75" style="151" bestFit="1" customWidth="1"/>
    <col min="11813" max="11813" width="9" style="151"/>
    <col min="11814" max="11814" width="23.75" style="151" bestFit="1" customWidth="1"/>
    <col min="11815" max="11816" width="12" style="151" customWidth="1"/>
    <col min="11817" max="12062" width="9" style="151"/>
    <col min="12063" max="12063" width="9.75" style="151" bestFit="1" customWidth="1"/>
    <col min="12064" max="12064" width="21.5" style="151" bestFit="1" customWidth="1"/>
    <col min="12065" max="12065" width="16.625" style="151" bestFit="1" customWidth="1"/>
    <col min="12066" max="12066" width="18.375" style="151" bestFit="1" customWidth="1"/>
    <col min="12067" max="12067" width="23.625" style="151" bestFit="1" customWidth="1"/>
    <col min="12068" max="12068" width="23.75" style="151" bestFit="1" customWidth="1"/>
    <col min="12069" max="12069" width="9" style="151"/>
    <col min="12070" max="12070" width="23.75" style="151" bestFit="1" customWidth="1"/>
    <col min="12071" max="12072" width="12" style="151" customWidth="1"/>
    <col min="12073" max="12318" width="9" style="151"/>
    <col min="12319" max="12319" width="9.75" style="151" bestFit="1" customWidth="1"/>
    <col min="12320" max="12320" width="21.5" style="151" bestFit="1" customWidth="1"/>
    <col min="12321" max="12321" width="16.625" style="151" bestFit="1" customWidth="1"/>
    <col min="12322" max="12322" width="18.375" style="151" bestFit="1" customWidth="1"/>
    <col min="12323" max="12323" width="23.625" style="151" bestFit="1" customWidth="1"/>
    <col min="12324" max="12324" width="23.75" style="151" bestFit="1" customWidth="1"/>
    <col min="12325" max="12325" width="9" style="151"/>
    <col min="12326" max="12326" width="23.75" style="151" bestFit="1" customWidth="1"/>
    <col min="12327" max="12328" width="12" style="151" customWidth="1"/>
    <col min="12329" max="12574" width="9" style="151"/>
    <col min="12575" max="12575" width="9.75" style="151" bestFit="1" customWidth="1"/>
    <col min="12576" max="12576" width="21.5" style="151" bestFit="1" customWidth="1"/>
    <col min="12577" max="12577" width="16.625" style="151" bestFit="1" customWidth="1"/>
    <col min="12578" max="12578" width="18.375" style="151" bestFit="1" customWidth="1"/>
    <col min="12579" max="12579" width="23.625" style="151" bestFit="1" customWidth="1"/>
    <col min="12580" max="12580" width="23.75" style="151" bestFit="1" customWidth="1"/>
    <col min="12581" max="12581" width="9" style="151"/>
    <col min="12582" max="12582" width="23.75" style="151" bestFit="1" customWidth="1"/>
    <col min="12583" max="12584" width="12" style="151" customWidth="1"/>
    <col min="12585" max="12830" width="9" style="151"/>
    <col min="12831" max="12831" width="9.75" style="151" bestFit="1" customWidth="1"/>
    <col min="12832" max="12832" width="21.5" style="151" bestFit="1" customWidth="1"/>
    <col min="12833" max="12833" width="16.625" style="151" bestFit="1" customWidth="1"/>
    <col min="12834" max="12834" width="18.375" style="151" bestFit="1" customWidth="1"/>
    <col min="12835" max="12835" width="23.625" style="151" bestFit="1" customWidth="1"/>
    <col min="12836" max="12836" width="23.75" style="151" bestFit="1" customWidth="1"/>
    <col min="12837" max="12837" width="9" style="151"/>
    <col min="12838" max="12838" width="23.75" style="151" bestFit="1" customWidth="1"/>
    <col min="12839" max="12840" width="12" style="151" customWidth="1"/>
    <col min="12841" max="13086" width="9" style="151"/>
    <col min="13087" max="13087" width="9.75" style="151" bestFit="1" customWidth="1"/>
    <col min="13088" max="13088" width="21.5" style="151" bestFit="1" customWidth="1"/>
    <col min="13089" max="13089" width="16.625" style="151" bestFit="1" customWidth="1"/>
    <col min="13090" max="13090" width="18.375" style="151" bestFit="1" customWidth="1"/>
    <col min="13091" max="13091" width="23.625" style="151" bestFit="1" customWidth="1"/>
    <col min="13092" max="13092" width="23.75" style="151" bestFit="1" customWidth="1"/>
    <col min="13093" max="13093" width="9" style="151"/>
    <col min="13094" max="13094" width="23.75" style="151" bestFit="1" customWidth="1"/>
    <col min="13095" max="13096" width="12" style="151" customWidth="1"/>
    <col min="13097" max="13342" width="9" style="151"/>
    <col min="13343" max="13343" width="9.75" style="151" bestFit="1" customWidth="1"/>
    <col min="13344" max="13344" width="21.5" style="151" bestFit="1" customWidth="1"/>
    <col min="13345" max="13345" width="16.625" style="151" bestFit="1" customWidth="1"/>
    <col min="13346" max="13346" width="18.375" style="151" bestFit="1" customWidth="1"/>
    <col min="13347" max="13347" width="23.625" style="151" bestFit="1" customWidth="1"/>
    <col min="13348" max="13348" width="23.75" style="151" bestFit="1" customWidth="1"/>
    <col min="13349" max="13349" width="9" style="151"/>
    <col min="13350" max="13350" width="23.75" style="151" bestFit="1" customWidth="1"/>
    <col min="13351" max="13352" width="12" style="151" customWidth="1"/>
    <col min="13353" max="13598" width="9" style="151"/>
    <col min="13599" max="13599" width="9.75" style="151" bestFit="1" customWidth="1"/>
    <col min="13600" max="13600" width="21.5" style="151" bestFit="1" customWidth="1"/>
    <col min="13601" max="13601" width="16.625" style="151" bestFit="1" customWidth="1"/>
    <col min="13602" max="13602" width="18.375" style="151" bestFit="1" customWidth="1"/>
    <col min="13603" max="13603" width="23.625" style="151" bestFit="1" customWidth="1"/>
    <col min="13604" max="13604" width="23.75" style="151" bestFit="1" customWidth="1"/>
    <col min="13605" max="13605" width="9" style="151"/>
    <col min="13606" max="13606" width="23.75" style="151" bestFit="1" customWidth="1"/>
    <col min="13607" max="13608" width="12" style="151" customWidth="1"/>
    <col min="13609" max="13854" width="9" style="151"/>
    <col min="13855" max="13855" width="9.75" style="151" bestFit="1" customWidth="1"/>
    <col min="13856" max="13856" width="21.5" style="151" bestFit="1" customWidth="1"/>
    <col min="13857" max="13857" width="16.625" style="151" bestFit="1" customWidth="1"/>
    <col min="13858" max="13858" width="18.375" style="151" bestFit="1" customWidth="1"/>
    <col min="13859" max="13859" width="23.625" style="151" bestFit="1" customWidth="1"/>
    <col min="13860" max="13860" width="23.75" style="151" bestFit="1" customWidth="1"/>
    <col min="13861" max="13861" width="9" style="151"/>
    <col min="13862" max="13862" width="23.75" style="151" bestFit="1" customWidth="1"/>
    <col min="13863" max="13864" width="12" style="151" customWidth="1"/>
    <col min="13865" max="14110" width="9" style="151"/>
    <col min="14111" max="14111" width="9.75" style="151" bestFit="1" customWidth="1"/>
    <col min="14112" max="14112" width="21.5" style="151" bestFit="1" customWidth="1"/>
    <col min="14113" max="14113" width="16.625" style="151" bestFit="1" customWidth="1"/>
    <col min="14114" max="14114" width="18.375" style="151" bestFit="1" customWidth="1"/>
    <col min="14115" max="14115" width="23.625" style="151" bestFit="1" customWidth="1"/>
    <col min="14116" max="14116" width="23.75" style="151" bestFit="1" customWidth="1"/>
    <col min="14117" max="14117" width="9" style="151"/>
    <col min="14118" max="14118" width="23.75" style="151" bestFit="1" customWidth="1"/>
    <col min="14119" max="14120" width="12" style="151" customWidth="1"/>
    <col min="14121" max="14366" width="9" style="151"/>
    <col min="14367" max="14367" width="9.75" style="151" bestFit="1" customWidth="1"/>
    <col min="14368" max="14368" width="21.5" style="151" bestFit="1" customWidth="1"/>
    <col min="14369" max="14369" width="16.625" style="151" bestFit="1" customWidth="1"/>
    <col min="14370" max="14370" width="18.375" style="151" bestFit="1" customWidth="1"/>
    <col min="14371" max="14371" width="23.625" style="151" bestFit="1" customWidth="1"/>
    <col min="14372" max="14372" width="23.75" style="151" bestFit="1" customWidth="1"/>
    <col min="14373" max="14373" width="9" style="151"/>
    <col min="14374" max="14374" width="23.75" style="151" bestFit="1" customWidth="1"/>
    <col min="14375" max="14376" width="12" style="151" customWidth="1"/>
    <col min="14377" max="14622" width="9" style="151"/>
    <col min="14623" max="14623" width="9.75" style="151" bestFit="1" customWidth="1"/>
    <col min="14624" max="14624" width="21.5" style="151" bestFit="1" customWidth="1"/>
    <col min="14625" max="14625" width="16.625" style="151" bestFit="1" customWidth="1"/>
    <col min="14626" max="14626" width="18.375" style="151" bestFit="1" customWidth="1"/>
    <col min="14627" max="14627" width="23.625" style="151" bestFit="1" customWidth="1"/>
    <col min="14628" max="14628" width="23.75" style="151" bestFit="1" customWidth="1"/>
    <col min="14629" max="14629" width="9" style="151"/>
    <col min="14630" max="14630" width="23.75" style="151" bestFit="1" customWidth="1"/>
    <col min="14631" max="14632" width="12" style="151" customWidth="1"/>
    <col min="14633" max="14878" width="9" style="151"/>
    <col min="14879" max="14879" width="9.75" style="151" bestFit="1" customWidth="1"/>
    <col min="14880" max="14880" width="21.5" style="151" bestFit="1" customWidth="1"/>
    <col min="14881" max="14881" width="16.625" style="151" bestFit="1" customWidth="1"/>
    <col min="14882" max="14882" width="18.375" style="151" bestFit="1" customWidth="1"/>
    <col min="14883" max="14883" width="23.625" style="151" bestFit="1" customWidth="1"/>
    <col min="14884" max="14884" width="23.75" style="151" bestFit="1" customWidth="1"/>
    <col min="14885" max="14885" width="9" style="151"/>
    <col min="14886" max="14886" width="23.75" style="151" bestFit="1" customWidth="1"/>
    <col min="14887" max="14888" width="12" style="151" customWidth="1"/>
    <col min="14889" max="15134" width="9" style="151"/>
    <col min="15135" max="15135" width="9.75" style="151" bestFit="1" customWidth="1"/>
    <col min="15136" max="15136" width="21.5" style="151" bestFit="1" customWidth="1"/>
    <col min="15137" max="15137" width="16.625" style="151" bestFit="1" customWidth="1"/>
    <col min="15138" max="15138" width="18.375" style="151" bestFit="1" customWidth="1"/>
    <col min="15139" max="15139" width="23.625" style="151" bestFit="1" customWidth="1"/>
    <col min="15140" max="15140" width="23.75" style="151" bestFit="1" customWidth="1"/>
    <col min="15141" max="15141" width="9" style="151"/>
    <col min="15142" max="15142" width="23.75" style="151" bestFit="1" customWidth="1"/>
    <col min="15143" max="15144" width="12" style="151" customWidth="1"/>
    <col min="15145" max="15390" width="9" style="151"/>
    <col min="15391" max="15391" width="9.75" style="151" bestFit="1" customWidth="1"/>
    <col min="15392" max="15392" width="21.5" style="151" bestFit="1" customWidth="1"/>
    <col min="15393" max="15393" width="16.625" style="151" bestFit="1" customWidth="1"/>
    <col min="15394" max="15394" width="18.375" style="151" bestFit="1" customWidth="1"/>
    <col min="15395" max="15395" width="23.625" style="151" bestFit="1" customWidth="1"/>
    <col min="15396" max="15396" width="23.75" style="151" bestFit="1" customWidth="1"/>
    <col min="15397" max="15397" width="9" style="151"/>
    <col min="15398" max="15398" width="23.75" style="151" bestFit="1" customWidth="1"/>
    <col min="15399" max="15400" width="12" style="151" customWidth="1"/>
    <col min="15401" max="15646" width="9" style="151"/>
    <col min="15647" max="15647" width="9.75" style="151" bestFit="1" customWidth="1"/>
    <col min="15648" max="15648" width="21.5" style="151" bestFit="1" customWidth="1"/>
    <col min="15649" max="15649" width="16.625" style="151" bestFit="1" customWidth="1"/>
    <col min="15650" max="15650" width="18.375" style="151" bestFit="1" customWidth="1"/>
    <col min="15651" max="15651" width="23.625" style="151" bestFit="1" customWidth="1"/>
    <col min="15652" max="15652" width="23.75" style="151" bestFit="1" customWidth="1"/>
    <col min="15653" max="15653" width="9" style="151"/>
    <col min="15654" max="15654" width="23.75" style="151" bestFit="1" customWidth="1"/>
    <col min="15655" max="15656" width="12" style="151" customWidth="1"/>
    <col min="15657" max="15902" width="9" style="151"/>
    <col min="15903" max="15903" width="9.75" style="151" bestFit="1" customWidth="1"/>
    <col min="15904" max="15904" width="21.5" style="151" bestFit="1" customWidth="1"/>
    <col min="15905" max="15905" width="16.625" style="151" bestFit="1" customWidth="1"/>
    <col min="15906" max="15906" width="18.375" style="151" bestFit="1" customWidth="1"/>
    <col min="15907" max="15907" width="23.625" style="151" bestFit="1" customWidth="1"/>
    <col min="15908" max="15908" width="23.75" style="151" bestFit="1" customWidth="1"/>
    <col min="15909" max="15909" width="9" style="151"/>
    <col min="15910" max="15910" width="23.75" style="151" bestFit="1" customWidth="1"/>
    <col min="15911" max="15912" width="12" style="151" customWidth="1"/>
    <col min="15913" max="16158" width="9" style="151"/>
    <col min="16159" max="16159" width="9.75" style="151" bestFit="1" customWidth="1"/>
    <col min="16160" max="16160" width="21.5" style="151" bestFit="1" customWidth="1"/>
    <col min="16161" max="16161" width="16.625" style="151" bestFit="1" customWidth="1"/>
    <col min="16162" max="16162" width="18.375" style="151" bestFit="1" customWidth="1"/>
    <col min="16163" max="16163" width="23.625" style="151" bestFit="1" customWidth="1"/>
    <col min="16164" max="16164" width="23.75" style="151" bestFit="1" customWidth="1"/>
    <col min="16165" max="16165" width="9" style="151"/>
    <col min="16166" max="16166" width="23.75" style="151" bestFit="1" customWidth="1"/>
    <col min="16167" max="16168" width="12" style="151" customWidth="1"/>
    <col min="16169" max="16384" width="9" style="151"/>
  </cols>
  <sheetData>
    <row r="1" spans="1:37" x14ac:dyDescent="0.25">
      <c r="A1" s="114" t="s">
        <v>1114</v>
      </c>
    </row>
    <row r="2" spans="1:37" x14ac:dyDescent="0.25">
      <c r="A2" s="151" t="s">
        <v>325</v>
      </c>
      <c r="B2" s="151" t="s">
        <v>326</v>
      </c>
      <c r="C2" s="151" t="s">
        <v>327</v>
      </c>
      <c r="D2" s="151" t="s">
        <v>328</v>
      </c>
      <c r="E2" s="151" t="s">
        <v>329</v>
      </c>
      <c r="F2" s="151" t="s">
        <v>329</v>
      </c>
      <c r="G2" s="151" t="str">
        <f>"Kent &amp; Medway average "</f>
        <v xml:space="preserve">Kent &amp; Medway average </v>
      </c>
      <c r="I2" s="151" t="s">
        <v>325</v>
      </c>
      <c r="J2" s="151" t="s">
        <v>326</v>
      </c>
      <c r="K2" s="151" t="s">
        <v>327</v>
      </c>
      <c r="L2" s="151" t="s">
        <v>328</v>
      </c>
      <c r="M2" s="151" t="s">
        <v>330</v>
      </c>
      <c r="N2" s="151" t="s">
        <v>330</v>
      </c>
      <c r="O2" s="151" t="s">
        <v>774</v>
      </c>
      <c r="Q2" s="151" t="s">
        <v>797</v>
      </c>
      <c r="R2" s="151" t="s">
        <v>796</v>
      </c>
    </row>
    <row r="3" spans="1:37" x14ac:dyDescent="0.25">
      <c r="A3" s="151" t="s">
        <v>335</v>
      </c>
      <c r="B3" s="151" t="s">
        <v>336</v>
      </c>
      <c r="C3" s="151" t="s">
        <v>18</v>
      </c>
      <c r="D3" s="151" t="s">
        <v>6</v>
      </c>
      <c r="E3" s="152">
        <v>942.30769230769226</v>
      </c>
      <c r="F3" s="156" t="e">
        <f t="shared" ref="F3:F66" si="0">IF(D3=$Q$3,E3,#N/A)</f>
        <v>#N/A</v>
      </c>
      <c r="G3" s="155">
        <v>655.86538461538407</v>
      </c>
      <c r="H3" s="153"/>
      <c r="I3" s="151" t="s">
        <v>335</v>
      </c>
      <c r="J3" s="151" t="s">
        <v>336</v>
      </c>
      <c r="K3" s="151" t="s">
        <v>18</v>
      </c>
      <c r="L3" s="151" t="s">
        <v>6</v>
      </c>
      <c r="M3" s="152">
        <v>898.07692307692309</v>
      </c>
      <c r="N3" s="156" t="str">
        <f t="shared" ref="N3:N66" si="1">IF($L3=$Q$3,M3,"")</f>
        <v/>
      </c>
      <c r="O3" s="155">
        <f>AVERAGE(M3:M222)</f>
        <v>591.96678321678326</v>
      </c>
      <c r="Q3" s="151" t="str" cm="1">
        <f t="array" ref="Q3">INDEX(U3:U18,Control!B2)</f>
        <v>Ashford</v>
      </c>
      <c r="R3" s="151">
        <f>COUNTIF(L3:L222,Q3)</f>
        <v>14</v>
      </c>
      <c r="U3" s="151" t="s">
        <v>0</v>
      </c>
      <c r="V3" s="153"/>
      <c r="W3" s="153"/>
      <c r="X3" s="153"/>
      <c r="Y3" s="153"/>
      <c r="Z3" s="153"/>
      <c r="AA3" s="153"/>
      <c r="AB3" s="153"/>
      <c r="AC3" s="153"/>
      <c r="AD3" s="153"/>
      <c r="AE3" s="153"/>
      <c r="AF3" s="153"/>
      <c r="AG3" s="153"/>
      <c r="AH3" s="153"/>
      <c r="AI3" s="153"/>
      <c r="AJ3" s="153"/>
      <c r="AK3" s="153"/>
    </row>
    <row r="4" spans="1:37" x14ac:dyDescent="0.25">
      <c r="A4" s="151" t="s">
        <v>345</v>
      </c>
      <c r="B4" s="151" t="s">
        <v>346</v>
      </c>
      <c r="C4" s="151" t="s">
        <v>18</v>
      </c>
      <c r="D4" s="151" t="s">
        <v>6</v>
      </c>
      <c r="E4" s="152">
        <v>884.61538461538464</v>
      </c>
      <c r="F4" s="156" t="e">
        <f t="shared" si="0"/>
        <v>#N/A</v>
      </c>
      <c r="G4" s="155">
        <v>655.86538461538407</v>
      </c>
      <c r="H4" s="153"/>
      <c r="I4" s="151" t="s">
        <v>345</v>
      </c>
      <c r="J4" s="151" t="s">
        <v>346</v>
      </c>
      <c r="K4" s="151" t="s">
        <v>18</v>
      </c>
      <c r="L4" s="151" t="s">
        <v>6</v>
      </c>
      <c r="M4" s="152">
        <v>844.23076923076928</v>
      </c>
      <c r="N4" s="156" t="str">
        <f t="shared" si="1"/>
        <v/>
      </c>
      <c r="O4" s="155">
        <f t="shared" ref="O4:O67" si="2">AVERAGE(M$3:M$222)</f>
        <v>591.96678321678326</v>
      </c>
      <c r="U4" s="151" t="s">
        <v>1</v>
      </c>
      <c r="V4" s="153"/>
      <c r="W4" s="153"/>
      <c r="X4" s="153"/>
      <c r="Y4" s="153"/>
      <c r="Z4" s="153"/>
      <c r="AA4" s="153"/>
      <c r="AB4" s="153"/>
      <c r="AC4" s="153"/>
      <c r="AD4" s="153"/>
      <c r="AE4" s="153"/>
      <c r="AF4" s="153"/>
      <c r="AG4" s="153"/>
      <c r="AH4" s="153"/>
      <c r="AI4" s="153"/>
      <c r="AJ4" s="153"/>
      <c r="AK4" s="153"/>
    </row>
    <row r="5" spans="1:37" x14ac:dyDescent="0.25">
      <c r="A5" s="151" t="s">
        <v>337</v>
      </c>
      <c r="B5" s="151" t="s">
        <v>338</v>
      </c>
      <c r="C5" s="151" t="s">
        <v>23</v>
      </c>
      <c r="D5" s="151" t="s">
        <v>11</v>
      </c>
      <c r="E5" s="152">
        <v>859.61538461538464</v>
      </c>
      <c r="F5" s="156" t="e">
        <f t="shared" si="0"/>
        <v>#N/A</v>
      </c>
      <c r="G5" s="155">
        <v>655.86538461538407</v>
      </c>
      <c r="H5" s="153"/>
      <c r="I5" s="151" t="s">
        <v>333</v>
      </c>
      <c r="J5" s="151" t="s">
        <v>334</v>
      </c>
      <c r="K5" s="151" t="s">
        <v>23</v>
      </c>
      <c r="L5" s="151" t="s">
        <v>11</v>
      </c>
      <c r="M5" s="152">
        <v>788.46153846153845</v>
      </c>
      <c r="N5" s="156" t="str">
        <f t="shared" si="1"/>
        <v/>
      </c>
      <c r="O5" s="155">
        <f t="shared" si="2"/>
        <v>591.96678321678326</v>
      </c>
      <c r="Q5" s="151" t="s">
        <v>795</v>
      </c>
      <c r="R5" s="151" t="s">
        <v>798</v>
      </c>
      <c r="U5" s="151" t="s">
        <v>2</v>
      </c>
      <c r="V5" s="153"/>
      <c r="W5" s="153"/>
      <c r="X5" s="153"/>
      <c r="Y5" s="153"/>
      <c r="Z5" s="153"/>
      <c r="AA5" s="153"/>
      <c r="AB5" s="153"/>
      <c r="AC5" s="153"/>
      <c r="AD5" s="153"/>
      <c r="AE5" s="153"/>
      <c r="AF5" s="153"/>
      <c r="AG5" s="153"/>
      <c r="AH5" s="153"/>
      <c r="AI5" s="153"/>
      <c r="AJ5" s="153"/>
      <c r="AK5" s="153"/>
    </row>
    <row r="6" spans="1:37" x14ac:dyDescent="0.25">
      <c r="A6" s="151" t="s">
        <v>333</v>
      </c>
      <c r="B6" s="151" t="s">
        <v>334</v>
      </c>
      <c r="C6" s="151" t="s">
        <v>23</v>
      </c>
      <c r="D6" s="151" t="s">
        <v>11</v>
      </c>
      <c r="E6" s="152">
        <v>836.53846153846155</v>
      </c>
      <c r="F6" s="156" t="e">
        <f t="shared" si="0"/>
        <v>#N/A</v>
      </c>
      <c r="G6" s="155">
        <v>655.86538461538407</v>
      </c>
      <c r="H6" s="153"/>
      <c r="I6" s="151" t="s">
        <v>391</v>
      </c>
      <c r="J6" s="151" t="s">
        <v>392</v>
      </c>
      <c r="K6" s="151" t="s">
        <v>17</v>
      </c>
      <c r="L6" s="151" t="s">
        <v>5</v>
      </c>
      <c r="M6" s="152">
        <v>776.92307692307691</v>
      </c>
      <c r="N6" s="156" t="str">
        <f t="shared" si="1"/>
        <v/>
      </c>
      <c r="O6" s="155">
        <f t="shared" si="2"/>
        <v>591.96678321678326</v>
      </c>
      <c r="Q6" s="151" t="s">
        <v>794</v>
      </c>
      <c r="R6" s="151" t="s">
        <v>799</v>
      </c>
      <c r="U6" s="151" t="s">
        <v>3</v>
      </c>
      <c r="V6" s="153"/>
      <c r="W6" s="153"/>
      <c r="X6" s="153"/>
      <c r="Y6" s="153"/>
      <c r="Z6" s="153"/>
      <c r="AA6" s="153"/>
      <c r="AB6" s="153"/>
      <c r="AC6" s="153"/>
      <c r="AD6" s="153"/>
      <c r="AE6" s="153"/>
      <c r="AF6" s="153"/>
      <c r="AG6" s="153"/>
      <c r="AH6" s="153"/>
      <c r="AI6" s="153"/>
      <c r="AJ6" s="153"/>
      <c r="AK6" s="153"/>
    </row>
    <row r="7" spans="1:37" x14ac:dyDescent="0.25">
      <c r="A7" s="151" t="s">
        <v>419</v>
      </c>
      <c r="B7" s="151" t="s">
        <v>420</v>
      </c>
      <c r="C7" s="151" t="s">
        <v>18</v>
      </c>
      <c r="D7" s="151" t="s">
        <v>6</v>
      </c>
      <c r="E7" s="152">
        <v>830.76923076923072</v>
      </c>
      <c r="F7" s="156" t="e">
        <f t="shared" si="0"/>
        <v>#N/A</v>
      </c>
      <c r="G7" s="155">
        <v>655.86538461538407</v>
      </c>
      <c r="H7" s="153"/>
      <c r="I7" s="151" t="s">
        <v>337</v>
      </c>
      <c r="J7" s="151" t="s">
        <v>338</v>
      </c>
      <c r="K7" s="151" t="s">
        <v>23</v>
      </c>
      <c r="L7" s="151" t="s">
        <v>11</v>
      </c>
      <c r="M7" s="152">
        <v>746.15384615384619</v>
      </c>
      <c r="N7" s="156" t="str">
        <f t="shared" si="1"/>
        <v/>
      </c>
      <c r="O7" s="155">
        <f t="shared" si="2"/>
        <v>591.96678321678326</v>
      </c>
      <c r="Q7" s="151" t="s">
        <v>801</v>
      </c>
      <c r="R7" s="151" t="s">
        <v>802</v>
      </c>
      <c r="U7" s="151" t="s">
        <v>7</v>
      </c>
      <c r="V7" s="153"/>
      <c r="W7" s="153"/>
      <c r="X7" s="153"/>
      <c r="Y7" s="153"/>
      <c r="Z7" s="153"/>
      <c r="AA7" s="153"/>
      <c r="AB7" s="153"/>
      <c r="AC7" s="153"/>
      <c r="AD7" s="153"/>
      <c r="AE7" s="153"/>
      <c r="AF7" s="153"/>
      <c r="AG7" s="153"/>
      <c r="AH7" s="153"/>
      <c r="AI7" s="153"/>
      <c r="AJ7" s="153"/>
      <c r="AK7" s="153"/>
    </row>
    <row r="8" spans="1:37" x14ac:dyDescent="0.25">
      <c r="A8" s="151" t="s">
        <v>361</v>
      </c>
      <c r="B8" s="151" t="s">
        <v>362</v>
      </c>
      <c r="C8" s="151" t="s">
        <v>18</v>
      </c>
      <c r="D8" s="151" t="s">
        <v>6</v>
      </c>
      <c r="E8" s="152">
        <v>817.30769230769226</v>
      </c>
      <c r="F8" s="156" t="e">
        <f t="shared" si="0"/>
        <v>#N/A</v>
      </c>
      <c r="G8" s="155">
        <v>655.86538461538407</v>
      </c>
      <c r="H8" s="153"/>
      <c r="I8" s="151" t="s">
        <v>365</v>
      </c>
      <c r="J8" s="151" t="s">
        <v>366</v>
      </c>
      <c r="K8" s="151" t="s">
        <v>22</v>
      </c>
      <c r="L8" s="151" t="s">
        <v>46</v>
      </c>
      <c r="M8" s="152">
        <v>746.15384615384619</v>
      </c>
      <c r="N8" s="156" t="str">
        <f t="shared" si="1"/>
        <v/>
      </c>
      <c r="O8" s="155">
        <f t="shared" si="2"/>
        <v>591.96678321678326</v>
      </c>
      <c r="Q8" s="151">
        <f>COUNTIFS(E3:E222,Q6,D3:D222,Q3)</f>
        <v>3</v>
      </c>
      <c r="R8" s="151">
        <f>COUNTIFS(M3:M222,R6,L3:L222,Q3)</f>
        <v>3</v>
      </c>
      <c r="U8" s="151" t="s">
        <v>4</v>
      </c>
      <c r="V8" s="153"/>
      <c r="W8" s="153"/>
      <c r="X8" s="153"/>
      <c r="Y8" s="153"/>
      <c r="Z8" s="153"/>
      <c r="AA8" s="153"/>
      <c r="AB8" s="153"/>
      <c r="AC8" s="153"/>
      <c r="AD8" s="153"/>
      <c r="AE8" s="153"/>
      <c r="AF8" s="153"/>
      <c r="AG8" s="153"/>
      <c r="AH8" s="153"/>
      <c r="AI8" s="153"/>
      <c r="AJ8" s="153"/>
      <c r="AK8" s="153"/>
    </row>
    <row r="9" spans="1:37" x14ac:dyDescent="0.25">
      <c r="A9" s="151" t="s">
        <v>339</v>
      </c>
      <c r="B9" s="151" t="s">
        <v>340</v>
      </c>
      <c r="C9" s="151" t="s">
        <v>14</v>
      </c>
      <c r="D9" s="151" t="s">
        <v>2</v>
      </c>
      <c r="E9" s="152">
        <v>801.92307692307691</v>
      </c>
      <c r="F9" s="156" t="e">
        <f t="shared" si="0"/>
        <v>#N/A</v>
      </c>
      <c r="G9" s="155">
        <v>655.86538461538407</v>
      </c>
      <c r="H9" s="153"/>
      <c r="I9" s="151" t="s">
        <v>419</v>
      </c>
      <c r="J9" s="151" t="s">
        <v>420</v>
      </c>
      <c r="K9" s="151" t="s">
        <v>18</v>
      </c>
      <c r="L9" s="151" t="s">
        <v>6</v>
      </c>
      <c r="M9" s="152">
        <v>742.30769230769226</v>
      </c>
      <c r="N9" s="156" t="str">
        <f t="shared" si="1"/>
        <v/>
      </c>
      <c r="O9" s="155">
        <f t="shared" si="2"/>
        <v>591.96678321678326</v>
      </c>
      <c r="Q9" s="187" t="s">
        <v>995</v>
      </c>
      <c r="U9" s="151" t="s">
        <v>5</v>
      </c>
      <c r="V9" s="153"/>
      <c r="W9" s="153"/>
      <c r="X9" s="153"/>
      <c r="Y9" s="153"/>
      <c r="Z9" s="153"/>
      <c r="AA9" s="153"/>
      <c r="AB9" s="153"/>
      <c r="AC9" s="153"/>
      <c r="AD9" s="153"/>
      <c r="AE9" s="153"/>
      <c r="AF9" s="153"/>
      <c r="AG9" s="153"/>
      <c r="AH9" s="153"/>
      <c r="AI9" s="153"/>
      <c r="AJ9" s="153"/>
      <c r="AK9" s="153"/>
    </row>
    <row r="10" spans="1:37" x14ac:dyDescent="0.25">
      <c r="A10" s="151" t="s">
        <v>365</v>
      </c>
      <c r="B10" s="151" t="s">
        <v>366</v>
      </c>
      <c r="C10" s="151" t="s">
        <v>22</v>
      </c>
      <c r="D10" s="151" t="s">
        <v>46</v>
      </c>
      <c r="E10" s="152">
        <v>801.92307692307691</v>
      </c>
      <c r="F10" s="156" t="e">
        <f t="shared" si="0"/>
        <v>#N/A</v>
      </c>
      <c r="G10" s="155">
        <v>655.86538461538407</v>
      </c>
      <c r="H10" s="153"/>
      <c r="I10" s="151" t="s">
        <v>343</v>
      </c>
      <c r="J10" s="151" t="s">
        <v>344</v>
      </c>
      <c r="K10" s="151" t="s">
        <v>18</v>
      </c>
      <c r="L10" s="151" t="s">
        <v>6</v>
      </c>
      <c r="M10" s="152">
        <v>738.46153846153845</v>
      </c>
      <c r="N10" s="156" t="str">
        <f t="shared" si="1"/>
        <v/>
      </c>
      <c r="O10" s="155">
        <f t="shared" si="2"/>
        <v>591.96678321678326</v>
      </c>
      <c r="Q10" s="188" t="str">
        <f>IF($Q$8&lt;=0,"",$Q$8&amp;" of the "&amp;$R$3&amp;" MSOAs in "&amp;$Q$3&amp;$Q$7)</f>
        <v>3 of the 14 MSOAs in Ashford have average weekly incomes before housing costs below the Kent &amp; Medway average</v>
      </c>
      <c r="U10" s="151" t="s">
        <v>6</v>
      </c>
      <c r="V10" s="153"/>
      <c r="W10" s="153"/>
      <c r="X10" s="153"/>
      <c r="Y10" s="153"/>
      <c r="Z10" s="153"/>
      <c r="AA10" s="153"/>
      <c r="AB10" s="153"/>
      <c r="AC10" s="153"/>
      <c r="AD10" s="153"/>
      <c r="AE10" s="153"/>
      <c r="AF10" s="153"/>
      <c r="AG10" s="153"/>
      <c r="AH10" s="153"/>
      <c r="AI10" s="153"/>
      <c r="AJ10" s="153"/>
      <c r="AK10" s="153"/>
    </row>
    <row r="11" spans="1:37" x14ac:dyDescent="0.25">
      <c r="A11" s="151" t="s">
        <v>381</v>
      </c>
      <c r="B11" s="151" t="s">
        <v>382</v>
      </c>
      <c r="C11" s="151" t="s">
        <v>23</v>
      </c>
      <c r="D11" s="151" t="s">
        <v>11</v>
      </c>
      <c r="E11" s="152">
        <v>798.07692307692309</v>
      </c>
      <c r="F11" s="156" t="e">
        <f t="shared" si="0"/>
        <v>#N/A</v>
      </c>
      <c r="G11" s="155">
        <v>655.86538461538407</v>
      </c>
      <c r="H11" s="153"/>
      <c r="I11" s="151" t="s">
        <v>453</v>
      </c>
      <c r="J11" s="151" t="s">
        <v>454</v>
      </c>
      <c r="K11" s="151" t="s">
        <v>17</v>
      </c>
      <c r="L11" s="151" t="s">
        <v>5</v>
      </c>
      <c r="M11" s="152">
        <v>734.61538461538464</v>
      </c>
      <c r="N11" s="156" t="str">
        <f t="shared" si="1"/>
        <v/>
      </c>
      <c r="O11" s="155">
        <f t="shared" si="2"/>
        <v>591.96678321678326</v>
      </c>
      <c r="Q11" s="189" t="str">
        <f>IF(R8&lt;=0,"",R8&amp;" of the "&amp;R3&amp;" MSOAs in "&amp;Q3&amp;R7)</f>
        <v>3 of the 14 MSOAs in Ashford have average weekly incomes after housing costs below the Kent &amp; Medway average</v>
      </c>
      <c r="U11" s="151" t="s">
        <v>8</v>
      </c>
      <c r="V11" s="153"/>
      <c r="W11" s="153"/>
      <c r="X11" s="153"/>
      <c r="Y11" s="153"/>
      <c r="Z11" s="153"/>
      <c r="AA11" s="153"/>
      <c r="AB11" s="153"/>
      <c r="AC11" s="153"/>
      <c r="AD11" s="153"/>
      <c r="AE11" s="153"/>
      <c r="AF11" s="153"/>
      <c r="AG11" s="153"/>
      <c r="AH11" s="153"/>
      <c r="AI11" s="153"/>
      <c r="AJ11" s="153"/>
      <c r="AK11" s="153"/>
    </row>
    <row r="12" spans="1:37" x14ac:dyDescent="0.25">
      <c r="A12" s="151" t="s">
        <v>343</v>
      </c>
      <c r="B12" s="151" t="s">
        <v>344</v>
      </c>
      <c r="C12" s="151" t="s">
        <v>18</v>
      </c>
      <c r="D12" s="151" t="s">
        <v>6</v>
      </c>
      <c r="E12" s="152">
        <v>796.15384615384619</v>
      </c>
      <c r="F12" s="156" t="e">
        <f t="shared" si="0"/>
        <v>#N/A</v>
      </c>
      <c r="G12" s="155">
        <v>655.86538461538407</v>
      </c>
      <c r="H12" s="153"/>
      <c r="I12" s="151" t="s">
        <v>371</v>
      </c>
      <c r="J12" s="151" t="s">
        <v>372</v>
      </c>
      <c r="K12" s="151" t="s">
        <v>22</v>
      </c>
      <c r="L12" s="151" t="s">
        <v>46</v>
      </c>
      <c r="M12" s="152">
        <v>723.07692307692309</v>
      </c>
      <c r="N12" s="156" t="str">
        <f t="shared" si="1"/>
        <v/>
      </c>
      <c r="O12" s="155">
        <f t="shared" si="2"/>
        <v>591.96678321678326</v>
      </c>
      <c r="U12" s="151" t="s">
        <v>9</v>
      </c>
      <c r="V12" s="153"/>
      <c r="W12" s="153"/>
      <c r="X12" s="153"/>
      <c r="Y12" s="153"/>
      <c r="Z12" s="153"/>
      <c r="AA12" s="153"/>
      <c r="AB12" s="153"/>
      <c r="AC12" s="153"/>
      <c r="AD12" s="153"/>
      <c r="AE12" s="153"/>
      <c r="AF12" s="153"/>
      <c r="AG12" s="153"/>
      <c r="AH12" s="153"/>
      <c r="AI12" s="153"/>
      <c r="AJ12" s="153"/>
      <c r="AK12" s="153"/>
    </row>
    <row r="13" spans="1:37" x14ac:dyDescent="0.25">
      <c r="A13" s="151" t="s">
        <v>377</v>
      </c>
      <c r="B13" s="151" t="s">
        <v>378</v>
      </c>
      <c r="C13" s="151" t="s">
        <v>18</v>
      </c>
      <c r="D13" s="151" t="s">
        <v>6</v>
      </c>
      <c r="E13" s="152">
        <v>790.38461538461536</v>
      </c>
      <c r="F13" s="156" t="e">
        <f t="shared" si="0"/>
        <v>#N/A</v>
      </c>
      <c r="G13" s="155">
        <v>655.86538461538407</v>
      </c>
      <c r="H13" s="153"/>
      <c r="I13" s="151" t="s">
        <v>491</v>
      </c>
      <c r="J13" s="151" t="s">
        <v>492</v>
      </c>
      <c r="K13" s="151" t="s">
        <v>17</v>
      </c>
      <c r="L13" s="151" t="s">
        <v>5</v>
      </c>
      <c r="M13" s="152">
        <v>721.15384615384619</v>
      </c>
      <c r="N13" s="156" t="str">
        <f t="shared" si="1"/>
        <v/>
      </c>
      <c r="O13" s="155">
        <f t="shared" si="2"/>
        <v>591.96678321678326</v>
      </c>
      <c r="U13" s="151" t="s">
        <v>46</v>
      </c>
      <c r="V13" s="153"/>
      <c r="W13" s="153"/>
      <c r="X13" s="153"/>
      <c r="Y13" s="153"/>
      <c r="Z13" s="153"/>
      <c r="AA13" s="153"/>
      <c r="AB13" s="153"/>
      <c r="AC13" s="153"/>
      <c r="AD13" s="153"/>
      <c r="AE13" s="153"/>
      <c r="AF13" s="153"/>
      <c r="AG13" s="153"/>
      <c r="AH13" s="153"/>
      <c r="AI13" s="153"/>
      <c r="AJ13" s="153"/>
      <c r="AK13" s="153"/>
    </row>
    <row r="14" spans="1:37" x14ac:dyDescent="0.25">
      <c r="A14" s="151" t="s">
        <v>415</v>
      </c>
      <c r="B14" s="151" t="s">
        <v>416</v>
      </c>
      <c r="C14" s="151" t="s">
        <v>22</v>
      </c>
      <c r="D14" s="151" t="s">
        <v>46</v>
      </c>
      <c r="E14" s="152">
        <v>790.38461538461536</v>
      </c>
      <c r="F14" s="156" t="e">
        <f t="shared" si="0"/>
        <v>#N/A</v>
      </c>
      <c r="G14" s="155">
        <v>655.86538461538407</v>
      </c>
      <c r="H14" s="153"/>
      <c r="I14" s="151" t="s">
        <v>361</v>
      </c>
      <c r="J14" s="151" t="s">
        <v>362</v>
      </c>
      <c r="K14" s="151" t="s">
        <v>18</v>
      </c>
      <c r="L14" s="151" t="s">
        <v>6</v>
      </c>
      <c r="M14" s="152">
        <v>719.23076923076928</v>
      </c>
      <c r="N14" s="156" t="str">
        <f t="shared" si="1"/>
        <v/>
      </c>
      <c r="O14" s="155">
        <f t="shared" si="2"/>
        <v>591.96678321678326</v>
      </c>
      <c r="U14" s="151" t="s">
        <v>11</v>
      </c>
      <c r="V14" s="153"/>
      <c r="W14" s="153"/>
      <c r="X14" s="153"/>
      <c r="Y14" s="153"/>
      <c r="Z14" s="153"/>
      <c r="AA14" s="153"/>
      <c r="AB14" s="153"/>
      <c r="AC14" s="153"/>
      <c r="AD14" s="153"/>
      <c r="AE14" s="153"/>
      <c r="AF14" s="153"/>
      <c r="AG14" s="153"/>
      <c r="AH14" s="153"/>
      <c r="AI14" s="153"/>
      <c r="AJ14" s="153"/>
      <c r="AK14" s="153"/>
    </row>
    <row r="15" spans="1:37" x14ac:dyDescent="0.25">
      <c r="A15" s="151" t="s">
        <v>437</v>
      </c>
      <c r="B15" s="151" t="s">
        <v>438</v>
      </c>
      <c r="C15" s="151" t="s">
        <v>23</v>
      </c>
      <c r="D15" s="151" t="s">
        <v>11</v>
      </c>
      <c r="E15" s="152">
        <v>786.53846153846155</v>
      </c>
      <c r="F15" s="156" t="e">
        <f t="shared" si="0"/>
        <v>#N/A</v>
      </c>
      <c r="G15" s="155">
        <v>655.86538461538407</v>
      </c>
      <c r="H15" s="153"/>
      <c r="I15" s="151" t="s">
        <v>377</v>
      </c>
      <c r="J15" s="151" t="s">
        <v>378</v>
      </c>
      <c r="K15" s="151" t="s">
        <v>18</v>
      </c>
      <c r="L15" s="151" t="s">
        <v>6</v>
      </c>
      <c r="M15" s="152">
        <v>715.38461538461536</v>
      </c>
      <c r="N15" s="156" t="str">
        <f t="shared" si="1"/>
        <v/>
      </c>
      <c r="O15" s="155">
        <f t="shared" si="2"/>
        <v>591.96678321678326</v>
      </c>
      <c r="U15" s="151" t="s">
        <v>41</v>
      </c>
      <c r="V15" s="153"/>
      <c r="W15" s="153"/>
      <c r="X15" s="153"/>
      <c r="Y15" s="153"/>
      <c r="Z15" s="153"/>
      <c r="AA15" s="153"/>
      <c r="AB15" s="153"/>
      <c r="AC15" s="153"/>
      <c r="AD15" s="153"/>
      <c r="AE15" s="153"/>
      <c r="AF15" s="153"/>
      <c r="AG15" s="153"/>
      <c r="AH15" s="153"/>
      <c r="AI15" s="153"/>
      <c r="AJ15" s="153"/>
      <c r="AK15" s="153"/>
    </row>
    <row r="16" spans="1:37" x14ac:dyDescent="0.25">
      <c r="A16" s="151" t="s">
        <v>371</v>
      </c>
      <c r="B16" s="151" t="s">
        <v>372</v>
      </c>
      <c r="C16" s="151" t="s">
        <v>22</v>
      </c>
      <c r="D16" s="151" t="s">
        <v>46</v>
      </c>
      <c r="E16" s="152">
        <v>784.61538461538464</v>
      </c>
      <c r="F16" s="156" t="e">
        <f t="shared" si="0"/>
        <v>#N/A</v>
      </c>
      <c r="G16" s="155">
        <v>655.86538461538407</v>
      </c>
      <c r="H16" s="153"/>
      <c r="I16" s="151" t="s">
        <v>381</v>
      </c>
      <c r="J16" s="151" t="s">
        <v>382</v>
      </c>
      <c r="K16" s="151" t="s">
        <v>23</v>
      </c>
      <c r="L16" s="151" t="s">
        <v>11</v>
      </c>
      <c r="M16" s="152">
        <v>713.46153846153845</v>
      </c>
      <c r="N16" s="156" t="str">
        <f t="shared" si="1"/>
        <v/>
      </c>
      <c r="O16" s="155">
        <f t="shared" si="2"/>
        <v>591.96678321678326</v>
      </c>
      <c r="U16" s="151" t="s">
        <v>24</v>
      </c>
      <c r="V16" s="153"/>
      <c r="W16" s="153"/>
      <c r="X16" s="153"/>
      <c r="Y16" s="153"/>
      <c r="Z16" s="153"/>
      <c r="AA16" s="153"/>
      <c r="AB16" s="153"/>
      <c r="AC16" s="153"/>
      <c r="AD16" s="153"/>
      <c r="AE16" s="153"/>
      <c r="AF16" s="153"/>
      <c r="AG16" s="153"/>
      <c r="AH16" s="153"/>
      <c r="AI16" s="153"/>
      <c r="AJ16" s="153"/>
      <c r="AK16" s="153"/>
    </row>
    <row r="17" spans="1:37" x14ac:dyDescent="0.25">
      <c r="A17" s="151" t="s">
        <v>467</v>
      </c>
      <c r="B17" s="151" t="s">
        <v>468</v>
      </c>
      <c r="C17" s="151" t="s">
        <v>14</v>
      </c>
      <c r="D17" s="151" t="s">
        <v>2</v>
      </c>
      <c r="E17" s="152">
        <v>782.69230769230774</v>
      </c>
      <c r="F17" s="156" t="e">
        <f t="shared" si="0"/>
        <v>#N/A</v>
      </c>
      <c r="G17" s="155">
        <v>655.86538461538407</v>
      </c>
      <c r="H17" s="153"/>
      <c r="I17" s="151" t="s">
        <v>353</v>
      </c>
      <c r="J17" s="151" t="s">
        <v>354</v>
      </c>
      <c r="K17" s="151" t="s">
        <v>18</v>
      </c>
      <c r="L17" s="151" t="s">
        <v>6</v>
      </c>
      <c r="M17" s="152">
        <v>709.61538461538464</v>
      </c>
      <c r="N17" s="156" t="str">
        <f t="shared" si="1"/>
        <v/>
      </c>
      <c r="O17" s="155">
        <f t="shared" si="2"/>
        <v>591.96678321678326</v>
      </c>
      <c r="U17" s="151" t="s">
        <v>26</v>
      </c>
      <c r="V17" s="153"/>
      <c r="W17" s="153"/>
      <c r="X17" s="153"/>
      <c r="Y17" s="153"/>
      <c r="Z17" s="153"/>
      <c r="AA17" s="153"/>
      <c r="AB17" s="153"/>
      <c r="AC17" s="153"/>
      <c r="AD17" s="153"/>
      <c r="AE17" s="153"/>
      <c r="AF17" s="153"/>
      <c r="AG17" s="153"/>
      <c r="AH17" s="153"/>
      <c r="AI17" s="153"/>
      <c r="AJ17" s="153"/>
      <c r="AK17" s="153"/>
    </row>
    <row r="18" spans="1:37" x14ac:dyDescent="0.25">
      <c r="A18" s="151" t="s">
        <v>423</v>
      </c>
      <c r="B18" s="151" t="s">
        <v>424</v>
      </c>
      <c r="C18" s="151" t="s">
        <v>14</v>
      </c>
      <c r="D18" s="151" t="s">
        <v>2</v>
      </c>
      <c r="E18" s="152">
        <v>780.76923076923072</v>
      </c>
      <c r="F18" s="156" t="e">
        <f t="shared" si="0"/>
        <v>#N/A</v>
      </c>
      <c r="G18" s="155">
        <v>655.86538461538407</v>
      </c>
      <c r="H18" s="153"/>
      <c r="I18" s="151" t="s">
        <v>351</v>
      </c>
      <c r="J18" s="151" t="s">
        <v>352</v>
      </c>
      <c r="K18" s="151" t="s">
        <v>17</v>
      </c>
      <c r="L18" s="151" t="s">
        <v>5</v>
      </c>
      <c r="M18" s="152">
        <v>705.76923076923072</v>
      </c>
      <c r="N18" s="156" t="str">
        <f t="shared" si="1"/>
        <v/>
      </c>
      <c r="O18" s="155">
        <f t="shared" si="2"/>
        <v>591.96678321678326</v>
      </c>
      <c r="U18" s="151" t="s">
        <v>42</v>
      </c>
      <c r="V18" s="153"/>
      <c r="W18" s="153"/>
      <c r="X18" s="153"/>
      <c r="Y18" s="153"/>
      <c r="Z18" s="153"/>
      <c r="AA18" s="153"/>
      <c r="AB18" s="153"/>
      <c r="AC18" s="153"/>
      <c r="AD18" s="153"/>
      <c r="AE18" s="153"/>
      <c r="AF18" s="153"/>
      <c r="AG18" s="153"/>
      <c r="AH18" s="153"/>
      <c r="AI18" s="153"/>
      <c r="AJ18" s="153"/>
      <c r="AK18" s="153"/>
    </row>
    <row r="19" spans="1:37" x14ac:dyDescent="0.25">
      <c r="A19" s="151" t="s">
        <v>391</v>
      </c>
      <c r="B19" s="151" t="s">
        <v>392</v>
      </c>
      <c r="C19" s="151" t="s">
        <v>17</v>
      </c>
      <c r="D19" s="151" t="s">
        <v>5</v>
      </c>
      <c r="E19" s="152">
        <v>778.84615384615381</v>
      </c>
      <c r="F19" s="156" t="e">
        <f t="shared" si="0"/>
        <v>#N/A</v>
      </c>
      <c r="G19" s="155">
        <v>655.86538461538407</v>
      </c>
      <c r="H19" s="153"/>
      <c r="I19" s="151" t="s">
        <v>567</v>
      </c>
      <c r="J19" s="151" t="s">
        <v>568</v>
      </c>
      <c r="K19" s="151" t="s">
        <v>23</v>
      </c>
      <c r="L19" s="151" t="s">
        <v>11</v>
      </c>
      <c r="M19" s="152">
        <v>705.76923076923072</v>
      </c>
      <c r="N19" s="156" t="str">
        <f t="shared" si="1"/>
        <v/>
      </c>
      <c r="O19" s="155">
        <f t="shared" si="2"/>
        <v>591.96678321678326</v>
      </c>
      <c r="V19" s="153"/>
      <c r="W19" s="153"/>
      <c r="X19" s="153"/>
      <c r="Y19" s="153"/>
      <c r="Z19" s="153"/>
      <c r="AA19" s="153"/>
      <c r="AB19" s="153"/>
      <c r="AC19" s="153"/>
      <c r="AD19" s="153"/>
      <c r="AE19" s="153"/>
      <c r="AF19" s="153"/>
      <c r="AG19" s="153"/>
      <c r="AH19" s="153"/>
      <c r="AI19" s="153"/>
      <c r="AJ19" s="153"/>
      <c r="AK19" s="153"/>
    </row>
    <row r="20" spans="1:37" x14ac:dyDescent="0.25">
      <c r="A20" s="151" t="s">
        <v>403</v>
      </c>
      <c r="B20" s="151" t="s">
        <v>404</v>
      </c>
      <c r="C20" s="151" t="s">
        <v>16</v>
      </c>
      <c r="D20" s="151" t="s">
        <v>4</v>
      </c>
      <c r="E20" s="152">
        <v>778.84615384615381</v>
      </c>
      <c r="F20" s="156" t="e">
        <f t="shared" si="0"/>
        <v>#N/A</v>
      </c>
      <c r="G20" s="155">
        <v>655.86538461538407</v>
      </c>
      <c r="H20" s="153"/>
      <c r="I20" s="151" t="s">
        <v>415</v>
      </c>
      <c r="J20" s="151" t="s">
        <v>416</v>
      </c>
      <c r="K20" s="151" t="s">
        <v>22</v>
      </c>
      <c r="L20" s="151" t="s">
        <v>46</v>
      </c>
      <c r="M20" s="152">
        <v>701.92307692307691</v>
      </c>
      <c r="N20" s="156" t="str">
        <f t="shared" si="1"/>
        <v/>
      </c>
      <c r="O20" s="155">
        <f t="shared" si="2"/>
        <v>591.96678321678326</v>
      </c>
      <c r="V20" s="153"/>
      <c r="W20" s="153"/>
      <c r="X20" s="153"/>
      <c r="Y20" s="153"/>
      <c r="Z20" s="153"/>
      <c r="AA20" s="153"/>
      <c r="AB20" s="153"/>
      <c r="AC20" s="153"/>
      <c r="AD20" s="153"/>
      <c r="AE20" s="153"/>
      <c r="AF20" s="153"/>
      <c r="AG20" s="153"/>
      <c r="AH20" s="153"/>
      <c r="AI20" s="153"/>
      <c r="AJ20" s="153"/>
      <c r="AK20" s="153"/>
    </row>
    <row r="21" spans="1:37" x14ac:dyDescent="0.25">
      <c r="A21" s="151" t="s">
        <v>341</v>
      </c>
      <c r="B21" s="151" t="s">
        <v>342</v>
      </c>
      <c r="C21" s="151" t="s">
        <v>23</v>
      </c>
      <c r="D21" s="151" t="s">
        <v>11</v>
      </c>
      <c r="E21" s="152">
        <v>753.84615384615381</v>
      </c>
      <c r="F21" s="156" t="e">
        <f t="shared" si="0"/>
        <v>#N/A</v>
      </c>
      <c r="G21" s="155">
        <v>655.86538461538407</v>
      </c>
      <c r="H21" s="153"/>
      <c r="I21" s="151" t="s">
        <v>339</v>
      </c>
      <c r="J21" s="151" t="s">
        <v>340</v>
      </c>
      <c r="K21" s="151" t="s">
        <v>14</v>
      </c>
      <c r="L21" s="151" t="s">
        <v>2</v>
      </c>
      <c r="M21" s="152">
        <v>700</v>
      </c>
      <c r="N21" s="156" t="str">
        <f t="shared" si="1"/>
        <v/>
      </c>
      <c r="O21" s="155">
        <f t="shared" si="2"/>
        <v>591.96678321678326</v>
      </c>
      <c r="V21" s="153"/>
      <c r="W21" s="153"/>
      <c r="X21" s="153"/>
      <c r="Y21" s="153"/>
      <c r="Z21" s="153"/>
      <c r="AA21" s="153"/>
      <c r="AB21" s="153"/>
      <c r="AC21" s="153"/>
      <c r="AD21" s="153"/>
      <c r="AE21" s="153"/>
      <c r="AF21" s="153"/>
      <c r="AG21" s="153"/>
      <c r="AH21" s="153"/>
      <c r="AI21" s="153"/>
      <c r="AJ21" s="153"/>
      <c r="AK21" s="153"/>
    </row>
    <row r="22" spans="1:37" x14ac:dyDescent="0.25">
      <c r="A22" s="151" t="s">
        <v>567</v>
      </c>
      <c r="B22" s="151" t="s">
        <v>568</v>
      </c>
      <c r="C22" s="151" t="s">
        <v>23</v>
      </c>
      <c r="D22" s="151" t="s">
        <v>11</v>
      </c>
      <c r="E22" s="152">
        <v>753.84615384615381</v>
      </c>
      <c r="F22" s="156" t="e">
        <f t="shared" si="0"/>
        <v>#N/A</v>
      </c>
      <c r="G22" s="155">
        <v>655.86538461538407</v>
      </c>
      <c r="H22" s="153"/>
      <c r="I22" s="151" t="s">
        <v>459</v>
      </c>
      <c r="J22" s="151" t="s">
        <v>460</v>
      </c>
      <c r="K22" s="151" t="s">
        <v>14</v>
      </c>
      <c r="L22" s="151" t="s">
        <v>2</v>
      </c>
      <c r="M22" s="152">
        <v>698.07692307692309</v>
      </c>
      <c r="N22" s="156" t="str">
        <f t="shared" si="1"/>
        <v/>
      </c>
      <c r="O22" s="155">
        <f t="shared" si="2"/>
        <v>591.96678321678326</v>
      </c>
      <c r="V22" s="153"/>
      <c r="W22" s="153"/>
      <c r="X22" s="153"/>
      <c r="Y22" s="153"/>
      <c r="Z22" s="153"/>
      <c r="AA22" s="153"/>
      <c r="AB22" s="153"/>
      <c r="AC22" s="153"/>
      <c r="AD22" s="153"/>
      <c r="AE22" s="153"/>
      <c r="AF22" s="153"/>
      <c r="AG22" s="153"/>
      <c r="AH22" s="153"/>
      <c r="AI22" s="153"/>
      <c r="AJ22" s="153"/>
      <c r="AK22" s="153"/>
    </row>
    <row r="23" spans="1:37" x14ac:dyDescent="0.25">
      <c r="A23" s="151" t="s">
        <v>331</v>
      </c>
      <c r="B23" s="151" t="s">
        <v>332</v>
      </c>
      <c r="C23" s="151" t="s">
        <v>23</v>
      </c>
      <c r="D23" s="151" t="s">
        <v>11</v>
      </c>
      <c r="E23" s="152">
        <v>751.92307692307691</v>
      </c>
      <c r="F23" s="156" t="e">
        <f t="shared" si="0"/>
        <v>#N/A</v>
      </c>
      <c r="G23" s="155">
        <v>655.86538461538407</v>
      </c>
      <c r="H23" s="153"/>
      <c r="I23" s="151" t="s">
        <v>383</v>
      </c>
      <c r="J23" s="151" t="s">
        <v>384</v>
      </c>
      <c r="K23" s="151" t="s">
        <v>25</v>
      </c>
      <c r="L23" s="151" t="s">
        <v>24</v>
      </c>
      <c r="M23" s="152">
        <v>696.15384615384619</v>
      </c>
      <c r="N23" s="156" t="str">
        <f t="shared" si="1"/>
        <v/>
      </c>
      <c r="O23" s="155">
        <f t="shared" si="2"/>
        <v>591.96678321678326</v>
      </c>
      <c r="V23" s="153"/>
      <c r="W23" s="153"/>
      <c r="X23" s="153"/>
      <c r="Y23" s="153"/>
      <c r="Z23" s="153"/>
      <c r="AA23" s="153"/>
      <c r="AB23" s="153"/>
      <c r="AC23" s="153"/>
      <c r="AD23" s="153"/>
      <c r="AE23" s="153"/>
      <c r="AF23" s="153"/>
      <c r="AG23" s="153"/>
      <c r="AH23" s="153"/>
      <c r="AI23" s="153"/>
      <c r="AJ23" s="153"/>
      <c r="AK23" s="153"/>
    </row>
    <row r="24" spans="1:37" x14ac:dyDescent="0.25">
      <c r="A24" s="151" t="s">
        <v>355</v>
      </c>
      <c r="B24" s="151" t="s">
        <v>356</v>
      </c>
      <c r="C24" s="151" t="s">
        <v>22</v>
      </c>
      <c r="D24" s="151" t="s">
        <v>46</v>
      </c>
      <c r="E24" s="152">
        <v>750</v>
      </c>
      <c r="F24" s="156" t="e">
        <f t="shared" si="0"/>
        <v>#N/A</v>
      </c>
      <c r="G24" s="155">
        <v>655.86538461538407</v>
      </c>
      <c r="H24" s="153"/>
      <c r="I24" s="151" t="s">
        <v>581</v>
      </c>
      <c r="J24" s="151" t="s">
        <v>582</v>
      </c>
      <c r="K24" s="151" t="s">
        <v>23</v>
      </c>
      <c r="L24" s="151" t="s">
        <v>11</v>
      </c>
      <c r="M24" s="152">
        <v>694.23076923076928</v>
      </c>
      <c r="N24" s="156" t="str">
        <f t="shared" si="1"/>
        <v/>
      </c>
      <c r="O24" s="155">
        <f t="shared" si="2"/>
        <v>591.96678321678326</v>
      </c>
      <c r="V24" s="153"/>
      <c r="W24" s="153"/>
      <c r="X24" s="153"/>
      <c r="Y24" s="153"/>
      <c r="Z24" s="153"/>
      <c r="AA24" s="153"/>
      <c r="AB24" s="153"/>
      <c r="AC24" s="153"/>
      <c r="AD24" s="153"/>
      <c r="AE24" s="153"/>
      <c r="AF24" s="153"/>
      <c r="AG24" s="153"/>
      <c r="AH24" s="153"/>
      <c r="AI24" s="153"/>
      <c r="AJ24" s="153"/>
      <c r="AK24" s="153"/>
    </row>
    <row r="25" spans="1:37" x14ac:dyDescent="0.25">
      <c r="A25" s="151" t="s">
        <v>349</v>
      </c>
      <c r="B25" s="151" t="s">
        <v>350</v>
      </c>
      <c r="C25" s="151" t="s">
        <v>18</v>
      </c>
      <c r="D25" s="151" t="s">
        <v>6</v>
      </c>
      <c r="E25" s="152">
        <v>746.15384615384619</v>
      </c>
      <c r="F25" s="156" t="e">
        <f t="shared" si="0"/>
        <v>#N/A</v>
      </c>
      <c r="G25" s="155">
        <v>655.86538461538407</v>
      </c>
      <c r="H25" s="153"/>
      <c r="I25" s="151" t="s">
        <v>347</v>
      </c>
      <c r="J25" s="151" t="s">
        <v>348</v>
      </c>
      <c r="K25" s="151" t="s">
        <v>14</v>
      </c>
      <c r="L25" s="151" t="s">
        <v>2</v>
      </c>
      <c r="M25" s="152">
        <v>692.30769230769226</v>
      </c>
      <c r="N25" s="156" t="str">
        <f t="shared" si="1"/>
        <v/>
      </c>
      <c r="O25" s="155">
        <f t="shared" si="2"/>
        <v>591.96678321678326</v>
      </c>
      <c r="V25" s="153"/>
      <c r="W25" s="153"/>
      <c r="X25" s="153"/>
      <c r="Y25" s="153"/>
      <c r="Z25" s="153"/>
      <c r="AA25" s="153"/>
      <c r="AB25" s="153"/>
      <c r="AC25" s="153"/>
      <c r="AD25" s="153"/>
      <c r="AE25" s="153"/>
      <c r="AF25" s="153"/>
      <c r="AG25" s="153"/>
      <c r="AH25" s="153"/>
      <c r="AI25" s="153"/>
      <c r="AJ25" s="153"/>
      <c r="AK25" s="153"/>
    </row>
    <row r="26" spans="1:37" x14ac:dyDescent="0.25">
      <c r="A26" s="151" t="s">
        <v>347</v>
      </c>
      <c r="B26" s="151" t="s">
        <v>348</v>
      </c>
      <c r="C26" s="151" t="s">
        <v>14</v>
      </c>
      <c r="D26" s="151" t="s">
        <v>2</v>
      </c>
      <c r="E26" s="152">
        <v>744.23076923076928</v>
      </c>
      <c r="F26" s="156" t="e">
        <f t="shared" si="0"/>
        <v>#N/A</v>
      </c>
      <c r="G26" s="155">
        <v>655.86538461538407</v>
      </c>
      <c r="H26" s="153"/>
      <c r="I26" s="151" t="s">
        <v>493</v>
      </c>
      <c r="J26" s="151" t="s">
        <v>494</v>
      </c>
      <c r="K26" s="151" t="s">
        <v>17</v>
      </c>
      <c r="L26" s="151" t="s">
        <v>5</v>
      </c>
      <c r="M26" s="152">
        <v>688.46153846153845</v>
      </c>
      <c r="N26" s="156" t="str">
        <f t="shared" si="1"/>
        <v/>
      </c>
      <c r="O26" s="155">
        <f t="shared" si="2"/>
        <v>591.96678321678326</v>
      </c>
      <c r="V26" s="153"/>
      <c r="W26" s="153"/>
      <c r="X26" s="153"/>
      <c r="Y26" s="153"/>
      <c r="Z26" s="153"/>
      <c r="AA26" s="153"/>
      <c r="AB26" s="153"/>
      <c r="AC26" s="153"/>
      <c r="AD26" s="153"/>
      <c r="AE26" s="153"/>
      <c r="AF26" s="153"/>
      <c r="AG26" s="153"/>
      <c r="AH26" s="153"/>
      <c r="AI26" s="153"/>
      <c r="AJ26" s="153"/>
      <c r="AK26" s="153"/>
    </row>
    <row r="27" spans="1:37" x14ac:dyDescent="0.25">
      <c r="A27" s="151" t="s">
        <v>457</v>
      </c>
      <c r="B27" s="151" t="s">
        <v>458</v>
      </c>
      <c r="C27" s="151" t="s">
        <v>25</v>
      </c>
      <c r="D27" s="151" t="s">
        <v>24</v>
      </c>
      <c r="E27" s="152">
        <v>742.30769230769226</v>
      </c>
      <c r="F27" s="156" t="e">
        <f t="shared" si="0"/>
        <v>#N/A</v>
      </c>
      <c r="G27" s="155">
        <v>655.86538461538407</v>
      </c>
      <c r="H27" s="153"/>
      <c r="I27" s="151" t="s">
        <v>409</v>
      </c>
      <c r="J27" s="151" t="s">
        <v>410</v>
      </c>
      <c r="K27" s="151" t="s">
        <v>13</v>
      </c>
      <c r="L27" s="151" t="s">
        <v>1</v>
      </c>
      <c r="M27" s="152">
        <v>686.53846153846155</v>
      </c>
      <c r="N27" s="156" t="str">
        <f t="shared" si="1"/>
        <v/>
      </c>
      <c r="O27" s="155">
        <f t="shared" si="2"/>
        <v>591.96678321678326</v>
      </c>
      <c r="V27" s="153"/>
      <c r="W27" s="153"/>
      <c r="X27" s="153"/>
      <c r="Y27" s="153"/>
      <c r="Z27" s="153"/>
      <c r="AA27" s="153"/>
      <c r="AB27" s="153"/>
      <c r="AC27" s="153"/>
      <c r="AD27" s="153"/>
      <c r="AE27" s="153"/>
      <c r="AF27" s="153"/>
      <c r="AG27" s="153"/>
      <c r="AH27" s="153"/>
      <c r="AI27" s="153"/>
      <c r="AJ27" s="153"/>
      <c r="AK27" s="153"/>
    </row>
    <row r="28" spans="1:37" x14ac:dyDescent="0.25">
      <c r="A28" s="151" t="s">
        <v>359</v>
      </c>
      <c r="B28" s="151" t="s">
        <v>360</v>
      </c>
      <c r="C28" s="151" t="s">
        <v>25</v>
      </c>
      <c r="D28" s="151" t="s">
        <v>24</v>
      </c>
      <c r="E28" s="152">
        <v>740.38461538461536</v>
      </c>
      <c r="F28" s="156" t="e">
        <f t="shared" si="0"/>
        <v>#N/A</v>
      </c>
      <c r="G28" s="155">
        <v>655.86538461538407</v>
      </c>
      <c r="H28" s="153"/>
      <c r="I28" s="151" t="s">
        <v>467</v>
      </c>
      <c r="J28" s="151" t="s">
        <v>468</v>
      </c>
      <c r="K28" s="151" t="s">
        <v>14</v>
      </c>
      <c r="L28" s="151" t="s">
        <v>2</v>
      </c>
      <c r="M28" s="152">
        <v>684.61538461538464</v>
      </c>
      <c r="N28" s="156" t="str">
        <f t="shared" si="1"/>
        <v/>
      </c>
      <c r="O28" s="155">
        <f t="shared" si="2"/>
        <v>591.96678321678326</v>
      </c>
      <c r="V28" s="153"/>
      <c r="W28" s="153"/>
      <c r="X28" s="153"/>
      <c r="Y28" s="153"/>
      <c r="Z28" s="153"/>
      <c r="AA28" s="153"/>
      <c r="AB28" s="153"/>
      <c r="AC28" s="153"/>
      <c r="AD28" s="153"/>
      <c r="AE28" s="153"/>
      <c r="AF28" s="153"/>
      <c r="AG28" s="153"/>
      <c r="AH28" s="153"/>
      <c r="AI28" s="153"/>
      <c r="AJ28" s="153"/>
      <c r="AK28" s="153"/>
    </row>
    <row r="29" spans="1:37" x14ac:dyDescent="0.25">
      <c r="A29" s="151" t="s">
        <v>383</v>
      </c>
      <c r="B29" s="151" t="s">
        <v>384</v>
      </c>
      <c r="C29" s="151" t="s">
        <v>25</v>
      </c>
      <c r="D29" s="151" t="s">
        <v>24</v>
      </c>
      <c r="E29" s="152">
        <v>738.46153846153845</v>
      </c>
      <c r="F29" s="156" t="e">
        <f t="shared" si="0"/>
        <v>#N/A</v>
      </c>
      <c r="G29" s="155">
        <v>655.86538461538407</v>
      </c>
      <c r="H29" s="153"/>
      <c r="I29" s="151" t="s">
        <v>373</v>
      </c>
      <c r="J29" s="151" t="s">
        <v>374</v>
      </c>
      <c r="K29" s="151" t="s">
        <v>19</v>
      </c>
      <c r="L29" s="151" t="s">
        <v>7</v>
      </c>
      <c r="M29" s="152">
        <v>682.69230769230774</v>
      </c>
      <c r="N29" s="156" t="str">
        <f t="shared" si="1"/>
        <v/>
      </c>
      <c r="O29" s="155">
        <f t="shared" si="2"/>
        <v>591.96678321678326</v>
      </c>
      <c r="V29" s="153"/>
      <c r="W29" s="153"/>
      <c r="X29" s="153"/>
      <c r="Y29" s="153"/>
      <c r="Z29" s="153"/>
      <c r="AA29" s="153"/>
      <c r="AB29" s="153"/>
      <c r="AC29" s="153"/>
      <c r="AD29" s="153"/>
      <c r="AE29" s="153"/>
      <c r="AF29" s="153"/>
      <c r="AG29" s="153"/>
      <c r="AH29" s="153"/>
      <c r="AI29" s="153"/>
      <c r="AJ29" s="153"/>
      <c r="AK29" s="153"/>
    </row>
    <row r="30" spans="1:37" x14ac:dyDescent="0.25">
      <c r="A30" s="151" t="s">
        <v>453</v>
      </c>
      <c r="B30" s="151" t="s">
        <v>454</v>
      </c>
      <c r="C30" s="151" t="s">
        <v>17</v>
      </c>
      <c r="D30" s="151" t="s">
        <v>5</v>
      </c>
      <c r="E30" s="152">
        <v>738.46153846153845</v>
      </c>
      <c r="F30" s="156" t="e">
        <f t="shared" si="0"/>
        <v>#N/A</v>
      </c>
      <c r="G30" s="155">
        <v>655.86538461538407</v>
      </c>
      <c r="H30" s="153"/>
      <c r="I30" s="151" t="s">
        <v>379</v>
      </c>
      <c r="J30" s="151" t="s">
        <v>380</v>
      </c>
      <c r="K30" s="151" t="s">
        <v>18</v>
      </c>
      <c r="L30" s="151" t="s">
        <v>6</v>
      </c>
      <c r="M30" s="152">
        <v>678.84615384615381</v>
      </c>
      <c r="N30" s="156" t="str">
        <f t="shared" si="1"/>
        <v/>
      </c>
      <c r="O30" s="155">
        <f t="shared" si="2"/>
        <v>591.96678321678326</v>
      </c>
      <c r="V30" s="153"/>
      <c r="W30" s="153"/>
      <c r="X30" s="153"/>
      <c r="Y30" s="153"/>
      <c r="Z30" s="153"/>
      <c r="AA30" s="153"/>
      <c r="AB30" s="153"/>
      <c r="AC30" s="153"/>
      <c r="AD30" s="153"/>
      <c r="AE30" s="153"/>
      <c r="AF30" s="153"/>
      <c r="AG30" s="153"/>
      <c r="AH30" s="153"/>
      <c r="AI30" s="153"/>
      <c r="AJ30" s="153"/>
      <c r="AK30" s="153"/>
    </row>
    <row r="31" spans="1:37" x14ac:dyDescent="0.25">
      <c r="A31" s="151" t="s">
        <v>429</v>
      </c>
      <c r="B31" s="151" t="s">
        <v>430</v>
      </c>
      <c r="C31" s="151" t="s">
        <v>16</v>
      </c>
      <c r="D31" s="151" t="s">
        <v>4</v>
      </c>
      <c r="E31" s="152">
        <v>732.69230769230774</v>
      </c>
      <c r="F31" s="156" t="e">
        <f t="shared" si="0"/>
        <v>#N/A</v>
      </c>
      <c r="G31" s="155">
        <v>655.86538461538407</v>
      </c>
      <c r="H31" s="153"/>
      <c r="I31" s="151" t="s">
        <v>399</v>
      </c>
      <c r="J31" s="151" t="s">
        <v>400</v>
      </c>
      <c r="K31" s="151" t="s">
        <v>12</v>
      </c>
      <c r="L31" s="151" t="s">
        <v>0</v>
      </c>
      <c r="M31" s="152">
        <v>678.84615384615381</v>
      </c>
      <c r="N31" s="156">
        <f t="shared" si="1"/>
        <v>678.84615384615381</v>
      </c>
      <c r="O31" s="155">
        <f t="shared" si="2"/>
        <v>591.96678321678326</v>
      </c>
      <c r="V31" s="153"/>
      <c r="W31" s="153"/>
      <c r="X31" s="153"/>
      <c r="Y31" s="153"/>
      <c r="Z31" s="153"/>
      <c r="AA31" s="153"/>
      <c r="AB31" s="153"/>
      <c r="AC31" s="153"/>
      <c r="AD31" s="153"/>
      <c r="AE31" s="153"/>
      <c r="AF31" s="153"/>
      <c r="AG31" s="153"/>
      <c r="AH31" s="153"/>
      <c r="AI31" s="153"/>
      <c r="AJ31" s="153"/>
      <c r="AK31" s="153"/>
    </row>
    <row r="32" spans="1:37" x14ac:dyDescent="0.25">
      <c r="A32" s="151" t="s">
        <v>491</v>
      </c>
      <c r="B32" s="151" t="s">
        <v>492</v>
      </c>
      <c r="C32" s="151" t="s">
        <v>17</v>
      </c>
      <c r="D32" s="151" t="s">
        <v>5</v>
      </c>
      <c r="E32" s="152">
        <v>730.76923076923072</v>
      </c>
      <c r="F32" s="156" t="e">
        <f t="shared" si="0"/>
        <v>#N/A</v>
      </c>
      <c r="G32" s="155">
        <v>655.86538461538407</v>
      </c>
      <c r="H32" s="153"/>
      <c r="I32" s="151" t="s">
        <v>577</v>
      </c>
      <c r="J32" s="151" t="s">
        <v>578</v>
      </c>
      <c r="K32" s="151" t="s">
        <v>17</v>
      </c>
      <c r="L32" s="151" t="s">
        <v>5</v>
      </c>
      <c r="M32" s="152">
        <v>678.84615384615381</v>
      </c>
      <c r="N32" s="156" t="str">
        <f t="shared" si="1"/>
        <v/>
      </c>
      <c r="O32" s="155">
        <f t="shared" si="2"/>
        <v>591.96678321678326</v>
      </c>
      <c r="V32" s="153"/>
      <c r="W32" s="153"/>
      <c r="X32" s="153"/>
      <c r="Y32" s="153"/>
      <c r="Z32" s="153"/>
      <c r="AA32" s="153"/>
      <c r="AB32" s="153"/>
      <c r="AC32" s="153"/>
      <c r="AD32" s="153"/>
      <c r="AE32" s="153"/>
      <c r="AF32" s="153"/>
      <c r="AG32" s="153"/>
      <c r="AH32" s="153"/>
      <c r="AI32" s="153"/>
      <c r="AJ32" s="153"/>
      <c r="AK32" s="153"/>
    </row>
    <row r="33" spans="1:37" x14ac:dyDescent="0.25">
      <c r="A33" s="151" t="s">
        <v>375</v>
      </c>
      <c r="B33" s="151" t="s">
        <v>376</v>
      </c>
      <c r="C33" s="151" t="s">
        <v>17</v>
      </c>
      <c r="D33" s="151" t="s">
        <v>5</v>
      </c>
      <c r="E33" s="152">
        <v>728.84615384615381</v>
      </c>
      <c r="F33" s="156" t="e">
        <f t="shared" si="0"/>
        <v>#N/A</v>
      </c>
      <c r="G33" s="155">
        <v>655.86538461538407</v>
      </c>
      <c r="H33" s="153"/>
      <c r="I33" s="151" t="s">
        <v>341</v>
      </c>
      <c r="J33" s="151" t="s">
        <v>342</v>
      </c>
      <c r="K33" s="151" t="s">
        <v>23</v>
      </c>
      <c r="L33" s="151" t="s">
        <v>11</v>
      </c>
      <c r="M33" s="152">
        <v>676.92307692307691</v>
      </c>
      <c r="N33" s="156" t="str">
        <f t="shared" si="1"/>
        <v/>
      </c>
      <c r="O33" s="155">
        <f t="shared" si="2"/>
        <v>591.96678321678326</v>
      </c>
      <c r="V33" s="153"/>
      <c r="W33" s="153"/>
      <c r="X33" s="153"/>
      <c r="Y33" s="153"/>
      <c r="Z33" s="153"/>
      <c r="AA33" s="153"/>
      <c r="AB33" s="153"/>
      <c r="AC33" s="153"/>
      <c r="AD33" s="153"/>
      <c r="AE33" s="153"/>
      <c r="AF33" s="153"/>
      <c r="AG33" s="153"/>
      <c r="AH33" s="153"/>
      <c r="AI33" s="153"/>
      <c r="AJ33" s="153"/>
      <c r="AK33" s="153"/>
    </row>
    <row r="34" spans="1:37" x14ac:dyDescent="0.25">
      <c r="A34" s="151" t="s">
        <v>523</v>
      </c>
      <c r="B34" s="151" t="s">
        <v>524</v>
      </c>
      <c r="C34" s="151" t="s">
        <v>14</v>
      </c>
      <c r="D34" s="151" t="s">
        <v>2</v>
      </c>
      <c r="E34" s="152">
        <v>728.84615384615381</v>
      </c>
      <c r="F34" s="156" t="e">
        <f t="shared" si="0"/>
        <v>#N/A</v>
      </c>
      <c r="G34" s="155">
        <v>655.86538461538407</v>
      </c>
      <c r="H34" s="153"/>
      <c r="I34" s="151" t="s">
        <v>423</v>
      </c>
      <c r="J34" s="151" t="s">
        <v>424</v>
      </c>
      <c r="K34" s="151" t="s">
        <v>14</v>
      </c>
      <c r="L34" s="151" t="s">
        <v>2</v>
      </c>
      <c r="M34" s="152">
        <v>676.92307692307691</v>
      </c>
      <c r="N34" s="156" t="str">
        <f t="shared" si="1"/>
        <v/>
      </c>
      <c r="O34" s="155">
        <f t="shared" si="2"/>
        <v>591.96678321678326</v>
      </c>
      <c r="V34" s="153"/>
      <c r="W34" s="153"/>
      <c r="X34" s="153"/>
      <c r="Y34" s="153"/>
      <c r="Z34" s="153"/>
      <c r="AA34" s="153"/>
      <c r="AB34" s="153"/>
      <c r="AC34" s="153"/>
      <c r="AD34" s="153"/>
      <c r="AE34" s="153"/>
      <c r="AF34" s="153"/>
      <c r="AG34" s="153"/>
      <c r="AH34" s="153"/>
      <c r="AI34" s="153"/>
      <c r="AJ34" s="153"/>
      <c r="AK34" s="153"/>
    </row>
    <row r="35" spans="1:37" x14ac:dyDescent="0.25">
      <c r="A35" s="151" t="s">
        <v>353</v>
      </c>
      <c r="B35" s="151" t="s">
        <v>354</v>
      </c>
      <c r="C35" s="151" t="s">
        <v>18</v>
      </c>
      <c r="D35" s="151" t="s">
        <v>6</v>
      </c>
      <c r="E35" s="152">
        <v>726.92307692307691</v>
      </c>
      <c r="F35" s="156" t="e">
        <f t="shared" si="0"/>
        <v>#N/A</v>
      </c>
      <c r="G35" s="155">
        <v>655.86538461538407</v>
      </c>
      <c r="H35" s="153"/>
      <c r="I35" s="151" t="s">
        <v>369</v>
      </c>
      <c r="J35" s="151" t="s">
        <v>370</v>
      </c>
      <c r="K35" s="151" t="s">
        <v>13</v>
      </c>
      <c r="L35" s="151" t="s">
        <v>1</v>
      </c>
      <c r="M35" s="152">
        <v>676.92307692307691</v>
      </c>
      <c r="N35" s="156" t="str">
        <f t="shared" si="1"/>
        <v/>
      </c>
      <c r="O35" s="155">
        <f t="shared" si="2"/>
        <v>591.96678321678326</v>
      </c>
      <c r="V35" s="153"/>
      <c r="W35" s="153"/>
      <c r="X35" s="153"/>
      <c r="Y35" s="153"/>
      <c r="Z35" s="153"/>
      <c r="AA35" s="153"/>
      <c r="AB35" s="153"/>
      <c r="AC35" s="153"/>
      <c r="AD35" s="153"/>
      <c r="AE35" s="153"/>
      <c r="AF35" s="153"/>
      <c r="AG35" s="153"/>
      <c r="AH35" s="153"/>
      <c r="AI35" s="153"/>
      <c r="AJ35" s="153"/>
      <c r="AK35" s="153"/>
    </row>
    <row r="36" spans="1:37" x14ac:dyDescent="0.25">
      <c r="A36" s="151" t="s">
        <v>397</v>
      </c>
      <c r="B36" s="151" t="s">
        <v>398</v>
      </c>
      <c r="C36" s="151" t="s">
        <v>23</v>
      </c>
      <c r="D36" s="151" t="s">
        <v>11</v>
      </c>
      <c r="E36" s="152">
        <v>726.92307692307691</v>
      </c>
      <c r="F36" s="156" t="e">
        <f t="shared" si="0"/>
        <v>#N/A</v>
      </c>
      <c r="G36" s="155">
        <v>655.86538461538407</v>
      </c>
      <c r="H36" s="153"/>
      <c r="I36" s="151" t="s">
        <v>437</v>
      </c>
      <c r="J36" s="151" t="s">
        <v>438</v>
      </c>
      <c r="K36" s="151" t="s">
        <v>23</v>
      </c>
      <c r="L36" s="151" t="s">
        <v>11</v>
      </c>
      <c r="M36" s="152">
        <v>675</v>
      </c>
      <c r="N36" s="156" t="str">
        <f t="shared" si="1"/>
        <v/>
      </c>
      <c r="O36" s="155">
        <f t="shared" si="2"/>
        <v>591.96678321678326</v>
      </c>
      <c r="V36" s="153"/>
      <c r="W36" s="153"/>
      <c r="X36" s="153"/>
      <c r="Y36" s="153"/>
      <c r="Z36" s="153"/>
      <c r="AA36" s="153"/>
      <c r="AB36" s="153"/>
      <c r="AC36" s="153"/>
      <c r="AD36" s="153"/>
      <c r="AE36" s="153"/>
      <c r="AF36" s="153"/>
      <c r="AG36" s="153"/>
      <c r="AH36" s="153"/>
      <c r="AI36" s="153"/>
      <c r="AJ36" s="153"/>
      <c r="AK36" s="153"/>
    </row>
    <row r="37" spans="1:37" x14ac:dyDescent="0.25">
      <c r="A37" s="151" t="s">
        <v>373</v>
      </c>
      <c r="B37" s="151" t="s">
        <v>374</v>
      </c>
      <c r="C37" s="151" t="s">
        <v>19</v>
      </c>
      <c r="D37" s="151" t="s">
        <v>7</v>
      </c>
      <c r="E37" s="152">
        <v>725</v>
      </c>
      <c r="F37" s="156" t="e">
        <f t="shared" si="0"/>
        <v>#N/A</v>
      </c>
      <c r="G37" s="155">
        <v>655.86538461538407</v>
      </c>
      <c r="H37" s="153"/>
      <c r="I37" s="151" t="s">
        <v>443</v>
      </c>
      <c r="J37" s="151" t="s">
        <v>444</v>
      </c>
      <c r="K37" s="151" t="s">
        <v>15</v>
      </c>
      <c r="L37" s="151" t="s">
        <v>3</v>
      </c>
      <c r="M37" s="152">
        <v>675</v>
      </c>
      <c r="N37" s="156" t="str">
        <f t="shared" si="1"/>
        <v/>
      </c>
      <c r="O37" s="155">
        <f t="shared" si="2"/>
        <v>591.96678321678326</v>
      </c>
      <c r="V37" s="153"/>
      <c r="W37" s="153"/>
      <c r="X37" s="153"/>
      <c r="Y37" s="153"/>
      <c r="Z37" s="153"/>
      <c r="AA37" s="153"/>
      <c r="AB37" s="153"/>
      <c r="AC37" s="153"/>
      <c r="AD37" s="153"/>
      <c r="AE37" s="153"/>
      <c r="AF37" s="153"/>
      <c r="AG37" s="153"/>
      <c r="AH37" s="153"/>
      <c r="AI37" s="153"/>
      <c r="AJ37" s="153"/>
      <c r="AK37" s="153"/>
    </row>
    <row r="38" spans="1:37" x14ac:dyDescent="0.25">
      <c r="A38" s="151" t="s">
        <v>351</v>
      </c>
      <c r="B38" s="151" t="s">
        <v>352</v>
      </c>
      <c r="C38" s="151" t="s">
        <v>17</v>
      </c>
      <c r="D38" s="151" t="s">
        <v>5</v>
      </c>
      <c r="E38" s="152">
        <v>723.07692307692309</v>
      </c>
      <c r="F38" s="156" t="e">
        <f t="shared" si="0"/>
        <v>#N/A</v>
      </c>
      <c r="G38" s="155">
        <v>655.86538461538407</v>
      </c>
      <c r="H38" s="153"/>
      <c r="I38" s="151" t="s">
        <v>469</v>
      </c>
      <c r="J38" s="151" t="s">
        <v>470</v>
      </c>
      <c r="K38" s="151" t="s">
        <v>18</v>
      </c>
      <c r="L38" s="151" t="s">
        <v>6</v>
      </c>
      <c r="M38" s="152">
        <v>673.07692307692309</v>
      </c>
      <c r="N38" s="156" t="str">
        <f t="shared" si="1"/>
        <v/>
      </c>
      <c r="O38" s="155">
        <f t="shared" si="2"/>
        <v>591.96678321678326</v>
      </c>
      <c r="V38" s="153"/>
      <c r="W38" s="153"/>
      <c r="X38" s="153"/>
      <c r="Y38" s="153"/>
      <c r="Z38" s="153"/>
      <c r="AA38" s="153"/>
      <c r="AB38" s="153"/>
      <c r="AC38" s="153"/>
      <c r="AD38" s="153"/>
      <c r="AE38" s="153"/>
      <c r="AF38" s="153"/>
      <c r="AG38" s="153"/>
      <c r="AH38" s="153"/>
      <c r="AI38" s="153"/>
      <c r="AJ38" s="153"/>
      <c r="AK38" s="153"/>
    </row>
    <row r="39" spans="1:37" x14ac:dyDescent="0.25">
      <c r="A39" s="151" t="s">
        <v>469</v>
      </c>
      <c r="B39" s="151" t="s">
        <v>470</v>
      </c>
      <c r="C39" s="151" t="s">
        <v>18</v>
      </c>
      <c r="D39" s="151" t="s">
        <v>6</v>
      </c>
      <c r="E39" s="152">
        <v>723.07692307692309</v>
      </c>
      <c r="F39" s="156" t="e">
        <f t="shared" si="0"/>
        <v>#N/A</v>
      </c>
      <c r="G39" s="155">
        <v>655.86538461538407</v>
      </c>
      <c r="H39" s="153"/>
      <c r="I39" s="151" t="s">
        <v>421</v>
      </c>
      <c r="J39" s="151" t="s">
        <v>422</v>
      </c>
      <c r="K39" s="151" t="s">
        <v>20</v>
      </c>
      <c r="L39" s="151" t="s">
        <v>8</v>
      </c>
      <c r="M39" s="152">
        <v>673.07692307692309</v>
      </c>
      <c r="N39" s="156" t="str">
        <f t="shared" si="1"/>
        <v/>
      </c>
      <c r="O39" s="155">
        <f t="shared" si="2"/>
        <v>591.96678321678326</v>
      </c>
      <c r="V39" s="153"/>
      <c r="W39" s="153"/>
      <c r="X39" s="153"/>
      <c r="Y39" s="153"/>
      <c r="Z39" s="153"/>
      <c r="AA39" s="153"/>
      <c r="AB39" s="153"/>
      <c r="AC39" s="153"/>
      <c r="AD39" s="153"/>
      <c r="AE39" s="153"/>
      <c r="AF39" s="153"/>
      <c r="AG39" s="153"/>
      <c r="AH39" s="153"/>
      <c r="AI39" s="153"/>
      <c r="AJ39" s="153"/>
      <c r="AK39" s="153"/>
    </row>
    <row r="40" spans="1:37" x14ac:dyDescent="0.25">
      <c r="A40" s="151" t="s">
        <v>379</v>
      </c>
      <c r="B40" s="151" t="s">
        <v>380</v>
      </c>
      <c r="C40" s="151" t="s">
        <v>18</v>
      </c>
      <c r="D40" s="151" t="s">
        <v>6</v>
      </c>
      <c r="E40" s="152">
        <v>721.15384615384619</v>
      </c>
      <c r="F40" s="156" t="e">
        <f t="shared" si="0"/>
        <v>#N/A</v>
      </c>
      <c r="G40" s="155">
        <v>655.86538461538407</v>
      </c>
      <c r="H40" s="153"/>
      <c r="I40" s="151" t="s">
        <v>519</v>
      </c>
      <c r="J40" s="151" t="s">
        <v>520</v>
      </c>
      <c r="K40" s="151" t="s">
        <v>17</v>
      </c>
      <c r="L40" s="151" t="s">
        <v>5</v>
      </c>
      <c r="M40" s="152">
        <v>673.07692307692309</v>
      </c>
      <c r="N40" s="156" t="str">
        <f t="shared" si="1"/>
        <v/>
      </c>
      <c r="O40" s="155">
        <f t="shared" si="2"/>
        <v>591.96678321678326</v>
      </c>
      <c r="V40" s="153"/>
      <c r="W40" s="153"/>
      <c r="X40" s="153"/>
      <c r="Y40" s="153"/>
      <c r="Z40" s="153"/>
      <c r="AA40" s="153"/>
      <c r="AB40" s="153"/>
      <c r="AC40" s="153"/>
      <c r="AD40" s="153"/>
      <c r="AE40" s="153"/>
      <c r="AF40" s="153"/>
      <c r="AG40" s="153"/>
      <c r="AH40" s="153"/>
      <c r="AI40" s="153"/>
      <c r="AJ40" s="153"/>
      <c r="AK40" s="153"/>
    </row>
    <row r="41" spans="1:37" x14ac:dyDescent="0.25">
      <c r="A41" s="151" t="s">
        <v>393</v>
      </c>
      <c r="B41" s="151" t="s">
        <v>394</v>
      </c>
      <c r="C41" s="151" t="s">
        <v>18</v>
      </c>
      <c r="D41" s="151" t="s">
        <v>6</v>
      </c>
      <c r="E41" s="152">
        <v>721.15384615384619</v>
      </c>
      <c r="F41" s="156" t="e">
        <f t="shared" si="0"/>
        <v>#N/A</v>
      </c>
      <c r="G41" s="155">
        <v>655.86538461538407</v>
      </c>
      <c r="H41" s="153"/>
      <c r="I41" s="151" t="s">
        <v>431</v>
      </c>
      <c r="J41" s="151" t="s">
        <v>432</v>
      </c>
      <c r="K41" s="151" t="s">
        <v>22</v>
      </c>
      <c r="L41" s="151" t="s">
        <v>46</v>
      </c>
      <c r="M41" s="152">
        <v>671.15384615384619</v>
      </c>
      <c r="N41" s="156" t="str">
        <f t="shared" si="1"/>
        <v/>
      </c>
      <c r="O41" s="155">
        <f t="shared" si="2"/>
        <v>591.96678321678326</v>
      </c>
      <c r="V41" s="153"/>
      <c r="W41" s="153"/>
      <c r="X41" s="153"/>
      <c r="Y41" s="153"/>
      <c r="Z41" s="153"/>
      <c r="AA41" s="153"/>
      <c r="AB41" s="153"/>
      <c r="AC41" s="153"/>
      <c r="AD41" s="153"/>
      <c r="AE41" s="153"/>
      <c r="AF41" s="153"/>
      <c r="AG41" s="153"/>
      <c r="AH41" s="153"/>
      <c r="AI41" s="153"/>
      <c r="AJ41" s="153"/>
      <c r="AK41" s="153"/>
    </row>
    <row r="42" spans="1:37" x14ac:dyDescent="0.25">
      <c r="A42" s="151" t="s">
        <v>433</v>
      </c>
      <c r="B42" s="151" t="s">
        <v>434</v>
      </c>
      <c r="C42" s="151" t="s">
        <v>16</v>
      </c>
      <c r="D42" s="151" t="s">
        <v>4</v>
      </c>
      <c r="E42" s="152">
        <v>721.15384615384619</v>
      </c>
      <c r="F42" s="156" t="e">
        <f t="shared" si="0"/>
        <v>#N/A</v>
      </c>
      <c r="G42" s="155">
        <v>655.86538461538407</v>
      </c>
      <c r="H42" s="153"/>
      <c r="I42" s="151" t="s">
        <v>397</v>
      </c>
      <c r="J42" s="151" t="s">
        <v>398</v>
      </c>
      <c r="K42" s="151" t="s">
        <v>23</v>
      </c>
      <c r="L42" s="151" t="s">
        <v>11</v>
      </c>
      <c r="M42" s="152">
        <v>667.30769230769226</v>
      </c>
      <c r="N42" s="156" t="str">
        <f t="shared" si="1"/>
        <v/>
      </c>
      <c r="O42" s="155">
        <f t="shared" si="2"/>
        <v>591.96678321678326</v>
      </c>
      <c r="V42" s="153"/>
      <c r="W42" s="153"/>
      <c r="X42" s="153"/>
      <c r="Y42" s="153"/>
      <c r="Z42" s="153"/>
      <c r="AA42" s="153"/>
      <c r="AB42" s="153"/>
      <c r="AC42" s="153"/>
      <c r="AD42" s="153"/>
      <c r="AE42" s="153"/>
      <c r="AF42" s="153"/>
      <c r="AG42" s="153"/>
      <c r="AH42" s="153"/>
      <c r="AI42" s="153"/>
      <c r="AJ42" s="153"/>
      <c r="AK42" s="153"/>
    </row>
    <row r="43" spans="1:37" x14ac:dyDescent="0.25">
      <c r="A43" s="151" t="s">
        <v>459</v>
      </c>
      <c r="B43" s="151" t="s">
        <v>460</v>
      </c>
      <c r="C43" s="151" t="s">
        <v>14</v>
      </c>
      <c r="D43" s="151" t="s">
        <v>2</v>
      </c>
      <c r="E43" s="152">
        <v>721.15384615384619</v>
      </c>
      <c r="F43" s="156" t="e">
        <f t="shared" si="0"/>
        <v>#N/A</v>
      </c>
      <c r="G43" s="155">
        <v>655.86538461538407</v>
      </c>
      <c r="H43" s="153"/>
      <c r="I43" s="151" t="s">
        <v>429</v>
      </c>
      <c r="J43" s="151" t="s">
        <v>430</v>
      </c>
      <c r="K43" s="151" t="s">
        <v>16</v>
      </c>
      <c r="L43" s="151" t="s">
        <v>4</v>
      </c>
      <c r="M43" s="152">
        <v>665.38461538461536</v>
      </c>
      <c r="N43" s="156" t="str">
        <f t="shared" si="1"/>
        <v/>
      </c>
      <c r="O43" s="155">
        <f t="shared" si="2"/>
        <v>591.96678321678326</v>
      </c>
      <c r="V43" s="153"/>
      <c r="W43" s="153"/>
      <c r="X43" s="153"/>
      <c r="Y43" s="153"/>
      <c r="Z43" s="153"/>
      <c r="AA43" s="153"/>
      <c r="AB43" s="153"/>
      <c r="AC43" s="153"/>
      <c r="AD43" s="153"/>
      <c r="AE43" s="153"/>
      <c r="AF43" s="153"/>
      <c r="AG43" s="153"/>
      <c r="AH43" s="153"/>
      <c r="AI43" s="153"/>
      <c r="AJ43" s="153"/>
      <c r="AK43" s="153"/>
    </row>
    <row r="44" spans="1:37" x14ac:dyDescent="0.25">
      <c r="A44" s="151" t="s">
        <v>519</v>
      </c>
      <c r="B44" s="151" t="s">
        <v>520</v>
      </c>
      <c r="C44" s="151" t="s">
        <v>17</v>
      </c>
      <c r="D44" s="151" t="s">
        <v>5</v>
      </c>
      <c r="E44" s="152">
        <v>719.23076923076928</v>
      </c>
      <c r="F44" s="156" t="e">
        <f t="shared" si="0"/>
        <v>#N/A</v>
      </c>
      <c r="G44" s="155">
        <v>655.86538461538407</v>
      </c>
      <c r="H44" s="153"/>
      <c r="I44" s="151" t="s">
        <v>367</v>
      </c>
      <c r="J44" s="151" t="s">
        <v>368</v>
      </c>
      <c r="K44" s="151" t="s">
        <v>25</v>
      </c>
      <c r="L44" s="151" t="s">
        <v>24</v>
      </c>
      <c r="M44" s="152">
        <v>663.46153846153845</v>
      </c>
      <c r="N44" s="156" t="str">
        <f t="shared" si="1"/>
        <v/>
      </c>
      <c r="O44" s="155">
        <f t="shared" si="2"/>
        <v>591.96678321678326</v>
      </c>
      <c r="V44" s="153"/>
      <c r="W44" s="153"/>
      <c r="X44" s="153"/>
      <c r="Y44" s="153"/>
      <c r="Z44" s="153"/>
      <c r="AA44" s="153"/>
      <c r="AB44" s="153"/>
      <c r="AC44" s="153"/>
      <c r="AD44" s="153"/>
      <c r="AE44" s="153"/>
      <c r="AF44" s="153"/>
      <c r="AG44" s="153"/>
      <c r="AH44" s="153"/>
      <c r="AI44" s="153"/>
      <c r="AJ44" s="153"/>
      <c r="AK44" s="153"/>
    </row>
    <row r="45" spans="1:37" x14ac:dyDescent="0.25">
      <c r="A45" s="151" t="s">
        <v>441</v>
      </c>
      <c r="B45" s="151" t="s">
        <v>442</v>
      </c>
      <c r="C45" s="151" t="s">
        <v>16</v>
      </c>
      <c r="D45" s="151" t="s">
        <v>4</v>
      </c>
      <c r="E45" s="152">
        <v>715.38461538461536</v>
      </c>
      <c r="F45" s="156" t="e">
        <f t="shared" si="0"/>
        <v>#N/A</v>
      </c>
      <c r="G45" s="155">
        <v>655.86538461538407</v>
      </c>
      <c r="H45" s="153"/>
      <c r="I45" s="151" t="s">
        <v>499</v>
      </c>
      <c r="J45" s="151" t="s">
        <v>500</v>
      </c>
      <c r="K45" s="151" t="s">
        <v>17</v>
      </c>
      <c r="L45" s="151" t="s">
        <v>5</v>
      </c>
      <c r="M45" s="152">
        <v>663.46153846153845</v>
      </c>
      <c r="N45" s="156" t="str">
        <f t="shared" si="1"/>
        <v/>
      </c>
      <c r="O45" s="155">
        <f t="shared" si="2"/>
        <v>591.96678321678326</v>
      </c>
      <c r="V45" s="153"/>
      <c r="W45" s="153"/>
      <c r="X45" s="153"/>
      <c r="Y45" s="153"/>
      <c r="Z45" s="153"/>
      <c r="AA45" s="153"/>
      <c r="AB45" s="153"/>
      <c r="AC45" s="153"/>
      <c r="AD45" s="153"/>
      <c r="AE45" s="153"/>
      <c r="AF45" s="153"/>
      <c r="AG45" s="153"/>
      <c r="AH45" s="153"/>
      <c r="AI45" s="153"/>
      <c r="AJ45" s="153"/>
      <c r="AK45" s="153"/>
    </row>
    <row r="46" spans="1:37" x14ac:dyDescent="0.25">
      <c r="A46" s="151" t="s">
        <v>577</v>
      </c>
      <c r="B46" s="151" t="s">
        <v>578</v>
      </c>
      <c r="C46" s="151" t="s">
        <v>17</v>
      </c>
      <c r="D46" s="151" t="s">
        <v>5</v>
      </c>
      <c r="E46" s="152">
        <v>713.46153846153845</v>
      </c>
      <c r="F46" s="156" t="e">
        <f t="shared" si="0"/>
        <v>#N/A</v>
      </c>
      <c r="G46" s="155">
        <v>655.86538461538407</v>
      </c>
      <c r="H46" s="153"/>
      <c r="I46" s="151" t="s">
        <v>393</v>
      </c>
      <c r="J46" s="151" t="s">
        <v>394</v>
      </c>
      <c r="K46" s="151" t="s">
        <v>18</v>
      </c>
      <c r="L46" s="151" t="s">
        <v>6</v>
      </c>
      <c r="M46" s="152">
        <v>661.53846153846155</v>
      </c>
      <c r="N46" s="156" t="str">
        <f t="shared" si="1"/>
        <v/>
      </c>
      <c r="O46" s="155">
        <f t="shared" si="2"/>
        <v>591.96678321678326</v>
      </c>
      <c r="V46" s="153"/>
      <c r="W46" s="153"/>
      <c r="X46" s="153"/>
      <c r="Y46" s="153"/>
      <c r="Z46" s="153"/>
      <c r="AA46" s="153"/>
      <c r="AB46" s="153"/>
      <c r="AC46" s="153"/>
      <c r="AD46" s="153"/>
      <c r="AE46" s="153"/>
      <c r="AF46" s="153"/>
      <c r="AG46" s="153"/>
      <c r="AH46" s="153"/>
      <c r="AI46" s="153"/>
      <c r="AJ46" s="153"/>
      <c r="AK46" s="153"/>
    </row>
    <row r="47" spans="1:37" x14ac:dyDescent="0.25">
      <c r="A47" s="151" t="s">
        <v>431</v>
      </c>
      <c r="B47" s="151" t="s">
        <v>432</v>
      </c>
      <c r="C47" s="151" t="s">
        <v>22</v>
      </c>
      <c r="D47" s="151" t="s">
        <v>46</v>
      </c>
      <c r="E47" s="152">
        <v>709.61538461538464</v>
      </c>
      <c r="F47" s="156" t="e">
        <f t="shared" si="0"/>
        <v>#N/A</v>
      </c>
      <c r="G47" s="155">
        <v>655.86538461538407</v>
      </c>
      <c r="H47" s="153"/>
      <c r="I47" s="151" t="s">
        <v>483</v>
      </c>
      <c r="J47" s="151" t="s">
        <v>484</v>
      </c>
      <c r="K47" s="151" t="s">
        <v>17</v>
      </c>
      <c r="L47" s="151" t="s">
        <v>5</v>
      </c>
      <c r="M47" s="152">
        <v>661.53846153846155</v>
      </c>
      <c r="N47" s="156" t="str">
        <f t="shared" si="1"/>
        <v/>
      </c>
      <c r="O47" s="155">
        <f t="shared" si="2"/>
        <v>591.96678321678326</v>
      </c>
      <c r="V47" s="153"/>
      <c r="W47" s="153"/>
      <c r="X47" s="153"/>
      <c r="Y47" s="153"/>
      <c r="Z47" s="153"/>
      <c r="AA47" s="153"/>
      <c r="AB47" s="153"/>
      <c r="AC47" s="153"/>
      <c r="AD47" s="153"/>
      <c r="AE47" s="153"/>
      <c r="AF47" s="153"/>
      <c r="AG47" s="153"/>
      <c r="AH47" s="153"/>
      <c r="AI47" s="153"/>
      <c r="AJ47" s="153"/>
      <c r="AK47" s="153"/>
    </row>
    <row r="48" spans="1:37" x14ac:dyDescent="0.25">
      <c r="A48" s="151" t="s">
        <v>443</v>
      </c>
      <c r="B48" s="151" t="s">
        <v>444</v>
      </c>
      <c r="C48" s="151" t="s">
        <v>15</v>
      </c>
      <c r="D48" s="151" t="s">
        <v>3</v>
      </c>
      <c r="E48" s="152">
        <v>709.61538461538464</v>
      </c>
      <c r="F48" s="156" t="e">
        <f t="shared" si="0"/>
        <v>#N/A</v>
      </c>
      <c r="G48" s="155">
        <v>655.86538461538407</v>
      </c>
      <c r="H48" s="153"/>
      <c r="I48" s="151" t="s">
        <v>375</v>
      </c>
      <c r="J48" s="151" t="s">
        <v>376</v>
      </c>
      <c r="K48" s="151" t="s">
        <v>17</v>
      </c>
      <c r="L48" s="151" t="s">
        <v>5</v>
      </c>
      <c r="M48" s="152">
        <v>659.61538461538464</v>
      </c>
      <c r="N48" s="156" t="str">
        <f t="shared" si="1"/>
        <v/>
      </c>
      <c r="O48" s="155">
        <f t="shared" si="2"/>
        <v>591.96678321678326</v>
      </c>
      <c r="V48" s="153"/>
      <c r="W48" s="153"/>
      <c r="X48" s="153"/>
      <c r="Y48" s="153"/>
      <c r="Z48" s="153"/>
      <c r="AA48" s="153"/>
      <c r="AB48" s="153"/>
      <c r="AC48" s="153"/>
      <c r="AD48" s="153"/>
      <c r="AE48" s="153"/>
      <c r="AF48" s="153"/>
      <c r="AG48" s="153"/>
      <c r="AH48" s="153"/>
      <c r="AI48" s="153"/>
      <c r="AJ48" s="153"/>
      <c r="AK48" s="153"/>
    </row>
    <row r="49" spans="1:37" x14ac:dyDescent="0.25">
      <c r="A49" s="151" t="s">
        <v>367</v>
      </c>
      <c r="B49" s="151" t="s">
        <v>368</v>
      </c>
      <c r="C49" s="151" t="s">
        <v>25</v>
      </c>
      <c r="D49" s="151" t="s">
        <v>24</v>
      </c>
      <c r="E49" s="152">
        <v>707.69230769230774</v>
      </c>
      <c r="F49" s="156" t="e">
        <f t="shared" si="0"/>
        <v>#N/A</v>
      </c>
      <c r="G49" s="155">
        <v>655.86538461538407</v>
      </c>
      <c r="H49" s="153"/>
      <c r="I49" s="151" t="s">
        <v>403</v>
      </c>
      <c r="J49" s="151" t="s">
        <v>404</v>
      </c>
      <c r="K49" s="151" t="s">
        <v>16</v>
      </c>
      <c r="L49" s="151" t="s">
        <v>4</v>
      </c>
      <c r="M49" s="152">
        <v>657.69230769230774</v>
      </c>
      <c r="N49" s="156" t="str">
        <f t="shared" si="1"/>
        <v/>
      </c>
      <c r="O49" s="155">
        <f t="shared" si="2"/>
        <v>591.96678321678326</v>
      </c>
      <c r="V49" s="153"/>
      <c r="W49" s="153"/>
      <c r="X49" s="153"/>
      <c r="Y49" s="153"/>
      <c r="Z49" s="153"/>
      <c r="AA49" s="153"/>
      <c r="AB49" s="153"/>
      <c r="AC49" s="153"/>
      <c r="AD49" s="153"/>
      <c r="AE49" s="153"/>
      <c r="AF49" s="153"/>
      <c r="AG49" s="153"/>
      <c r="AH49" s="153"/>
      <c r="AI49" s="153"/>
      <c r="AJ49" s="153"/>
      <c r="AK49" s="153"/>
    </row>
    <row r="50" spans="1:37" x14ac:dyDescent="0.25">
      <c r="A50" s="151" t="s">
        <v>411</v>
      </c>
      <c r="B50" s="151" t="s">
        <v>412</v>
      </c>
      <c r="C50" s="151" t="s">
        <v>22</v>
      </c>
      <c r="D50" s="151" t="s">
        <v>46</v>
      </c>
      <c r="E50" s="152">
        <v>707.69230769230774</v>
      </c>
      <c r="F50" s="156" t="e">
        <f t="shared" si="0"/>
        <v>#N/A</v>
      </c>
      <c r="G50" s="155">
        <v>655.86538461538407</v>
      </c>
      <c r="H50" s="153"/>
      <c r="I50" s="151" t="s">
        <v>509</v>
      </c>
      <c r="J50" s="151" t="s">
        <v>510</v>
      </c>
      <c r="K50" s="151" t="s">
        <v>25</v>
      </c>
      <c r="L50" s="151" t="s">
        <v>24</v>
      </c>
      <c r="M50" s="152">
        <v>655.76923076923072</v>
      </c>
      <c r="N50" s="156" t="str">
        <f t="shared" si="1"/>
        <v/>
      </c>
      <c r="O50" s="155">
        <f t="shared" si="2"/>
        <v>591.96678321678326</v>
      </c>
      <c r="V50" s="153"/>
      <c r="W50" s="153"/>
      <c r="X50" s="153"/>
      <c r="Y50" s="153"/>
      <c r="Z50" s="153"/>
      <c r="AA50" s="153"/>
      <c r="AB50" s="153"/>
      <c r="AC50" s="153"/>
      <c r="AD50" s="153"/>
      <c r="AE50" s="153"/>
      <c r="AF50" s="153"/>
      <c r="AG50" s="153"/>
      <c r="AH50" s="153"/>
      <c r="AI50" s="153"/>
      <c r="AJ50" s="153"/>
      <c r="AK50" s="153"/>
    </row>
    <row r="51" spans="1:37" x14ac:dyDescent="0.25">
      <c r="A51" s="151" t="s">
        <v>421</v>
      </c>
      <c r="B51" s="151" t="s">
        <v>422</v>
      </c>
      <c r="C51" s="151" t="s">
        <v>20</v>
      </c>
      <c r="D51" s="151" t="s">
        <v>8</v>
      </c>
      <c r="E51" s="152">
        <v>705.76923076923072</v>
      </c>
      <c r="F51" s="156" t="e">
        <f t="shared" si="0"/>
        <v>#N/A</v>
      </c>
      <c r="G51" s="155">
        <v>655.86538461538407</v>
      </c>
      <c r="H51" s="153"/>
      <c r="I51" s="151" t="s">
        <v>555</v>
      </c>
      <c r="J51" s="151" t="s">
        <v>556</v>
      </c>
      <c r="K51" s="151" t="s">
        <v>13</v>
      </c>
      <c r="L51" s="151" t="s">
        <v>1</v>
      </c>
      <c r="M51" s="152">
        <v>655.76923076923072</v>
      </c>
      <c r="N51" s="156" t="str">
        <f t="shared" si="1"/>
        <v/>
      </c>
      <c r="O51" s="155">
        <f t="shared" si="2"/>
        <v>591.96678321678326</v>
      </c>
      <c r="V51" s="153"/>
      <c r="W51" s="153"/>
      <c r="X51" s="153"/>
      <c r="Y51" s="153"/>
      <c r="Z51" s="153"/>
      <c r="AA51" s="153"/>
      <c r="AB51" s="153"/>
      <c r="AC51" s="153"/>
      <c r="AD51" s="153"/>
      <c r="AE51" s="153"/>
      <c r="AF51" s="153"/>
      <c r="AG51" s="153"/>
      <c r="AH51" s="153"/>
      <c r="AI51" s="153"/>
      <c r="AJ51" s="153"/>
      <c r="AK51" s="153"/>
    </row>
    <row r="52" spans="1:37" x14ac:dyDescent="0.25">
      <c r="A52" s="151" t="s">
        <v>445</v>
      </c>
      <c r="B52" s="151" t="s">
        <v>446</v>
      </c>
      <c r="C52" s="151" t="s">
        <v>17</v>
      </c>
      <c r="D52" s="151" t="s">
        <v>5</v>
      </c>
      <c r="E52" s="152">
        <v>705.76923076923072</v>
      </c>
      <c r="F52" s="156" t="e">
        <f t="shared" si="0"/>
        <v>#N/A</v>
      </c>
      <c r="G52" s="155">
        <v>655.86538461538407</v>
      </c>
      <c r="H52" s="153"/>
      <c r="I52" s="151" t="s">
        <v>417</v>
      </c>
      <c r="J52" s="151" t="s">
        <v>418</v>
      </c>
      <c r="K52" s="151" t="s">
        <v>17</v>
      </c>
      <c r="L52" s="151" t="s">
        <v>5</v>
      </c>
      <c r="M52" s="152">
        <v>653.84615384615381</v>
      </c>
      <c r="N52" s="156" t="str">
        <f t="shared" si="1"/>
        <v/>
      </c>
      <c r="O52" s="155">
        <f t="shared" si="2"/>
        <v>591.96678321678326</v>
      </c>
      <c r="V52" s="153"/>
      <c r="W52" s="153"/>
      <c r="X52" s="153"/>
      <c r="Y52" s="153"/>
      <c r="Z52" s="153"/>
      <c r="AA52" s="153"/>
      <c r="AB52" s="153"/>
      <c r="AC52" s="153"/>
      <c r="AD52" s="153"/>
      <c r="AE52" s="153"/>
      <c r="AF52" s="153"/>
      <c r="AG52" s="153"/>
      <c r="AH52" s="153"/>
      <c r="AI52" s="153"/>
      <c r="AJ52" s="153"/>
      <c r="AK52" s="153"/>
    </row>
    <row r="53" spans="1:37" x14ac:dyDescent="0.25">
      <c r="A53" s="151" t="s">
        <v>497</v>
      </c>
      <c r="B53" s="151" t="s">
        <v>498</v>
      </c>
      <c r="C53" s="151" t="s">
        <v>12</v>
      </c>
      <c r="D53" s="151" t="s">
        <v>0</v>
      </c>
      <c r="E53" s="152">
        <v>705.76923076923072</v>
      </c>
      <c r="F53" s="156">
        <f t="shared" si="0"/>
        <v>705.76923076923072</v>
      </c>
      <c r="G53" s="155">
        <v>655.86538461538407</v>
      </c>
      <c r="H53" s="153"/>
      <c r="I53" s="151" t="s">
        <v>461</v>
      </c>
      <c r="J53" s="151" t="s">
        <v>462</v>
      </c>
      <c r="K53" s="151" t="s">
        <v>15</v>
      </c>
      <c r="L53" s="151" t="s">
        <v>3</v>
      </c>
      <c r="M53" s="152">
        <v>653.84615384615381</v>
      </c>
      <c r="N53" s="156" t="str">
        <f t="shared" si="1"/>
        <v/>
      </c>
      <c r="O53" s="155">
        <f t="shared" si="2"/>
        <v>591.96678321678326</v>
      </c>
      <c r="V53" s="153"/>
      <c r="W53" s="153"/>
      <c r="X53" s="153"/>
      <c r="Y53" s="153"/>
      <c r="Z53" s="153"/>
      <c r="AA53" s="153"/>
      <c r="AB53" s="153"/>
      <c r="AC53" s="153"/>
      <c r="AD53" s="153"/>
      <c r="AE53" s="153"/>
      <c r="AF53" s="153"/>
      <c r="AG53" s="153"/>
      <c r="AH53" s="153"/>
      <c r="AI53" s="153"/>
      <c r="AJ53" s="153"/>
      <c r="AK53" s="153"/>
    </row>
    <row r="54" spans="1:37" x14ac:dyDescent="0.25">
      <c r="A54" s="151" t="s">
        <v>409</v>
      </c>
      <c r="B54" s="151" t="s">
        <v>410</v>
      </c>
      <c r="C54" s="151" t="s">
        <v>13</v>
      </c>
      <c r="D54" s="151" t="s">
        <v>1</v>
      </c>
      <c r="E54" s="152">
        <v>703.84615384615381</v>
      </c>
      <c r="F54" s="156" t="e">
        <f t="shared" si="0"/>
        <v>#N/A</v>
      </c>
      <c r="G54" s="155">
        <v>655.86538461538407</v>
      </c>
      <c r="H54" s="153"/>
      <c r="I54" s="151" t="s">
        <v>489</v>
      </c>
      <c r="J54" s="151" t="s">
        <v>490</v>
      </c>
      <c r="K54" s="151" t="s">
        <v>12</v>
      </c>
      <c r="L54" s="151" t="s">
        <v>0</v>
      </c>
      <c r="M54" s="152">
        <v>653.84615384615381</v>
      </c>
      <c r="N54" s="156">
        <f t="shared" si="1"/>
        <v>653.84615384615381</v>
      </c>
      <c r="O54" s="155">
        <f t="shared" si="2"/>
        <v>591.96678321678326</v>
      </c>
      <c r="V54" s="153"/>
      <c r="W54" s="153"/>
      <c r="X54" s="153"/>
      <c r="Y54" s="153"/>
      <c r="Z54" s="153"/>
      <c r="AA54" s="153"/>
      <c r="AB54" s="153"/>
      <c r="AC54" s="153"/>
      <c r="AD54" s="153"/>
      <c r="AE54" s="153"/>
      <c r="AF54" s="153"/>
      <c r="AG54" s="153"/>
      <c r="AH54" s="153"/>
      <c r="AI54" s="153"/>
      <c r="AJ54" s="153"/>
      <c r="AK54" s="153"/>
    </row>
    <row r="55" spans="1:37" x14ac:dyDescent="0.25">
      <c r="A55" s="151" t="s">
        <v>357</v>
      </c>
      <c r="B55" s="151" t="s">
        <v>358</v>
      </c>
      <c r="C55" s="151" t="s">
        <v>25</v>
      </c>
      <c r="D55" s="151" t="s">
        <v>24</v>
      </c>
      <c r="E55" s="152">
        <v>701.92307692307691</v>
      </c>
      <c r="F55" s="156" t="e">
        <f t="shared" si="0"/>
        <v>#N/A</v>
      </c>
      <c r="G55" s="155">
        <v>655.86538461538407</v>
      </c>
      <c r="H55" s="153"/>
      <c r="I55" s="151" t="s">
        <v>359</v>
      </c>
      <c r="J55" s="151" t="s">
        <v>360</v>
      </c>
      <c r="K55" s="151" t="s">
        <v>25</v>
      </c>
      <c r="L55" s="151" t="s">
        <v>24</v>
      </c>
      <c r="M55" s="152">
        <v>651.92307692307691</v>
      </c>
      <c r="N55" s="156" t="str">
        <f t="shared" si="1"/>
        <v/>
      </c>
      <c r="O55" s="155">
        <f t="shared" si="2"/>
        <v>591.96678321678326</v>
      </c>
      <c r="V55" s="153"/>
      <c r="W55" s="153"/>
      <c r="X55" s="153"/>
      <c r="Y55" s="153"/>
      <c r="Z55" s="153"/>
      <c r="AA55" s="153"/>
      <c r="AB55" s="153"/>
      <c r="AC55" s="153"/>
      <c r="AD55" s="153"/>
      <c r="AE55" s="153"/>
      <c r="AF55" s="153"/>
      <c r="AG55" s="153"/>
      <c r="AH55" s="153"/>
      <c r="AI55" s="153"/>
      <c r="AJ55" s="153"/>
      <c r="AK55" s="153"/>
    </row>
    <row r="56" spans="1:37" x14ac:dyDescent="0.25">
      <c r="A56" s="151" t="s">
        <v>499</v>
      </c>
      <c r="B56" s="151" t="s">
        <v>500</v>
      </c>
      <c r="C56" s="151" t="s">
        <v>17</v>
      </c>
      <c r="D56" s="151" t="s">
        <v>5</v>
      </c>
      <c r="E56" s="152">
        <v>701.92307692307691</v>
      </c>
      <c r="F56" s="156" t="e">
        <f t="shared" si="0"/>
        <v>#N/A</v>
      </c>
      <c r="G56" s="155">
        <v>655.86538461538407</v>
      </c>
      <c r="H56" s="153"/>
      <c r="I56" s="151" t="s">
        <v>395</v>
      </c>
      <c r="J56" s="151" t="s">
        <v>396</v>
      </c>
      <c r="K56" s="151" t="s">
        <v>22</v>
      </c>
      <c r="L56" s="151" t="s">
        <v>46</v>
      </c>
      <c r="M56" s="152">
        <v>651.92307692307691</v>
      </c>
      <c r="N56" s="156" t="str">
        <f t="shared" si="1"/>
        <v/>
      </c>
      <c r="O56" s="155">
        <f t="shared" si="2"/>
        <v>591.96678321678326</v>
      </c>
      <c r="V56" s="153"/>
      <c r="W56" s="153"/>
      <c r="X56" s="153"/>
      <c r="Y56" s="153"/>
      <c r="Z56" s="153"/>
      <c r="AA56" s="153"/>
      <c r="AB56" s="153"/>
      <c r="AC56" s="153"/>
      <c r="AD56" s="153"/>
      <c r="AE56" s="153"/>
      <c r="AF56" s="153"/>
      <c r="AG56" s="153"/>
      <c r="AH56" s="153"/>
      <c r="AI56" s="153"/>
      <c r="AJ56" s="153"/>
      <c r="AK56" s="153"/>
    </row>
    <row r="57" spans="1:37" x14ac:dyDescent="0.25">
      <c r="A57" s="151" t="s">
        <v>399</v>
      </c>
      <c r="B57" s="151" t="s">
        <v>400</v>
      </c>
      <c r="C57" s="151" t="s">
        <v>12</v>
      </c>
      <c r="D57" s="151" t="s">
        <v>0</v>
      </c>
      <c r="E57" s="152">
        <v>700</v>
      </c>
      <c r="F57" s="156">
        <f t="shared" si="0"/>
        <v>700</v>
      </c>
      <c r="G57" s="155">
        <v>655.86538461538407</v>
      </c>
      <c r="H57" s="153"/>
      <c r="I57" s="151" t="s">
        <v>531</v>
      </c>
      <c r="J57" s="151" t="s">
        <v>532</v>
      </c>
      <c r="K57" s="151" t="s">
        <v>12</v>
      </c>
      <c r="L57" s="151" t="s">
        <v>0</v>
      </c>
      <c r="M57" s="152">
        <v>651.92307692307691</v>
      </c>
      <c r="N57" s="156">
        <f t="shared" si="1"/>
        <v>651.92307692307691</v>
      </c>
      <c r="O57" s="155">
        <f t="shared" si="2"/>
        <v>591.96678321678326</v>
      </c>
      <c r="V57" s="153"/>
      <c r="W57" s="153"/>
      <c r="X57" s="153"/>
      <c r="Y57" s="153"/>
      <c r="Z57" s="153"/>
      <c r="AA57" s="153"/>
      <c r="AB57" s="153"/>
      <c r="AC57" s="153"/>
      <c r="AD57" s="153"/>
      <c r="AE57" s="153"/>
      <c r="AF57" s="153"/>
      <c r="AG57" s="153"/>
      <c r="AH57" s="153"/>
      <c r="AI57" s="153"/>
      <c r="AJ57" s="153"/>
      <c r="AK57" s="153"/>
    </row>
    <row r="58" spans="1:37" x14ac:dyDescent="0.25">
      <c r="A58" s="151" t="s">
        <v>471</v>
      </c>
      <c r="B58" s="151" t="s">
        <v>472</v>
      </c>
      <c r="C58" s="151" t="s">
        <v>23</v>
      </c>
      <c r="D58" s="151" t="s">
        <v>11</v>
      </c>
      <c r="E58" s="152">
        <v>700</v>
      </c>
      <c r="F58" s="156" t="e">
        <f t="shared" si="0"/>
        <v>#N/A</v>
      </c>
      <c r="G58" s="155">
        <v>655.86538461538407</v>
      </c>
      <c r="H58" s="153"/>
      <c r="I58" s="151" t="s">
        <v>387</v>
      </c>
      <c r="J58" s="151" t="s">
        <v>388</v>
      </c>
      <c r="K58" s="151" t="s">
        <v>17</v>
      </c>
      <c r="L58" s="151" t="s">
        <v>5</v>
      </c>
      <c r="M58" s="152">
        <v>650</v>
      </c>
      <c r="N58" s="156" t="str">
        <f t="shared" si="1"/>
        <v/>
      </c>
      <c r="O58" s="155">
        <f t="shared" si="2"/>
        <v>591.96678321678326</v>
      </c>
      <c r="V58" s="153"/>
      <c r="W58" s="153"/>
      <c r="X58" s="153"/>
      <c r="Y58" s="153"/>
      <c r="Z58" s="153"/>
      <c r="AA58" s="153"/>
      <c r="AB58" s="153"/>
      <c r="AC58" s="153"/>
      <c r="AD58" s="153"/>
      <c r="AE58" s="153"/>
      <c r="AF58" s="153"/>
      <c r="AG58" s="153"/>
      <c r="AH58" s="153"/>
      <c r="AI58" s="153"/>
      <c r="AJ58" s="153"/>
      <c r="AK58" s="153"/>
    </row>
    <row r="59" spans="1:37" x14ac:dyDescent="0.25">
      <c r="A59" s="151" t="s">
        <v>363</v>
      </c>
      <c r="B59" s="151" t="s">
        <v>364</v>
      </c>
      <c r="C59" s="151" t="s">
        <v>14</v>
      </c>
      <c r="D59" s="151" t="s">
        <v>2</v>
      </c>
      <c r="E59" s="152">
        <v>698.07692307692309</v>
      </c>
      <c r="F59" s="156" t="e">
        <f t="shared" si="0"/>
        <v>#N/A</v>
      </c>
      <c r="G59" s="155">
        <v>655.86538461538407</v>
      </c>
      <c r="H59" s="153"/>
      <c r="I59" s="151" t="s">
        <v>497</v>
      </c>
      <c r="J59" s="151" t="s">
        <v>498</v>
      </c>
      <c r="K59" s="151" t="s">
        <v>12</v>
      </c>
      <c r="L59" s="151" t="s">
        <v>0</v>
      </c>
      <c r="M59" s="152">
        <v>650</v>
      </c>
      <c r="N59" s="156">
        <f t="shared" si="1"/>
        <v>650</v>
      </c>
      <c r="O59" s="155">
        <f t="shared" si="2"/>
        <v>591.96678321678326</v>
      </c>
      <c r="V59" s="153"/>
      <c r="W59" s="153"/>
      <c r="X59" s="153"/>
      <c r="Y59" s="153"/>
      <c r="Z59" s="153"/>
      <c r="AA59" s="153"/>
      <c r="AB59" s="153"/>
      <c r="AC59" s="153"/>
      <c r="AD59" s="153"/>
      <c r="AE59" s="153"/>
      <c r="AF59" s="153"/>
      <c r="AG59" s="153"/>
      <c r="AH59" s="153"/>
      <c r="AI59" s="153"/>
      <c r="AJ59" s="153"/>
      <c r="AK59" s="153"/>
    </row>
    <row r="60" spans="1:37" x14ac:dyDescent="0.25">
      <c r="A60" s="151" t="s">
        <v>529</v>
      </c>
      <c r="B60" s="151" t="s">
        <v>530</v>
      </c>
      <c r="C60" s="151" t="s">
        <v>22</v>
      </c>
      <c r="D60" s="151" t="s">
        <v>46</v>
      </c>
      <c r="E60" s="152">
        <v>698.07692307692309</v>
      </c>
      <c r="F60" s="156" t="e">
        <f t="shared" si="0"/>
        <v>#N/A</v>
      </c>
      <c r="G60" s="155">
        <v>655.86538461538407</v>
      </c>
      <c r="H60" s="153"/>
      <c r="I60" s="151" t="s">
        <v>579</v>
      </c>
      <c r="J60" s="151" t="s">
        <v>580</v>
      </c>
      <c r="K60" s="151" t="s">
        <v>21</v>
      </c>
      <c r="L60" s="151" t="s">
        <v>9</v>
      </c>
      <c r="M60" s="152">
        <v>650</v>
      </c>
      <c r="N60" s="156" t="str">
        <f t="shared" si="1"/>
        <v/>
      </c>
      <c r="O60" s="155">
        <f t="shared" si="2"/>
        <v>591.96678321678326</v>
      </c>
      <c r="V60" s="153"/>
      <c r="W60" s="153"/>
      <c r="X60" s="153"/>
      <c r="Y60" s="153"/>
      <c r="Z60" s="153"/>
      <c r="AA60" s="153"/>
      <c r="AB60" s="153"/>
      <c r="AC60" s="153"/>
      <c r="AD60" s="153"/>
      <c r="AE60" s="153"/>
      <c r="AF60" s="153"/>
      <c r="AG60" s="153"/>
      <c r="AH60" s="153"/>
      <c r="AI60" s="153"/>
      <c r="AJ60" s="153"/>
      <c r="AK60" s="153"/>
    </row>
    <row r="61" spans="1:37" x14ac:dyDescent="0.25">
      <c r="A61" s="151" t="s">
        <v>581</v>
      </c>
      <c r="B61" s="151" t="s">
        <v>582</v>
      </c>
      <c r="C61" s="151" t="s">
        <v>23</v>
      </c>
      <c r="D61" s="151" t="s">
        <v>11</v>
      </c>
      <c r="E61" s="152">
        <v>698.07692307692309</v>
      </c>
      <c r="F61" s="156" t="e">
        <f t="shared" si="0"/>
        <v>#N/A</v>
      </c>
      <c r="G61" s="155">
        <v>655.86538461538407</v>
      </c>
      <c r="H61" s="153"/>
      <c r="I61" s="151" t="s">
        <v>401</v>
      </c>
      <c r="J61" s="151" t="s">
        <v>402</v>
      </c>
      <c r="K61" s="151" t="s">
        <v>13</v>
      </c>
      <c r="L61" s="151" t="s">
        <v>1</v>
      </c>
      <c r="M61" s="152">
        <v>648.07692307692309</v>
      </c>
      <c r="N61" s="156" t="str">
        <f t="shared" si="1"/>
        <v/>
      </c>
      <c r="O61" s="155">
        <f t="shared" si="2"/>
        <v>591.96678321678326</v>
      </c>
      <c r="V61" s="153"/>
      <c r="W61" s="153"/>
      <c r="X61" s="153"/>
      <c r="Y61" s="153"/>
      <c r="Z61" s="153"/>
      <c r="AA61" s="153"/>
      <c r="AB61" s="153"/>
      <c r="AC61" s="153"/>
      <c r="AD61" s="153"/>
      <c r="AE61" s="153"/>
      <c r="AF61" s="153"/>
      <c r="AG61" s="153"/>
      <c r="AH61" s="153"/>
      <c r="AI61" s="153"/>
      <c r="AJ61" s="153"/>
      <c r="AK61" s="153"/>
    </row>
    <row r="62" spans="1:37" x14ac:dyDescent="0.25">
      <c r="A62" s="151" t="s">
        <v>389</v>
      </c>
      <c r="B62" s="151" t="s">
        <v>390</v>
      </c>
      <c r="C62" s="151" t="s">
        <v>13</v>
      </c>
      <c r="D62" s="151" t="s">
        <v>1</v>
      </c>
      <c r="E62" s="152">
        <v>696.15384615384619</v>
      </c>
      <c r="F62" s="156" t="e">
        <f t="shared" si="0"/>
        <v>#N/A</v>
      </c>
      <c r="G62" s="155">
        <v>655.86538461538407</v>
      </c>
      <c r="H62" s="153"/>
      <c r="I62" s="151" t="s">
        <v>571</v>
      </c>
      <c r="J62" s="151" t="s">
        <v>572</v>
      </c>
      <c r="K62" s="151" t="s">
        <v>22</v>
      </c>
      <c r="L62" s="151" t="s">
        <v>46</v>
      </c>
      <c r="M62" s="152">
        <v>648.07692307692309</v>
      </c>
      <c r="N62" s="156" t="str">
        <f t="shared" si="1"/>
        <v/>
      </c>
      <c r="O62" s="155">
        <f t="shared" si="2"/>
        <v>591.96678321678326</v>
      </c>
      <c r="V62" s="153"/>
      <c r="W62" s="153"/>
      <c r="X62" s="153"/>
      <c r="Y62" s="153"/>
      <c r="Z62" s="153"/>
      <c r="AA62" s="153"/>
      <c r="AB62" s="153"/>
      <c r="AC62" s="153"/>
      <c r="AD62" s="153"/>
      <c r="AE62" s="153"/>
      <c r="AF62" s="153"/>
      <c r="AG62" s="153"/>
      <c r="AH62" s="153"/>
      <c r="AI62" s="153"/>
      <c r="AJ62" s="153"/>
      <c r="AK62" s="153"/>
    </row>
    <row r="63" spans="1:37" x14ac:dyDescent="0.25">
      <c r="A63" s="151" t="s">
        <v>489</v>
      </c>
      <c r="B63" s="151" t="s">
        <v>490</v>
      </c>
      <c r="C63" s="151" t="s">
        <v>12</v>
      </c>
      <c r="D63" s="151" t="s">
        <v>0</v>
      </c>
      <c r="E63" s="152">
        <v>696.15384615384619</v>
      </c>
      <c r="F63" s="156">
        <f t="shared" si="0"/>
        <v>696.15384615384619</v>
      </c>
      <c r="G63" s="155">
        <v>655.86538461538407</v>
      </c>
      <c r="H63" s="153"/>
      <c r="I63" s="151" t="s">
        <v>413</v>
      </c>
      <c r="J63" s="151" t="s">
        <v>414</v>
      </c>
      <c r="K63" s="151" t="s">
        <v>25</v>
      </c>
      <c r="L63" s="151" t="s">
        <v>24</v>
      </c>
      <c r="M63" s="152">
        <v>648.07692307692309</v>
      </c>
      <c r="N63" s="156" t="str">
        <f t="shared" si="1"/>
        <v/>
      </c>
      <c r="O63" s="155">
        <f t="shared" si="2"/>
        <v>591.96678321678326</v>
      </c>
      <c r="V63" s="153"/>
      <c r="W63" s="153"/>
      <c r="X63" s="153"/>
      <c r="Y63" s="153"/>
      <c r="Z63" s="153"/>
      <c r="AA63" s="153"/>
      <c r="AB63" s="153"/>
      <c r="AC63" s="153"/>
      <c r="AD63" s="153"/>
      <c r="AE63" s="153"/>
      <c r="AF63" s="153"/>
      <c r="AG63" s="153"/>
      <c r="AH63" s="153"/>
      <c r="AI63" s="153"/>
      <c r="AJ63" s="153"/>
      <c r="AK63" s="153"/>
    </row>
    <row r="64" spans="1:37" x14ac:dyDescent="0.25">
      <c r="A64" s="151" t="s">
        <v>413</v>
      </c>
      <c r="B64" s="151" t="s">
        <v>414</v>
      </c>
      <c r="C64" s="151" t="s">
        <v>25</v>
      </c>
      <c r="D64" s="151" t="s">
        <v>24</v>
      </c>
      <c r="E64" s="152">
        <v>692.30769230769226</v>
      </c>
      <c r="F64" s="156" t="e">
        <f t="shared" si="0"/>
        <v>#N/A</v>
      </c>
      <c r="G64" s="155">
        <v>655.86538461538407</v>
      </c>
      <c r="H64" s="153"/>
      <c r="I64" s="151" t="s">
        <v>565</v>
      </c>
      <c r="J64" s="151" t="s">
        <v>566</v>
      </c>
      <c r="K64" s="151" t="s">
        <v>18</v>
      </c>
      <c r="L64" s="151" t="s">
        <v>6</v>
      </c>
      <c r="M64" s="152">
        <v>648.07692307692309</v>
      </c>
      <c r="N64" s="156" t="str">
        <f t="shared" si="1"/>
        <v/>
      </c>
      <c r="O64" s="155">
        <f t="shared" si="2"/>
        <v>591.96678321678326</v>
      </c>
      <c r="V64" s="153"/>
      <c r="W64" s="153"/>
      <c r="X64" s="153"/>
      <c r="Y64" s="153"/>
      <c r="Z64" s="153"/>
      <c r="AA64" s="153"/>
      <c r="AB64" s="153"/>
      <c r="AC64" s="153"/>
      <c r="AD64" s="153"/>
      <c r="AE64" s="153"/>
      <c r="AF64" s="153"/>
      <c r="AG64" s="153"/>
      <c r="AH64" s="153"/>
      <c r="AI64" s="153"/>
      <c r="AJ64" s="153"/>
      <c r="AK64" s="153"/>
    </row>
    <row r="65" spans="1:37" x14ac:dyDescent="0.25">
      <c r="A65" s="151" t="s">
        <v>575</v>
      </c>
      <c r="B65" s="151" t="s">
        <v>576</v>
      </c>
      <c r="C65" s="151" t="s">
        <v>12</v>
      </c>
      <c r="D65" s="151" t="s">
        <v>0</v>
      </c>
      <c r="E65" s="152">
        <v>692.30769230769226</v>
      </c>
      <c r="F65" s="156">
        <f t="shared" si="0"/>
        <v>692.30769230769226</v>
      </c>
      <c r="G65" s="155">
        <v>655.86538461538407</v>
      </c>
      <c r="H65" s="153"/>
      <c r="I65" s="151" t="s">
        <v>355</v>
      </c>
      <c r="J65" s="151" t="s">
        <v>356</v>
      </c>
      <c r="K65" s="151" t="s">
        <v>22</v>
      </c>
      <c r="L65" s="151" t="s">
        <v>46</v>
      </c>
      <c r="M65" s="152">
        <v>646.15384615384619</v>
      </c>
      <c r="N65" s="156" t="str">
        <f t="shared" si="1"/>
        <v/>
      </c>
      <c r="O65" s="155">
        <f t="shared" si="2"/>
        <v>591.96678321678326</v>
      </c>
      <c r="V65" s="153"/>
      <c r="W65" s="153"/>
      <c r="X65" s="153"/>
      <c r="Y65" s="153"/>
      <c r="Z65" s="153"/>
      <c r="AA65" s="153"/>
      <c r="AB65" s="153"/>
      <c r="AC65" s="153"/>
      <c r="AD65" s="153"/>
      <c r="AE65" s="153"/>
      <c r="AF65" s="153"/>
      <c r="AG65" s="153"/>
      <c r="AH65" s="153"/>
      <c r="AI65" s="153"/>
      <c r="AJ65" s="153"/>
      <c r="AK65" s="153"/>
    </row>
    <row r="66" spans="1:37" x14ac:dyDescent="0.25">
      <c r="A66" s="151" t="s">
        <v>597</v>
      </c>
      <c r="B66" s="151" t="s">
        <v>598</v>
      </c>
      <c r="C66" s="151" t="s">
        <v>17</v>
      </c>
      <c r="D66" s="151" t="s">
        <v>5</v>
      </c>
      <c r="E66" s="152">
        <v>690.38461538461536</v>
      </c>
      <c r="F66" s="156" t="e">
        <f t="shared" si="0"/>
        <v>#N/A</v>
      </c>
      <c r="G66" s="155">
        <v>655.86538461538407</v>
      </c>
      <c r="H66" s="153"/>
      <c r="I66" s="151" t="s">
        <v>411</v>
      </c>
      <c r="J66" s="151" t="s">
        <v>412</v>
      </c>
      <c r="K66" s="151" t="s">
        <v>22</v>
      </c>
      <c r="L66" s="151" t="s">
        <v>46</v>
      </c>
      <c r="M66" s="152">
        <v>646.15384615384619</v>
      </c>
      <c r="N66" s="156" t="str">
        <f t="shared" si="1"/>
        <v/>
      </c>
      <c r="O66" s="155">
        <f t="shared" si="2"/>
        <v>591.96678321678326</v>
      </c>
      <c r="V66" s="153"/>
      <c r="W66" s="153"/>
      <c r="X66" s="153"/>
      <c r="Y66" s="153"/>
      <c r="Z66" s="153"/>
      <c r="AA66" s="153"/>
      <c r="AB66" s="153"/>
      <c r="AC66" s="153"/>
      <c r="AD66" s="153"/>
      <c r="AE66" s="153"/>
      <c r="AF66" s="153"/>
      <c r="AG66" s="153"/>
      <c r="AH66" s="153"/>
      <c r="AI66" s="153"/>
      <c r="AJ66" s="153"/>
      <c r="AK66" s="153"/>
    </row>
    <row r="67" spans="1:37" x14ac:dyDescent="0.25">
      <c r="A67" s="151" t="s">
        <v>425</v>
      </c>
      <c r="B67" s="151" t="s">
        <v>426</v>
      </c>
      <c r="C67" s="151" t="s">
        <v>18</v>
      </c>
      <c r="D67" s="151" t="s">
        <v>6</v>
      </c>
      <c r="E67" s="152">
        <v>688.46153846153845</v>
      </c>
      <c r="F67" s="156" t="e">
        <f t="shared" ref="F67:F130" si="3">IF(D67=$Q$3,E67,#N/A)</f>
        <v>#N/A</v>
      </c>
      <c r="G67" s="155">
        <v>655.86538461538407</v>
      </c>
      <c r="H67" s="153"/>
      <c r="I67" s="151" t="s">
        <v>523</v>
      </c>
      <c r="J67" s="151" t="s">
        <v>524</v>
      </c>
      <c r="K67" s="151" t="s">
        <v>14</v>
      </c>
      <c r="L67" s="151" t="s">
        <v>2</v>
      </c>
      <c r="M67" s="152">
        <v>646.15384615384619</v>
      </c>
      <c r="N67" s="156" t="str">
        <f t="shared" ref="N67:N130" si="4">IF($L67=$Q$3,M67,"")</f>
        <v/>
      </c>
      <c r="O67" s="155">
        <f t="shared" si="2"/>
        <v>591.96678321678326</v>
      </c>
      <c r="V67" s="153"/>
      <c r="W67" s="153"/>
      <c r="X67" s="153"/>
      <c r="Y67" s="153"/>
      <c r="Z67" s="153"/>
      <c r="AA67" s="153"/>
      <c r="AB67" s="153"/>
      <c r="AC67" s="153"/>
      <c r="AD67" s="153"/>
      <c r="AE67" s="153"/>
      <c r="AF67" s="153"/>
      <c r="AG67" s="153"/>
      <c r="AH67" s="153"/>
      <c r="AI67" s="153"/>
      <c r="AJ67" s="153"/>
      <c r="AK67" s="153"/>
    </row>
    <row r="68" spans="1:37" x14ac:dyDescent="0.25">
      <c r="A68" s="151" t="s">
        <v>407</v>
      </c>
      <c r="B68" s="151" t="s">
        <v>408</v>
      </c>
      <c r="C68" s="151" t="s">
        <v>19</v>
      </c>
      <c r="D68" s="151" t="s">
        <v>7</v>
      </c>
      <c r="E68" s="152">
        <v>686.53846153846155</v>
      </c>
      <c r="F68" s="156" t="e">
        <f t="shared" si="3"/>
        <v>#N/A</v>
      </c>
      <c r="G68" s="155">
        <v>655.86538461538407</v>
      </c>
      <c r="H68" s="153"/>
      <c r="I68" s="151" t="s">
        <v>445</v>
      </c>
      <c r="J68" s="151" t="s">
        <v>446</v>
      </c>
      <c r="K68" s="151" t="s">
        <v>17</v>
      </c>
      <c r="L68" s="151" t="s">
        <v>5</v>
      </c>
      <c r="M68" s="152">
        <v>642.30769230769226</v>
      </c>
      <c r="N68" s="156" t="str">
        <f t="shared" si="4"/>
        <v/>
      </c>
      <c r="O68" s="155">
        <f t="shared" ref="O68:O131" si="5">AVERAGE(M$3:M$222)</f>
        <v>591.96678321678326</v>
      </c>
      <c r="V68" s="153"/>
      <c r="W68" s="153"/>
      <c r="X68" s="153"/>
      <c r="Y68" s="153"/>
      <c r="Z68" s="153"/>
      <c r="AA68" s="153"/>
      <c r="AB68" s="153"/>
      <c r="AC68" s="153"/>
      <c r="AD68" s="153"/>
      <c r="AE68" s="153"/>
      <c r="AF68" s="153"/>
      <c r="AG68" s="153"/>
      <c r="AH68" s="153"/>
      <c r="AI68" s="153"/>
      <c r="AJ68" s="153"/>
      <c r="AK68" s="153"/>
    </row>
    <row r="69" spans="1:37" x14ac:dyDescent="0.25">
      <c r="A69" s="151" t="s">
        <v>417</v>
      </c>
      <c r="B69" s="151" t="s">
        <v>418</v>
      </c>
      <c r="C69" s="151" t="s">
        <v>17</v>
      </c>
      <c r="D69" s="151" t="s">
        <v>5</v>
      </c>
      <c r="E69" s="152">
        <v>686.53846153846155</v>
      </c>
      <c r="F69" s="156" t="e">
        <f t="shared" si="3"/>
        <v>#N/A</v>
      </c>
      <c r="G69" s="155">
        <v>655.86538461538407</v>
      </c>
      <c r="H69" s="153"/>
      <c r="I69" s="151" t="s">
        <v>479</v>
      </c>
      <c r="J69" s="151" t="s">
        <v>480</v>
      </c>
      <c r="K69" s="151" t="s">
        <v>13</v>
      </c>
      <c r="L69" s="151" t="s">
        <v>1</v>
      </c>
      <c r="M69" s="152">
        <v>642.30769230769226</v>
      </c>
      <c r="N69" s="156" t="str">
        <f t="shared" si="4"/>
        <v/>
      </c>
      <c r="O69" s="155">
        <f t="shared" si="5"/>
        <v>591.96678321678326</v>
      </c>
      <c r="V69" s="153"/>
      <c r="W69" s="153"/>
      <c r="X69" s="153"/>
      <c r="Y69" s="153"/>
      <c r="Z69" s="153"/>
      <c r="AA69" s="153"/>
      <c r="AB69" s="153"/>
      <c r="AC69" s="153"/>
      <c r="AD69" s="153"/>
      <c r="AE69" s="153"/>
      <c r="AF69" s="153"/>
      <c r="AG69" s="153"/>
      <c r="AH69" s="153"/>
      <c r="AI69" s="153"/>
      <c r="AJ69" s="153"/>
      <c r="AK69" s="153"/>
    </row>
    <row r="70" spans="1:37" x14ac:dyDescent="0.25">
      <c r="A70" s="151" t="s">
        <v>369</v>
      </c>
      <c r="B70" s="151" t="s">
        <v>370</v>
      </c>
      <c r="C70" s="151" t="s">
        <v>13</v>
      </c>
      <c r="D70" s="151" t="s">
        <v>1</v>
      </c>
      <c r="E70" s="152">
        <v>684.61538461538464</v>
      </c>
      <c r="F70" s="156" t="e">
        <f t="shared" si="3"/>
        <v>#N/A</v>
      </c>
      <c r="G70" s="155">
        <v>655.86538461538407</v>
      </c>
      <c r="H70" s="153"/>
      <c r="I70" s="151" t="s">
        <v>573</v>
      </c>
      <c r="J70" s="151" t="s">
        <v>574</v>
      </c>
      <c r="K70" s="151" t="s">
        <v>20</v>
      </c>
      <c r="L70" s="151" t="s">
        <v>8</v>
      </c>
      <c r="M70" s="152">
        <v>640.38461538461536</v>
      </c>
      <c r="N70" s="156" t="str">
        <f t="shared" si="4"/>
        <v/>
      </c>
      <c r="O70" s="155">
        <f t="shared" si="5"/>
        <v>591.96678321678326</v>
      </c>
      <c r="V70" s="153"/>
      <c r="W70" s="153"/>
      <c r="X70" s="153"/>
      <c r="Y70" s="153"/>
      <c r="Z70" s="153"/>
      <c r="AA70" s="153"/>
      <c r="AB70" s="153"/>
      <c r="AC70" s="153"/>
      <c r="AD70" s="153"/>
      <c r="AE70" s="153"/>
      <c r="AF70" s="153"/>
      <c r="AG70" s="153"/>
      <c r="AH70" s="153"/>
      <c r="AI70" s="153"/>
      <c r="AJ70" s="153"/>
      <c r="AK70" s="153"/>
    </row>
    <row r="71" spans="1:37" x14ac:dyDescent="0.25">
      <c r="A71" s="151" t="s">
        <v>447</v>
      </c>
      <c r="B71" s="151" t="s">
        <v>448</v>
      </c>
      <c r="C71" s="151" t="s">
        <v>18</v>
      </c>
      <c r="D71" s="151" t="s">
        <v>6</v>
      </c>
      <c r="E71" s="152">
        <v>684.61538461538464</v>
      </c>
      <c r="F71" s="156" t="e">
        <f t="shared" si="3"/>
        <v>#N/A</v>
      </c>
      <c r="G71" s="155">
        <v>655.86538461538407</v>
      </c>
      <c r="H71" s="153"/>
      <c r="I71" s="151" t="s">
        <v>599</v>
      </c>
      <c r="J71" s="151" t="s">
        <v>600</v>
      </c>
      <c r="K71" s="151" t="s">
        <v>23</v>
      </c>
      <c r="L71" s="151" t="s">
        <v>11</v>
      </c>
      <c r="M71" s="152">
        <v>640.38461538461536</v>
      </c>
      <c r="N71" s="156" t="str">
        <f t="shared" si="4"/>
        <v/>
      </c>
      <c r="O71" s="155">
        <f t="shared" si="5"/>
        <v>591.96678321678326</v>
      </c>
      <c r="V71" s="153"/>
      <c r="W71" s="153"/>
      <c r="X71" s="153"/>
      <c r="Y71" s="153"/>
      <c r="Z71" s="153"/>
      <c r="AA71" s="153"/>
      <c r="AB71" s="153"/>
      <c r="AC71" s="153"/>
      <c r="AD71" s="153"/>
      <c r="AE71" s="153"/>
      <c r="AF71" s="153"/>
      <c r="AG71" s="153"/>
      <c r="AH71" s="153"/>
      <c r="AI71" s="153"/>
      <c r="AJ71" s="153"/>
      <c r="AK71" s="153"/>
    </row>
    <row r="72" spans="1:37" x14ac:dyDescent="0.25">
      <c r="A72" s="151" t="s">
        <v>451</v>
      </c>
      <c r="B72" s="151" t="s">
        <v>452</v>
      </c>
      <c r="C72" s="151" t="s">
        <v>13</v>
      </c>
      <c r="D72" s="151" t="s">
        <v>1</v>
      </c>
      <c r="E72" s="152">
        <v>684.61538461538464</v>
      </c>
      <c r="F72" s="156" t="e">
        <f t="shared" si="3"/>
        <v>#N/A</v>
      </c>
      <c r="G72" s="155">
        <v>655.86538461538407</v>
      </c>
      <c r="H72" s="153"/>
      <c r="I72" s="151" t="s">
        <v>597</v>
      </c>
      <c r="J72" s="151" t="s">
        <v>598</v>
      </c>
      <c r="K72" s="151" t="s">
        <v>17</v>
      </c>
      <c r="L72" s="151" t="s">
        <v>5</v>
      </c>
      <c r="M72" s="152">
        <v>640.38461538461536</v>
      </c>
      <c r="N72" s="156" t="str">
        <f t="shared" si="4"/>
        <v/>
      </c>
      <c r="O72" s="155">
        <f t="shared" si="5"/>
        <v>591.96678321678326</v>
      </c>
      <c r="V72" s="153"/>
      <c r="W72" s="153"/>
      <c r="X72" s="153"/>
      <c r="Y72" s="153"/>
      <c r="Z72" s="153"/>
      <c r="AA72" s="153"/>
      <c r="AB72" s="153"/>
      <c r="AC72" s="153"/>
      <c r="AD72" s="153"/>
      <c r="AE72" s="153"/>
      <c r="AF72" s="153"/>
      <c r="AG72" s="153"/>
      <c r="AH72" s="153"/>
      <c r="AI72" s="153"/>
      <c r="AJ72" s="153"/>
      <c r="AK72" s="153"/>
    </row>
    <row r="73" spans="1:37" x14ac:dyDescent="0.25">
      <c r="A73" s="151" t="s">
        <v>555</v>
      </c>
      <c r="B73" s="151" t="s">
        <v>556</v>
      </c>
      <c r="C73" s="151" t="s">
        <v>13</v>
      </c>
      <c r="D73" s="151" t="s">
        <v>1</v>
      </c>
      <c r="E73" s="152">
        <v>684.61538461538464</v>
      </c>
      <c r="F73" s="156" t="e">
        <f t="shared" si="3"/>
        <v>#N/A</v>
      </c>
      <c r="G73" s="155">
        <v>655.86538461538407</v>
      </c>
      <c r="H73" s="153"/>
      <c r="I73" s="151" t="s">
        <v>433</v>
      </c>
      <c r="J73" s="151" t="s">
        <v>434</v>
      </c>
      <c r="K73" s="151" t="s">
        <v>16</v>
      </c>
      <c r="L73" s="151" t="s">
        <v>4</v>
      </c>
      <c r="M73" s="152">
        <v>638.46153846153845</v>
      </c>
      <c r="N73" s="156" t="str">
        <f t="shared" si="4"/>
        <v/>
      </c>
      <c r="O73" s="155">
        <f t="shared" si="5"/>
        <v>591.96678321678326</v>
      </c>
      <c r="V73" s="153"/>
      <c r="W73" s="153"/>
      <c r="X73" s="153"/>
      <c r="Y73" s="153"/>
      <c r="Z73" s="153"/>
      <c r="AA73" s="153"/>
      <c r="AB73" s="153"/>
      <c r="AC73" s="153"/>
      <c r="AD73" s="153"/>
      <c r="AE73" s="153"/>
      <c r="AF73" s="153"/>
      <c r="AG73" s="153"/>
      <c r="AH73" s="153"/>
      <c r="AI73" s="153"/>
      <c r="AJ73" s="153"/>
      <c r="AK73" s="153"/>
    </row>
    <row r="74" spans="1:37" x14ac:dyDescent="0.25">
      <c r="A74" s="151" t="s">
        <v>571</v>
      </c>
      <c r="B74" s="151" t="s">
        <v>572</v>
      </c>
      <c r="C74" s="151" t="s">
        <v>22</v>
      </c>
      <c r="D74" s="151" t="s">
        <v>46</v>
      </c>
      <c r="E74" s="152">
        <v>684.61538461538464</v>
      </c>
      <c r="F74" s="156" t="e">
        <f t="shared" si="3"/>
        <v>#N/A</v>
      </c>
      <c r="G74" s="155">
        <v>655.86538461538407</v>
      </c>
      <c r="H74" s="153"/>
      <c r="I74" s="151" t="s">
        <v>471</v>
      </c>
      <c r="J74" s="151" t="s">
        <v>472</v>
      </c>
      <c r="K74" s="151" t="s">
        <v>23</v>
      </c>
      <c r="L74" s="151" t="s">
        <v>11</v>
      </c>
      <c r="M74" s="152">
        <v>638.46153846153845</v>
      </c>
      <c r="N74" s="156" t="str">
        <f t="shared" si="4"/>
        <v/>
      </c>
      <c r="O74" s="155">
        <f t="shared" si="5"/>
        <v>591.96678321678326</v>
      </c>
      <c r="V74" s="153"/>
      <c r="W74" s="153"/>
      <c r="X74" s="153"/>
      <c r="Y74" s="153"/>
      <c r="Z74" s="153"/>
      <c r="AA74" s="153"/>
      <c r="AB74" s="153"/>
      <c r="AC74" s="153"/>
      <c r="AD74" s="153"/>
      <c r="AE74" s="153"/>
      <c r="AF74" s="153"/>
      <c r="AG74" s="153"/>
      <c r="AH74" s="153"/>
      <c r="AI74" s="153"/>
      <c r="AJ74" s="153"/>
      <c r="AK74" s="153"/>
    </row>
    <row r="75" spans="1:37" x14ac:dyDescent="0.25">
      <c r="A75" s="151" t="s">
        <v>565</v>
      </c>
      <c r="B75" s="151" t="s">
        <v>566</v>
      </c>
      <c r="C75" s="151" t="s">
        <v>18</v>
      </c>
      <c r="D75" s="151" t="s">
        <v>6</v>
      </c>
      <c r="E75" s="152">
        <v>682.69230769230774</v>
      </c>
      <c r="F75" s="156" t="e">
        <f t="shared" si="3"/>
        <v>#N/A</v>
      </c>
      <c r="G75" s="155">
        <v>655.86538461538407</v>
      </c>
      <c r="H75" s="153"/>
      <c r="I75" s="151" t="s">
        <v>363</v>
      </c>
      <c r="J75" s="151" t="s">
        <v>364</v>
      </c>
      <c r="K75" s="151" t="s">
        <v>14</v>
      </c>
      <c r="L75" s="151" t="s">
        <v>2</v>
      </c>
      <c r="M75" s="152">
        <v>638.46153846153845</v>
      </c>
      <c r="N75" s="156" t="str">
        <f t="shared" si="4"/>
        <v/>
      </c>
      <c r="O75" s="155">
        <f t="shared" si="5"/>
        <v>591.96678321678326</v>
      </c>
      <c r="V75" s="153"/>
      <c r="W75" s="153"/>
      <c r="X75" s="153"/>
      <c r="Y75" s="153"/>
      <c r="Z75" s="153"/>
      <c r="AA75" s="153"/>
      <c r="AB75" s="153"/>
      <c r="AC75" s="153"/>
      <c r="AD75" s="153"/>
      <c r="AE75" s="153"/>
      <c r="AF75" s="153"/>
      <c r="AG75" s="153"/>
      <c r="AH75" s="153"/>
      <c r="AI75" s="153"/>
      <c r="AJ75" s="153"/>
      <c r="AK75" s="153"/>
    </row>
    <row r="76" spans="1:37" x14ac:dyDescent="0.25">
      <c r="A76" s="151" t="s">
        <v>593</v>
      </c>
      <c r="B76" s="151" t="s">
        <v>594</v>
      </c>
      <c r="C76" s="151" t="s">
        <v>12</v>
      </c>
      <c r="D76" s="151" t="s">
        <v>0</v>
      </c>
      <c r="E76" s="152">
        <v>682.69230769230774</v>
      </c>
      <c r="F76" s="156">
        <f t="shared" si="3"/>
        <v>682.69230769230774</v>
      </c>
      <c r="G76" s="155">
        <v>655.86538461538407</v>
      </c>
      <c r="H76" s="153"/>
      <c r="I76" s="151" t="s">
        <v>425</v>
      </c>
      <c r="J76" s="151" t="s">
        <v>426</v>
      </c>
      <c r="K76" s="151" t="s">
        <v>18</v>
      </c>
      <c r="L76" s="151" t="s">
        <v>6</v>
      </c>
      <c r="M76" s="152">
        <v>636.53846153846155</v>
      </c>
      <c r="N76" s="156" t="str">
        <f t="shared" si="4"/>
        <v/>
      </c>
      <c r="O76" s="155">
        <f t="shared" si="5"/>
        <v>591.96678321678326</v>
      </c>
      <c r="V76" s="153"/>
      <c r="W76" s="153"/>
      <c r="X76" s="153"/>
      <c r="Y76" s="153"/>
      <c r="Z76" s="153"/>
      <c r="AA76" s="153"/>
      <c r="AB76" s="153"/>
      <c r="AC76" s="153"/>
      <c r="AD76" s="153"/>
      <c r="AE76" s="153"/>
      <c r="AF76" s="153"/>
      <c r="AG76" s="153"/>
      <c r="AH76" s="153"/>
      <c r="AI76" s="153"/>
      <c r="AJ76" s="153"/>
      <c r="AK76" s="153"/>
    </row>
    <row r="77" spans="1:37" x14ac:dyDescent="0.25">
      <c r="A77" s="151" t="s">
        <v>495</v>
      </c>
      <c r="B77" s="151" t="s">
        <v>496</v>
      </c>
      <c r="C77" s="151" t="s">
        <v>19</v>
      </c>
      <c r="D77" s="151" t="s">
        <v>7</v>
      </c>
      <c r="E77" s="152">
        <v>680.76923076923072</v>
      </c>
      <c r="F77" s="156" t="e">
        <f t="shared" si="3"/>
        <v>#N/A</v>
      </c>
      <c r="G77" s="155">
        <v>655.86538461538407</v>
      </c>
      <c r="H77" s="153"/>
      <c r="I77" s="151" t="s">
        <v>349</v>
      </c>
      <c r="J77" s="151" t="s">
        <v>350</v>
      </c>
      <c r="K77" s="151" t="s">
        <v>18</v>
      </c>
      <c r="L77" s="151" t="s">
        <v>6</v>
      </c>
      <c r="M77" s="152">
        <v>636.53846153846155</v>
      </c>
      <c r="N77" s="156" t="str">
        <f t="shared" si="4"/>
        <v/>
      </c>
      <c r="O77" s="155">
        <f t="shared" si="5"/>
        <v>591.96678321678326</v>
      </c>
      <c r="V77" s="153"/>
      <c r="W77" s="153"/>
      <c r="X77" s="153"/>
      <c r="Y77" s="153"/>
      <c r="Z77" s="153"/>
      <c r="AA77" s="153"/>
      <c r="AB77" s="153"/>
      <c r="AC77" s="153"/>
      <c r="AD77" s="153"/>
      <c r="AE77" s="153"/>
      <c r="AF77" s="153"/>
      <c r="AG77" s="153"/>
      <c r="AH77" s="153"/>
      <c r="AI77" s="153"/>
      <c r="AJ77" s="153"/>
      <c r="AK77" s="153"/>
    </row>
    <row r="78" spans="1:37" x14ac:dyDescent="0.25">
      <c r="A78" s="151" t="s">
        <v>509</v>
      </c>
      <c r="B78" s="151" t="s">
        <v>510</v>
      </c>
      <c r="C78" s="151" t="s">
        <v>25</v>
      </c>
      <c r="D78" s="151" t="s">
        <v>24</v>
      </c>
      <c r="E78" s="152">
        <v>678.84615384615381</v>
      </c>
      <c r="F78" s="156" t="e">
        <f t="shared" si="3"/>
        <v>#N/A</v>
      </c>
      <c r="G78" s="155">
        <v>655.86538461538407</v>
      </c>
      <c r="H78" s="153"/>
      <c r="I78" s="151" t="s">
        <v>507</v>
      </c>
      <c r="J78" s="151" t="s">
        <v>508</v>
      </c>
      <c r="K78" s="151" t="s">
        <v>25</v>
      </c>
      <c r="L78" s="151" t="s">
        <v>24</v>
      </c>
      <c r="M78" s="152">
        <v>634.61538461538464</v>
      </c>
      <c r="N78" s="156" t="str">
        <f t="shared" si="4"/>
        <v/>
      </c>
      <c r="O78" s="155">
        <f t="shared" si="5"/>
        <v>591.96678321678326</v>
      </c>
      <c r="V78" s="153"/>
      <c r="W78" s="153"/>
      <c r="X78" s="153"/>
      <c r="Y78" s="153"/>
      <c r="Z78" s="153"/>
      <c r="AA78" s="153"/>
      <c r="AB78" s="153"/>
      <c r="AC78" s="153"/>
      <c r="AD78" s="153"/>
      <c r="AE78" s="153"/>
      <c r="AF78" s="153"/>
      <c r="AG78" s="153"/>
      <c r="AH78" s="153"/>
      <c r="AI78" s="153"/>
      <c r="AJ78" s="153"/>
      <c r="AK78" s="153"/>
    </row>
    <row r="79" spans="1:37" x14ac:dyDescent="0.25">
      <c r="A79" s="151" t="s">
        <v>385</v>
      </c>
      <c r="B79" s="151" t="s">
        <v>386</v>
      </c>
      <c r="C79" s="151" t="s">
        <v>14</v>
      </c>
      <c r="D79" s="151" t="s">
        <v>2</v>
      </c>
      <c r="E79" s="152">
        <v>676.92307692307691</v>
      </c>
      <c r="F79" s="156" t="e">
        <f t="shared" si="3"/>
        <v>#N/A</v>
      </c>
      <c r="G79" s="155">
        <v>655.86538461538407</v>
      </c>
      <c r="H79" s="153"/>
      <c r="I79" s="151" t="s">
        <v>495</v>
      </c>
      <c r="J79" s="151" t="s">
        <v>496</v>
      </c>
      <c r="K79" s="151" t="s">
        <v>19</v>
      </c>
      <c r="L79" s="151" t="s">
        <v>7</v>
      </c>
      <c r="M79" s="152">
        <v>632.69230769230774</v>
      </c>
      <c r="N79" s="156" t="str">
        <f t="shared" si="4"/>
        <v/>
      </c>
      <c r="O79" s="155">
        <f t="shared" si="5"/>
        <v>591.96678321678326</v>
      </c>
      <c r="V79" s="153"/>
      <c r="W79" s="153"/>
      <c r="X79" s="153"/>
      <c r="Y79" s="153"/>
      <c r="Z79" s="153"/>
      <c r="AA79" s="153"/>
      <c r="AB79" s="153"/>
      <c r="AC79" s="153"/>
      <c r="AD79" s="153"/>
      <c r="AE79" s="153"/>
      <c r="AF79" s="153"/>
      <c r="AG79" s="153"/>
      <c r="AH79" s="153"/>
      <c r="AI79" s="153"/>
      <c r="AJ79" s="153"/>
      <c r="AK79" s="153"/>
    </row>
    <row r="80" spans="1:37" x14ac:dyDescent="0.25">
      <c r="A80" s="151" t="s">
        <v>427</v>
      </c>
      <c r="B80" s="151" t="s">
        <v>428</v>
      </c>
      <c r="C80" s="151" t="s">
        <v>23</v>
      </c>
      <c r="D80" s="151" t="s">
        <v>11</v>
      </c>
      <c r="E80" s="152">
        <v>676.92307692307691</v>
      </c>
      <c r="F80" s="156" t="e">
        <f t="shared" si="3"/>
        <v>#N/A</v>
      </c>
      <c r="G80" s="155">
        <v>655.86538461538407</v>
      </c>
      <c r="H80" s="153"/>
      <c r="I80" s="151" t="s">
        <v>527</v>
      </c>
      <c r="J80" s="151" t="s">
        <v>528</v>
      </c>
      <c r="K80" s="151" t="s">
        <v>25</v>
      </c>
      <c r="L80" s="151" t="s">
        <v>24</v>
      </c>
      <c r="M80" s="152">
        <v>630.76923076923072</v>
      </c>
      <c r="N80" s="156" t="str">
        <f t="shared" si="4"/>
        <v/>
      </c>
      <c r="O80" s="155">
        <f t="shared" si="5"/>
        <v>591.96678321678326</v>
      </c>
      <c r="V80" s="153"/>
      <c r="W80" s="153"/>
      <c r="X80" s="153"/>
      <c r="Y80" s="153"/>
      <c r="Z80" s="153"/>
      <c r="AA80" s="153"/>
      <c r="AB80" s="153"/>
      <c r="AC80" s="153"/>
      <c r="AD80" s="153"/>
      <c r="AE80" s="153"/>
      <c r="AF80" s="153"/>
      <c r="AG80" s="153"/>
      <c r="AH80" s="153"/>
      <c r="AI80" s="153"/>
      <c r="AJ80" s="153"/>
      <c r="AK80" s="153"/>
    </row>
    <row r="81" spans="1:37" x14ac:dyDescent="0.25">
      <c r="A81" s="151" t="s">
        <v>435</v>
      </c>
      <c r="B81" s="151" t="s">
        <v>436</v>
      </c>
      <c r="C81" s="151" t="s">
        <v>25</v>
      </c>
      <c r="D81" s="151" t="s">
        <v>24</v>
      </c>
      <c r="E81" s="152">
        <v>676.92307692307691</v>
      </c>
      <c r="F81" s="156" t="e">
        <f t="shared" si="3"/>
        <v>#N/A</v>
      </c>
      <c r="G81" s="155">
        <v>655.86538461538407</v>
      </c>
      <c r="H81" s="153"/>
      <c r="I81" s="151" t="s">
        <v>475</v>
      </c>
      <c r="J81" s="151" t="s">
        <v>476</v>
      </c>
      <c r="K81" s="151" t="s">
        <v>15</v>
      </c>
      <c r="L81" s="151" t="s">
        <v>3</v>
      </c>
      <c r="M81" s="152">
        <v>628.84615384615381</v>
      </c>
      <c r="N81" s="156" t="str">
        <f t="shared" si="4"/>
        <v/>
      </c>
      <c r="O81" s="155">
        <f t="shared" si="5"/>
        <v>591.96678321678326</v>
      </c>
      <c r="V81" s="153"/>
      <c r="W81" s="153"/>
      <c r="X81" s="153"/>
      <c r="Y81" s="153"/>
      <c r="Z81" s="153"/>
      <c r="AA81" s="153"/>
      <c r="AB81" s="153"/>
      <c r="AC81" s="153"/>
      <c r="AD81" s="153"/>
      <c r="AE81" s="153"/>
      <c r="AF81" s="153"/>
      <c r="AG81" s="153"/>
      <c r="AH81" s="153"/>
      <c r="AI81" s="153"/>
      <c r="AJ81" s="153"/>
      <c r="AK81" s="153"/>
    </row>
    <row r="82" spans="1:37" x14ac:dyDescent="0.25">
      <c r="A82" s="151" t="s">
        <v>483</v>
      </c>
      <c r="B82" s="151" t="s">
        <v>484</v>
      </c>
      <c r="C82" s="151" t="s">
        <v>17</v>
      </c>
      <c r="D82" s="151" t="s">
        <v>5</v>
      </c>
      <c r="E82" s="152">
        <v>676.92307692307691</v>
      </c>
      <c r="F82" s="156" t="e">
        <f t="shared" si="3"/>
        <v>#N/A</v>
      </c>
      <c r="G82" s="155">
        <v>655.86538461538407</v>
      </c>
      <c r="H82" s="153"/>
      <c r="I82" s="151" t="s">
        <v>457</v>
      </c>
      <c r="J82" s="151" t="s">
        <v>458</v>
      </c>
      <c r="K82" s="151" t="s">
        <v>25</v>
      </c>
      <c r="L82" s="151" t="s">
        <v>24</v>
      </c>
      <c r="M82" s="152">
        <v>626.92307692307691</v>
      </c>
      <c r="N82" s="156" t="str">
        <f t="shared" si="4"/>
        <v/>
      </c>
      <c r="O82" s="155">
        <f t="shared" si="5"/>
        <v>591.96678321678326</v>
      </c>
      <c r="V82" s="153"/>
      <c r="W82" s="153"/>
      <c r="X82" s="153"/>
      <c r="Y82" s="153"/>
      <c r="Z82" s="153"/>
      <c r="AA82" s="153"/>
      <c r="AB82" s="153"/>
      <c r="AC82" s="153"/>
      <c r="AD82" s="153"/>
      <c r="AE82" s="153"/>
      <c r="AF82" s="153"/>
      <c r="AG82" s="153"/>
      <c r="AH82" s="153"/>
      <c r="AI82" s="153"/>
      <c r="AJ82" s="153"/>
      <c r="AK82" s="153"/>
    </row>
    <row r="83" spans="1:37" x14ac:dyDescent="0.25">
      <c r="A83" s="151" t="s">
        <v>493</v>
      </c>
      <c r="B83" s="151" t="s">
        <v>494</v>
      </c>
      <c r="C83" s="151" t="s">
        <v>17</v>
      </c>
      <c r="D83" s="151" t="s">
        <v>5</v>
      </c>
      <c r="E83" s="152">
        <v>676.92307692307691</v>
      </c>
      <c r="F83" s="156" t="e">
        <f t="shared" si="3"/>
        <v>#N/A</v>
      </c>
      <c r="G83" s="155">
        <v>655.86538461538407</v>
      </c>
      <c r="H83" s="153"/>
      <c r="I83" s="151" t="s">
        <v>407</v>
      </c>
      <c r="J83" s="151" t="s">
        <v>408</v>
      </c>
      <c r="K83" s="151" t="s">
        <v>19</v>
      </c>
      <c r="L83" s="151" t="s">
        <v>7</v>
      </c>
      <c r="M83" s="152">
        <v>625</v>
      </c>
      <c r="N83" s="156" t="str">
        <f t="shared" si="4"/>
        <v/>
      </c>
      <c r="O83" s="155">
        <f t="shared" si="5"/>
        <v>591.96678321678326</v>
      </c>
      <c r="V83" s="153"/>
      <c r="W83" s="153"/>
      <c r="X83" s="153"/>
      <c r="Y83" s="153"/>
      <c r="Z83" s="153"/>
      <c r="AA83" s="153"/>
      <c r="AB83" s="153"/>
      <c r="AC83" s="153"/>
      <c r="AD83" s="153"/>
      <c r="AE83" s="153"/>
      <c r="AF83" s="153"/>
      <c r="AG83" s="153"/>
      <c r="AH83" s="153"/>
      <c r="AI83" s="153"/>
      <c r="AJ83" s="153"/>
      <c r="AK83" s="153"/>
    </row>
    <row r="84" spans="1:37" x14ac:dyDescent="0.25">
      <c r="A84" s="151" t="s">
        <v>387</v>
      </c>
      <c r="B84" s="151" t="s">
        <v>388</v>
      </c>
      <c r="C84" s="151" t="s">
        <v>17</v>
      </c>
      <c r="D84" s="151" t="s">
        <v>5</v>
      </c>
      <c r="E84" s="152">
        <v>675</v>
      </c>
      <c r="F84" s="156" t="e">
        <f t="shared" si="3"/>
        <v>#N/A</v>
      </c>
      <c r="G84" s="155">
        <v>655.86538461538407</v>
      </c>
      <c r="H84" s="153"/>
      <c r="I84" s="151" t="s">
        <v>569</v>
      </c>
      <c r="J84" s="151" t="s">
        <v>570</v>
      </c>
      <c r="K84" s="151" t="s">
        <v>13</v>
      </c>
      <c r="L84" s="151" t="s">
        <v>1</v>
      </c>
      <c r="M84" s="152">
        <v>625</v>
      </c>
      <c r="N84" s="156" t="str">
        <f t="shared" si="4"/>
        <v/>
      </c>
      <c r="O84" s="155">
        <f t="shared" si="5"/>
        <v>591.96678321678326</v>
      </c>
      <c r="V84" s="153"/>
      <c r="W84" s="153"/>
      <c r="X84" s="153"/>
      <c r="Y84" s="153"/>
      <c r="Z84" s="153"/>
      <c r="AA84" s="153"/>
      <c r="AB84" s="153"/>
      <c r="AC84" s="153"/>
      <c r="AD84" s="153"/>
      <c r="AE84" s="153"/>
      <c r="AF84" s="153"/>
      <c r="AG84" s="153"/>
      <c r="AH84" s="153"/>
      <c r="AI84" s="153"/>
      <c r="AJ84" s="153"/>
      <c r="AK84" s="153"/>
    </row>
    <row r="85" spans="1:37" x14ac:dyDescent="0.25">
      <c r="A85" s="151" t="s">
        <v>479</v>
      </c>
      <c r="B85" s="151" t="s">
        <v>480</v>
      </c>
      <c r="C85" s="151" t="s">
        <v>13</v>
      </c>
      <c r="D85" s="151" t="s">
        <v>1</v>
      </c>
      <c r="E85" s="152">
        <v>675</v>
      </c>
      <c r="F85" s="156" t="e">
        <f t="shared" si="3"/>
        <v>#N/A</v>
      </c>
      <c r="G85" s="155">
        <v>655.86538461538407</v>
      </c>
      <c r="H85" s="153"/>
      <c r="I85" s="151" t="s">
        <v>575</v>
      </c>
      <c r="J85" s="151" t="s">
        <v>576</v>
      </c>
      <c r="K85" s="151" t="s">
        <v>12</v>
      </c>
      <c r="L85" s="151" t="s">
        <v>0</v>
      </c>
      <c r="M85" s="152">
        <v>625</v>
      </c>
      <c r="N85" s="156">
        <f t="shared" si="4"/>
        <v>625</v>
      </c>
      <c r="O85" s="155">
        <f t="shared" si="5"/>
        <v>591.96678321678326</v>
      </c>
      <c r="V85" s="153"/>
      <c r="W85" s="153"/>
      <c r="X85" s="153"/>
      <c r="Y85" s="153"/>
      <c r="Z85" s="153"/>
      <c r="AA85" s="153"/>
      <c r="AB85" s="153"/>
      <c r="AC85" s="153"/>
      <c r="AD85" s="153"/>
      <c r="AE85" s="153"/>
      <c r="AF85" s="153"/>
      <c r="AG85" s="153"/>
      <c r="AH85" s="153"/>
      <c r="AI85" s="153"/>
      <c r="AJ85" s="153"/>
      <c r="AK85" s="153"/>
    </row>
    <row r="86" spans="1:37" x14ac:dyDescent="0.25">
      <c r="A86" s="151" t="s">
        <v>507</v>
      </c>
      <c r="B86" s="151" t="s">
        <v>508</v>
      </c>
      <c r="C86" s="151" t="s">
        <v>25</v>
      </c>
      <c r="D86" s="151" t="s">
        <v>24</v>
      </c>
      <c r="E86" s="152">
        <v>675</v>
      </c>
      <c r="F86" s="156" t="e">
        <f t="shared" si="3"/>
        <v>#N/A</v>
      </c>
      <c r="G86" s="155">
        <v>655.86538461538407</v>
      </c>
      <c r="H86" s="153"/>
      <c r="I86" s="151" t="s">
        <v>447</v>
      </c>
      <c r="J86" s="151" t="s">
        <v>448</v>
      </c>
      <c r="K86" s="151" t="s">
        <v>18</v>
      </c>
      <c r="L86" s="151" t="s">
        <v>6</v>
      </c>
      <c r="M86" s="152">
        <v>623.07692307692309</v>
      </c>
      <c r="N86" s="156" t="str">
        <f t="shared" si="4"/>
        <v/>
      </c>
      <c r="O86" s="155">
        <f t="shared" si="5"/>
        <v>591.96678321678326</v>
      </c>
      <c r="V86" s="153"/>
      <c r="W86" s="153"/>
      <c r="X86" s="153"/>
      <c r="Y86" s="153"/>
      <c r="Z86" s="153"/>
      <c r="AA86" s="153"/>
      <c r="AB86" s="153"/>
      <c r="AC86" s="153"/>
      <c r="AD86" s="153"/>
      <c r="AE86" s="153"/>
      <c r="AF86" s="153"/>
      <c r="AG86" s="153"/>
      <c r="AH86" s="153"/>
      <c r="AI86" s="153"/>
      <c r="AJ86" s="153"/>
      <c r="AK86" s="153"/>
    </row>
    <row r="87" spans="1:37" x14ac:dyDescent="0.25">
      <c r="A87" s="151" t="s">
        <v>583</v>
      </c>
      <c r="B87" s="151" t="s">
        <v>584</v>
      </c>
      <c r="C87" s="151" t="s">
        <v>25</v>
      </c>
      <c r="D87" s="151" t="s">
        <v>24</v>
      </c>
      <c r="E87" s="152">
        <v>675</v>
      </c>
      <c r="F87" s="156" t="e">
        <f t="shared" si="3"/>
        <v>#N/A</v>
      </c>
      <c r="G87" s="155">
        <v>655.86538461538407</v>
      </c>
      <c r="H87" s="153"/>
      <c r="I87" s="151" t="s">
        <v>441</v>
      </c>
      <c r="J87" s="151" t="s">
        <v>442</v>
      </c>
      <c r="K87" s="151" t="s">
        <v>16</v>
      </c>
      <c r="L87" s="151" t="s">
        <v>4</v>
      </c>
      <c r="M87" s="152">
        <v>623.07692307692309</v>
      </c>
      <c r="N87" s="156" t="str">
        <f t="shared" si="4"/>
        <v/>
      </c>
      <c r="O87" s="155">
        <f t="shared" si="5"/>
        <v>591.96678321678326</v>
      </c>
      <c r="V87" s="153"/>
      <c r="W87" s="153"/>
      <c r="X87" s="153"/>
      <c r="Y87" s="153"/>
      <c r="Z87" s="153"/>
      <c r="AA87" s="153"/>
      <c r="AB87" s="153"/>
      <c r="AC87" s="153"/>
      <c r="AD87" s="153"/>
      <c r="AE87" s="153"/>
      <c r="AF87" s="153"/>
      <c r="AG87" s="153"/>
      <c r="AH87" s="153"/>
      <c r="AI87" s="153"/>
      <c r="AJ87" s="153"/>
      <c r="AK87" s="153"/>
    </row>
    <row r="88" spans="1:37" x14ac:dyDescent="0.25">
      <c r="A88" s="151" t="s">
        <v>599</v>
      </c>
      <c r="B88" s="151" t="s">
        <v>600</v>
      </c>
      <c r="C88" s="151" t="s">
        <v>23</v>
      </c>
      <c r="D88" s="151" t="s">
        <v>11</v>
      </c>
      <c r="E88" s="152">
        <v>675</v>
      </c>
      <c r="F88" s="156" t="e">
        <f t="shared" si="3"/>
        <v>#N/A</v>
      </c>
      <c r="G88" s="155">
        <v>655.86538461538407</v>
      </c>
      <c r="H88" s="153"/>
      <c r="I88" s="151" t="s">
        <v>535</v>
      </c>
      <c r="J88" s="151" t="s">
        <v>536</v>
      </c>
      <c r="K88" s="151" t="s">
        <v>15</v>
      </c>
      <c r="L88" s="151" t="s">
        <v>3</v>
      </c>
      <c r="M88" s="152">
        <v>623.07692307692309</v>
      </c>
      <c r="N88" s="156" t="str">
        <f t="shared" si="4"/>
        <v/>
      </c>
      <c r="O88" s="155">
        <f t="shared" si="5"/>
        <v>591.96678321678326</v>
      </c>
      <c r="V88" s="153"/>
      <c r="W88" s="153"/>
      <c r="X88" s="153"/>
      <c r="Y88" s="153"/>
      <c r="Z88" s="153"/>
      <c r="AA88" s="153"/>
      <c r="AB88" s="153"/>
      <c r="AC88" s="153"/>
      <c r="AD88" s="153"/>
      <c r="AE88" s="153"/>
      <c r="AF88" s="153"/>
      <c r="AG88" s="153"/>
      <c r="AH88" s="153"/>
      <c r="AI88" s="153"/>
      <c r="AJ88" s="153"/>
      <c r="AK88" s="153"/>
    </row>
    <row r="89" spans="1:37" x14ac:dyDescent="0.25">
      <c r="A89" s="151" t="s">
        <v>503</v>
      </c>
      <c r="B89" s="151" t="s">
        <v>504</v>
      </c>
      <c r="C89" s="151" t="s">
        <v>22</v>
      </c>
      <c r="D89" s="151" t="s">
        <v>46</v>
      </c>
      <c r="E89" s="152">
        <v>673.07692307692309</v>
      </c>
      <c r="F89" s="156" t="e">
        <f t="shared" si="3"/>
        <v>#N/A</v>
      </c>
      <c r="G89" s="155">
        <v>655.86538461538407</v>
      </c>
      <c r="H89" s="153"/>
      <c r="I89" s="151" t="s">
        <v>389</v>
      </c>
      <c r="J89" s="151" t="s">
        <v>390</v>
      </c>
      <c r="K89" s="151" t="s">
        <v>13</v>
      </c>
      <c r="L89" s="151" t="s">
        <v>1</v>
      </c>
      <c r="M89" s="152">
        <v>617.30769230769226</v>
      </c>
      <c r="N89" s="156" t="str">
        <f t="shared" si="4"/>
        <v/>
      </c>
      <c r="O89" s="155">
        <f t="shared" si="5"/>
        <v>591.96678321678326</v>
      </c>
      <c r="V89" s="153"/>
      <c r="W89" s="153"/>
      <c r="X89" s="153"/>
      <c r="Y89" s="153"/>
      <c r="Z89" s="153"/>
      <c r="AA89" s="153"/>
      <c r="AB89" s="153"/>
      <c r="AC89" s="153"/>
      <c r="AD89" s="153"/>
      <c r="AE89" s="153"/>
      <c r="AF89" s="153"/>
      <c r="AG89" s="153"/>
      <c r="AH89" s="153"/>
      <c r="AI89" s="153"/>
      <c r="AJ89" s="153"/>
      <c r="AK89" s="153"/>
    </row>
    <row r="90" spans="1:37" x14ac:dyDescent="0.25">
      <c r="A90" s="151" t="s">
        <v>531</v>
      </c>
      <c r="B90" s="151" t="s">
        <v>532</v>
      </c>
      <c r="C90" s="151" t="s">
        <v>12</v>
      </c>
      <c r="D90" s="151" t="s">
        <v>0</v>
      </c>
      <c r="E90" s="152">
        <v>673.07692307692309</v>
      </c>
      <c r="F90" s="156">
        <f t="shared" si="3"/>
        <v>673.07692307692309</v>
      </c>
      <c r="G90" s="155">
        <v>655.86538461538407</v>
      </c>
      <c r="H90" s="153"/>
      <c r="I90" s="151" t="s">
        <v>449</v>
      </c>
      <c r="J90" s="151" t="s">
        <v>450</v>
      </c>
      <c r="K90" s="151" t="s">
        <v>13</v>
      </c>
      <c r="L90" s="151" t="s">
        <v>1</v>
      </c>
      <c r="M90" s="152">
        <v>617.30769230769226</v>
      </c>
      <c r="N90" s="156" t="str">
        <f t="shared" si="4"/>
        <v/>
      </c>
      <c r="O90" s="155">
        <f t="shared" si="5"/>
        <v>591.96678321678326</v>
      </c>
      <c r="V90" s="153"/>
      <c r="W90" s="153"/>
      <c r="X90" s="153"/>
      <c r="Y90" s="153"/>
      <c r="Z90" s="153"/>
      <c r="AA90" s="153"/>
      <c r="AB90" s="153"/>
      <c r="AC90" s="153"/>
      <c r="AD90" s="153"/>
      <c r="AE90" s="153"/>
      <c r="AF90" s="153"/>
      <c r="AG90" s="153"/>
      <c r="AH90" s="153"/>
      <c r="AI90" s="153"/>
      <c r="AJ90" s="153"/>
      <c r="AK90" s="153"/>
    </row>
    <row r="91" spans="1:37" x14ac:dyDescent="0.25">
      <c r="A91" s="151" t="s">
        <v>395</v>
      </c>
      <c r="B91" s="151" t="s">
        <v>396</v>
      </c>
      <c r="C91" s="151" t="s">
        <v>22</v>
      </c>
      <c r="D91" s="151" t="s">
        <v>46</v>
      </c>
      <c r="E91" s="152">
        <v>669.23076923076928</v>
      </c>
      <c r="F91" s="156" t="e">
        <f t="shared" si="3"/>
        <v>#N/A</v>
      </c>
      <c r="G91" s="155">
        <v>655.86538461538407</v>
      </c>
      <c r="H91" s="153"/>
      <c r="I91" s="151" t="s">
        <v>481</v>
      </c>
      <c r="J91" s="151" t="s">
        <v>482</v>
      </c>
      <c r="K91" s="151" t="s">
        <v>15</v>
      </c>
      <c r="L91" s="151" t="s">
        <v>3</v>
      </c>
      <c r="M91" s="152">
        <v>617.30769230769226</v>
      </c>
      <c r="N91" s="156" t="str">
        <f t="shared" si="4"/>
        <v/>
      </c>
      <c r="O91" s="155">
        <f t="shared" si="5"/>
        <v>591.96678321678326</v>
      </c>
      <c r="V91" s="153"/>
      <c r="W91" s="153"/>
      <c r="X91" s="153"/>
      <c r="Y91" s="153"/>
      <c r="Z91" s="153"/>
      <c r="AA91" s="153"/>
      <c r="AB91" s="153"/>
      <c r="AC91" s="153"/>
      <c r="AD91" s="153"/>
      <c r="AE91" s="153"/>
      <c r="AF91" s="153"/>
      <c r="AG91" s="153"/>
      <c r="AH91" s="153"/>
      <c r="AI91" s="153"/>
      <c r="AJ91" s="153"/>
      <c r="AK91" s="153"/>
    </row>
    <row r="92" spans="1:37" x14ac:dyDescent="0.25">
      <c r="A92" s="151" t="s">
        <v>439</v>
      </c>
      <c r="B92" s="151" t="s">
        <v>440</v>
      </c>
      <c r="C92" s="151" t="s">
        <v>25</v>
      </c>
      <c r="D92" s="151" t="s">
        <v>24</v>
      </c>
      <c r="E92" s="152">
        <v>669.23076923076928</v>
      </c>
      <c r="F92" s="156" t="e">
        <f t="shared" si="3"/>
        <v>#N/A</v>
      </c>
      <c r="G92" s="155">
        <v>655.86538461538407</v>
      </c>
      <c r="H92" s="153"/>
      <c r="I92" s="151" t="s">
        <v>427</v>
      </c>
      <c r="J92" s="151" t="s">
        <v>428</v>
      </c>
      <c r="K92" s="151" t="s">
        <v>23</v>
      </c>
      <c r="L92" s="151" t="s">
        <v>11</v>
      </c>
      <c r="M92" s="152">
        <v>615.38461538461536</v>
      </c>
      <c r="N92" s="156" t="str">
        <f t="shared" si="4"/>
        <v/>
      </c>
      <c r="O92" s="155">
        <f t="shared" si="5"/>
        <v>591.96678321678326</v>
      </c>
      <c r="V92" s="153"/>
      <c r="W92" s="153"/>
      <c r="X92" s="153"/>
      <c r="Y92" s="153"/>
      <c r="Z92" s="153"/>
      <c r="AA92" s="153"/>
      <c r="AB92" s="153"/>
      <c r="AC92" s="153"/>
      <c r="AD92" s="153"/>
      <c r="AE92" s="153"/>
      <c r="AF92" s="153"/>
      <c r="AG92" s="153"/>
      <c r="AH92" s="153"/>
      <c r="AI92" s="153"/>
      <c r="AJ92" s="153"/>
      <c r="AK92" s="153"/>
    </row>
    <row r="93" spans="1:37" x14ac:dyDescent="0.25">
      <c r="A93" s="151" t="s">
        <v>449</v>
      </c>
      <c r="B93" s="151" t="s">
        <v>450</v>
      </c>
      <c r="C93" s="151" t="s">
        <v>13</v>
      </c>
      <c r="D93" s="151" t="s">
        <v>1</v>
      </c>
      <c r="E93" s="152">
        <v>669.23076923076928</v>
      </c>
      <c r="F93" s="156" t="e">
        <f t="shared" si="3"/>
        <v>#N/A</v>
      </c>
      <c r="G93" s="155">
        <v>655.86538461538407</v>
      </c>
      <c r="H93" s="153"/>
      <c r="I93" s="151" t="s">
        <v>593</v>
      </c>
      <c r="J93" s="151" t="s">
        <v>594</v>
      </c>
      <c r="K93" s="151" t="s">
        <v>12</v>
      </c>
      <c r="L93" s="151" t="s">
        <v>0</v>
      </c>
      <c r="M93" s="152">
        <v>609.61538461538464</v>
      </c>
      <c r="N93" s="156">
        <f t="shared" si="4"/>
        <v>609.61538461538464</v>
      </c>
      <c r="O93" s="155">
        <f t="shared" si="5"/>
        <v>591.96678321678326</v>
      </c>
      <c r="V93" s="153"/>
      <c r="W93" s="153"/>
      <c r="X93" s="153"/>
      <c r="Y93" s="153"/>
      <c r="Z93" s="153"/>
      <c r="AA93" s="153"/>
      <c r="AB93" s="153"/>
      <c r="AC93" s="153"/>
      <c r="AD93" s="153"/>
      <c r="AE93" s="153"/>
      <c r="AF93" s="153"/>
      <c r="AG93" s="153"/>
      <c r="AH93" s="153"/>
      <c r="AI93" s="153"/>
      <c r="AJ93" s="153"/>
      <c r="AK93" s="153"/>
    </row>
    <row r="94" spans="1:37" x14ac:dyDescent="0.25">
      <c r="A94" s="151" t="s">
        <v>505</v>
      </c>
      <c r="B94" s="151" t="s">
        <v>506</v>
      </c>
      <c r="C94" s="151" t="s">
        <v>25</v>
      </c>
      <c r="D94" s="151" t="s">
        <v>24</v>
      </c>
      <c r="E94" s="152">
        <v>667.30769230769226</v>
      </c>
      <c r="F94" s="156" t="e">
        <f t="shared" si="3"/>
        <v>#N/A</v>
      </c>
      <c r="G94" s="155">
        <v>655.86538461538407</v>
      </c>
      <c r="H94" s="153"/>
      <c r="I94" s="151" t="s">
        <v>515</v>
      </c>
      <c r="J94" s="151" t="s">
        <v>516</v>
      </c>
      <c r="K94" s="151" t="s">
        <v>12</v>
      </c>
      <c r="L94" s="151" t="s">
        <v>0</v>
      </c>
      <c r="M94" s="152">
        <v>609.61538461538464</v>
      </c>
      <c r="N94" s="156">
        <f t="shared" si="4"/>
        <v>609.61538461538464</v>
      </c>
      <c r="O94" s="155">
        <f t="shared" si="5"/>
        <v>591.96678321678326</v>
      </c>
      <c r="V94" s="153"/>
      <c r="W94" s="153"/>
      <c r="X94" s="153"/>
      <c r="Y94" s="153"/>
      <c r="Z94" s="153"/>
      <c r="AA94" s="153"/>
      <c r="AB94" s="153"/>
      <c r="AC94" s="153"/>
      <c r="AD94" s="153"/>
      <c r="AE94" s="153"/>
      <c r="AF94" s="153"/>
      <c r="AG94" s="153"/>
      <c r="AH94" s="153"/>
      <c r="AI94" s="153"/>
      <c r="AJ94" s="153"/>
      <c r="AK94" s="153"/>
    </row>
    <row r="95" spans="1:37" x14ac:dyDescent="0.25">
      <c r="A95" s="151" t="s">
        <v>527</v>
      </c>
      <c r="B95" s="151" t="s">
        <v>528</v>
      </c>
      <c r="C95" s="151" t="s">
        <v>25</v>
      </c>
      <c r="D95" s="151" t="s">
        <v>24</v>
      </c>
      <c r="E95" s="152">
        <v>667.30769230769226</v>
      </c>
      <c r="F95" s="156" t="e">
        <f t="shared" si="3"/>
        <v>#N/A</v>
      </c>
      <c r="G95" s="155">
        <v>655.86538461538407</v>
      </c>
      <c r="H95" s="153"/>
      <c r="I95" s="151" t="s">
        <v>611</v>
      </c>
      <c r="J95" s="151" t="s">
        <v>612</v>
      </c>
      <c r="K95" s="151" t="s">
        <v>13</v>
      </c>
      <c r="L95" s="151" t="s">
        <v>1</v>
      </c>
      <c r="M95" s="152">
        <v>609.61538461538464</v>
      </c>
      <c r="N95" s="156" t="str">
        <f t="shared" si="4"/>
        <v/>
      </c>
      <c r="O95" s="155">
        <f t="shared" si="5"/>
        <v>591.96678321678326</v>
      </c>
      <c r="V95" s="153"/>
      <c r="W95" s="153"/>
      <c r="X95" s="153"/>
      <c r="Y95" s="153"/>
      <c r="Z95" s="153"/>
      <c r="AA95" s="153"/>
      <c r="AB95" s="153"/>
      <c r="AC95" s="153"/>
      <c r="AD95" s="153"/>
      <c r="AE95" s="153"/>
      <c r="AF95" s="153"/>
      <c r="AG95" s="153"/>
      <c r="AH95" s="153"/>
      <c r="AI95" s="153"/>
      <c r="AJ95" s="153"/>
      <c r="AK95" s="153"/>
    </row>
    <row r="96" spans="1:37" x14ac:dyDescent="0.25">
      <c r="A96" s="151" t="s">
        <v>537</v>
      </c>
      <c r="B96" s="151" t="s">
        <v>538</v>
      </c>
      <c r="C96" s="151" t="s">
        <v>16</v>
      </c>
      <c r="D96" s="151" t="s">
        <v>4</v>
      </c>
      <c r="E96" s="152">
        <v>667.30769230769226</v>
      </c>
      <c r="F96" s="156" t="e">
        <f t="shared" si="3"/>
        <v>#N/A</v>
      </c>
      <c r="G96" s="155">
        <v>655.86538461538407</v>
      </c>
      <c r="H96" s="153"/>
      <c r="I96" s="151" t="s">
        <v>551</v>
      </c>
      <c r="J96" s="151" t="s">
        <v>552</v>
      </c>
      <c r="K96" s="151" t="s">
        <v>21</v>
      </c>
      <c r="L96" s="151" t="s">
        <v>9</v>
      </c>
      <c r="M96" s="152">
        <v>609.61538461538464</v>
      </c>
      <c r="N96" s="156" t="str">
        <f t="shared" si="4"/>
        <v/>
      </c>
      <c r="O96" s="155">
        <f t="shared" si="5"/>
        <v>591.96678321678326</v>
      </c>
      <c r="V96" s="153"/>
      <c r="W96" s="153"/>
      <c r="X96" s="153"/>
      <c r="Y96" s="153"/>
      <c r="Z96" s="153"/>
      <c r="AA96" s="153"/>
      <c r="AB96" s="153"/>
      <c r="AC96" s="153"/>
      <c r="AD96" s="153"/>
      <c r="AE96" s="153"/>
      <c r="AF96" s="153"/>
      <c r="AG96" s="153"/>
      <c r="AH96" s="153"/>
      <c r="AI96" s="153"/>
      <c r="AJ96" s="153"/>
      <c r="AK96" s="153"/>
    </row>
    <row r="97" spans="1:37" x14ac:dyDescent="0.25">
      <c r="A97" s="151" t="s">
        <v>649</v>
      </c>
      <c r="B97" s="151" t="s">
        <v>650</v>
      </c>
      <c r="C97" s="151" t="s">
        <v>22</v>
      </c>
      <c r="D97" s="151" t="s">
        <v>46</v>
      </c>
      <c r="E97" s="152">
        <v>667.30769230769226</v>
      </c>
      <c r="F97" s="156" t="e">
        <f t="shared" si="3"/>
        <v>#N/A</v>
      </c>
      <c r="G97" s="155">
        <v>655.86538461538407</v>
      </c>
      <c r="H97" s="153"/>
      <c r="I97" s="151" t="s">
        <v>649</v>
      </c>
      <c r="J97" s="151" t="s">
        <v>650</v>
      </c>
      <c r="K97" s="151" t="s">
        <v>22</v>
      </c>
      <c r="L97" s="151" t="s">
        <v>46</v>
      </c>
      <c r="M97" s="152">
        <v>607.69230769230774</v>
      </c>
      <c r="N97" s="156" t="str">
        <f t="shared" si="4"/>
        <v/>
      </c>
      <c r="O97" s="155">
        <f t="shared" si="5"/>
        <v>591.96678321678326</v>
      </c>
      <c r="V97" s="153"/>
      <c r="W97" s="153"/>
      <c r="X97" s="153"/>
      <c r="Y97" s="153"/>
      <c r="Z97" s="153"/>
      <c r="AA97" s="153"/>
      <c r="AB97" s="153"/>
      <c r="AC97" s="153"/>
      <c r="AD97" s="153"/>
      <c r="AE97" s="153"/>
      <c r="AF97" s="153"/>
      <c r="AG97" s="153"/>
      <c r="AH97" s="153"/>
      <c r="AI97" s="153"/>
      <c r="AJ97" s="153"/>
      <c r="AK97" s="153"/>
    </row>
    <row r="98" spans="1:37" x14ac:dyDescent="0.25">
      <c r="A98" s="151" t="s">
        <v>401</v>
      </c>
      <c r="B98" s="151" t="s">
        <v>402</v>
      </c>
      <c r="C98" s="151" t="s">
        <v>13</v>
      </c>
      <c r="D98" s="151" t="s">
        <v>1</v>
      </c>
      <c r="E98" s="152">
        <v>665.38461538461536</v>
      </c>
      <c r="F98" s="156" t="e">
        <f t="shared" si="3"/>
        <v>#N/A</v>
      </c>
      <c r="G98" s="155">
        <v>655.86538461538407</v>
      </c>
      <c r="H98" s="153"/>
      <c r="I98" s="151" t="s">
        <v>513</v>
      </c>
      <c r="J98" s="151" t="s">
        <v>514</v>
      </c>
      <c r="K98" s="151" t="s">
        <v>12</v>
      </c>
      <c r="L98" s="151" t="s">
        <v>0</v>
      </c>
      <c r="M98" s="152">
        <v>607.69230769230774</v>
      </c>
      <c r="N98" s="156">
        <f t="shared" si="4"/>
        <v>607.69230769230774</v>
      </c>
      <c r="O98" s="155">
        <f t="shared" si="5"/>
        <v>591.96678321678326</v>
      </c>
      <c r="V98" s="153"/>
      <c r="W98" s="153"/>
      <c r="X98" s="153"/>
      <c r="Y98" s="153"/>
      <c r="Z98" s="153"/>
      <c r="AA98" s="153"/>
      <c r="AB98" s="153"/>
      <c r="AC98" s="153"/>
      <c r="AD98" s="153"/>
      <c r="AE98" s="153"/>
      <c r="AF98" s="153"/>
      <c r="AG98" s="153"/>
      <c r="AH98" s="153"/>
      <c r="AI98" s="153"/>
      <c r="AJ98" s="153"/>
      <c r="AK98" s="153"/>
    </row>
    <row r="99" spans="1:37" x14ac:dyDescent="0.25">
      <c r="A99" s="151" t="s">
        <v>461</v>
      </c>
      <c r="B99" s="151" t="s">
        <v>462</v>
      </c>
      <c r="C99" s="151" t="s">
        <v>15</v>
      </c>
      <c r="D99" s="151" t="s">
        <v>3</v>
      </c>
      <c r="E99" s="152">
        <v>665.38461538461536</v>
      </c>
      <c r="F99" s="156" t="e">
        <f t="shared" si="3"/>
        <v>#N/A</v>
      </c>
      <c r="G99" s="155">
        <v>655.86538461538407</v>
      </c>
      <c r="H99" s="153"/>
      <c r="I99" s="151" t="s">
        <v>541</v>
      </c>
      <c r="J99" s="151" t="s">
        <v>542</v>
      </c>
      <c r="K99" s="151" t="s">
        <v>21</v>
      </c>
      <c r="L99" s="151" t="s">
        <v>9</v>
      </c>
      <c r="M99" s="152">
        <v>605.76923076923072</v>
      </c>
      <c r="N99" s="156" t="str">
        <f t="shared" si="4"/>
        <v/>
      </c>
      <c r="O99" s="155">
        <f t="shared" si="5"/>
        <v>591.96678321678326</v>
      </c>
      <c r="V99" s="153"/>
      <c r="W99" s="153"/>
      <c r="X99" s="153"/>
      <c r="Y99" s="153"/>
      <c r="Z99" s="153"/>
      <c r="AA99" s="153"/>
      <c r="AB99" s="153"/>
      <c r="AC99" s="153"/>
      <c r="AD99" s="153"/>
      <c r="AE99" s="153"/>
      <c r="AF99" s="153"/>
      <c r="AG99" s="153"/>
      <c r="AH99" s="153"/>
      <c r="AI99" s="153"/>
      <c r="AJ99" s="153"/>
      <c r="AK99" s="153"/>
    </row>
    <row r="100" spans="1:37" x14ac:dyDescent="0.25">
      <c r="A100" s="151" t="s">
        <v>405</v>
      </c>
      <c r="B100" s="151" t="s">
        <v>406</v>
      </c>
      <c r="C100" s="151" t="s">
        <v>17</v>
      </c>
      <c r="D100" s="151" t="s">
        <v>5</v>
      </c>
      <c r="E100" s="152">
        <v>663.46153846153845</v>
      </c>
      <c r="F100" s="156" t="e">
        <f t="shared" si="3"/>
        <v>#N/A</v>
      </c>
      <c r="G100" s="155">
        <v>655.86538461538407</v>
      </c>
      <c r="H100" s="153"/>
      <c r="I100" s="151" t="s">
        <v>533</v>
      </c>
      <c r="J100" s="151" t="s">
        <v>534</v>
      </c>
      <c r="K100" s="151" t="s">
        <v>12</v>
      </c>
      <c r="L100" s="151" t="s">
        <v>0</v>
      </c>
      <c r="M100" s="152">
        <v>605.76923076923072</v>
      </c>
      <c r="N100" s="156">
        <f t="shared" si="4"/>
        <v>605.76923076923072</v>
      </c>
      <c r="O100" s="155">
        <f t="shared" si="5"/>
        <v>591.96678321678326</v>
      </c>
      <c r="V100" s="153"/>
      <c r="W100" s="153"/>
      <c r="X100" s="153"/>
      <c r="Y100" s="153"/>
      <c r="Z100" s="153"/>
      <c r="AA100" s="153"/>
      <c r="AB100" s="153"/>
      <c r="AC100" s="153"/>
      <c r="AD100" s="153"/>
      <c r="AE100" s="153"/>
      <c r="AF100" s="153"/>
      <c r="AG100" s="153"/>
      <c r="AH100" s="153"/>
      <c r="AI100" s="153"/>
      <c r="AJ100" s="153"/>
      <c r="AK100" s="153"/>
    </row>
    <row r="101" spans="1:37" x14ac:dyDescent="0.25">
      <c r="A101" s="151" t="s">
        <v>455</v>
      </c>
      <c r="B101" s="151" t="s">
        <v>456</v>
      </c>
      <c r="C101" s="151" t="s">
        <v>19</v>
      </c>
      <c r="D101" s="151" t="s">
        <v>7</v>
      </c>
      <c r="E101" s="152">
        <v>663.46153846153845</v>
      </c>
      <c r="F101" s="156" t="e">
        <f t="shared" si="3"/>
        <v>#N/A</v>
      </c>
      <c r="G101" s="155">
        <v>655.86538461538407</v>
      </c>
      <c r="H101" s="153"/>
      <c r="I101" s="151" t="s">
        <v>455</v>
      </c>
      <c r="J101" s="151" t="s">
        <v>456</v>
      </c>
      <c r="K101" s="151" t="s">
        <v>19</v>
      </c>
      <c r="L101" s="151" t="s">
        <v>7</v>
      </c>
      <c r="M101" s="152">
        <v>605.76923076923072</v>
      </c>
      <c r="N101" s="156" t="str">
        <f t="shared" si="4"/>
        <v/>
      </c>
      <c r="O101" s="155">
        <f t="shared" si="5"/>
        <v>591.96678321678326</v>
      </c>
      <c r="V101" s="153"/>
      <c r="W101" s="153"/>
      <c r="X101" s="153"/>
      <c r="Y101" s="153"/>
      <c r="Z101" s="153"/>
      <c r="AA101" s="153"/>
      <c r="AB101" s="153"/>
      <c r="AC101" s="153"/>
      <c r="AD101" s="153"/>
      <c r="AE101" s="153"/>
      <c r="AF101" s="153"/>
      <c r="AG101" s="153"/>
      <c r="AH101" s="153"/>
      <c r="AI101" s="153"/>
      <c r="AJ101" s="153"/>
      <c r="AK101" s="153"/>
    </row>
    <row r="102" spans="1:37" x14ac:dyDescent="0.25">
      <c r="A102" s="151" t="s">
        <v>463</v>
      </c>
      <c r="B102" s="151" t="s">
        <v>464</v>
      </c>
      <c r="C102" s="151" t="s">
        <v>12</v>
      </c>
      <c r="D102" s="151" t="s">
        <v>0</v>
      </c>
      <c r="E102" s="152">
        <v>663.46153846153845</v>
      </c>
      <c r="F102" s="156">
        <f t="shared" si="3"/>
        <v>663.46153846153845</v>
      </c>
      <c r="G102" s="155">
        <v>655.86538461538407</v>
      </c>
      <c r="H102" s="153"/>
      <c r="I102" s="151" t="s">
        <v>501</v>
      </c>
      <c r="J102" s="151" t="s">
        <v>502</v>
      </c>
      <c r="K102" s="151" t="s">
        <v>20</v>
      </c>
      <c r="L102" s="151" t="s">
        <v>8</v>
      </c>
      <c r="M102" s="152">
        <v>605.76923076923072</v>
      </c>
      <c r="N102" s="156" t="str">
        <f t="shared" si="4"/>
        <v/>
      </c>
      <c r="O102" s="155">
        <f t="shared" si="5"/>
        <v>591.96678321678326</v>
      </c>
      <c r="V102" s="153"/>
      <c r="W102" s="153"/>
      <c r="X102" s="153"/>
      <c r="Y102" s="153"/>
      <c r="Z102" s="153"/>
      <c r="AA102" s="153"/>
      <c r="AB102" s="153"/>
      <c r="AC102" s="153"/>
      <c r="AD102" s="153"/>
      <c r="AE102" s="153"/>
      <c r="AF102" s="153"/>
      <c r="AG102" s="153"/>
      <c r="AH102" s="153"/>
      <c r="AI102" s="153"/>
      <c r="AJ102" s="153"/>
      <c r="AK102" s="153"/>
    </row>
    <row r="103" spans="1:37" x14ac:dyDescent="0.25">
      <c r="A103" s="151" t="s">
        <v>487</v>
      </c>
      <c r="B103" s="151" t="s">
        <v>488</v>
      </c>
      <c r="C103" s="151" t="s">
        <v>20</v>
      </c>
      <c r="D103" s="151" t="s">
        <v>8</v>
      </c>
      <c r="E103" s="152">
        <v>663.46153846153845</v>
      </c>
      <c r="F103" s="156" t="e">
        <f t="shared" si="3"/>
        <v>#N/A</v>
      </c>
      <c r="G103" s="155">
        <v>655.86538461538407</v>
      </c>
      <c r="H103" s="153"/>
      <c r="I103" s="151" t="s">
        <v>331</v>
      </c>
      <c r="J103" s="151" t="s">
        <v>332</v>
      </c>
      <c r="K103" s="151" t="s">
        <v>23</v>
      </c>
      <c r="L103" s="151" t="s">
        <v>11</v>
      </c>
      <c r="M103" s="152">
        <v>603.84615384615381</v>
      </c>
      <c r="N103" s="156" t="str">
        <f t="shared" si="4"/>
        <v/>
      </c>
      <c r="O103" s="155">
        <f t="shared" si="5"/>
        <v>591.96678321678326</v>
      </c>
      <c r="V103" s="153"/>
      <c r="W103" s="153"/>
      <c r="X103" s="153"/>
      <c r="Y103" s="153"/>
      <c r="Z103" s="153"/>
      <c r="AA103" s="153"/>
      <c r="AB103" s="153"/>
      <c r="AC103" s="153"/>
      <c r="AD103" s="153"/>
      <c r="AE103" s="153"/>
      <c r="AF103" s="153"/>
      <c r="AG103" s="153"/>
      <c r="AH103" s="153"/>
      <c r="AI103" s="153"/>
      <c r="AJ103" s="153"/>
      <c r="AK103" s="153"/>
    </row>
    <row r="104" spans="1:37" x14ac:dyDescent="0.25">
      <c r="A104" s="151" t="s">
        <v>515</v>
      </c>
      <c r="B104" s="151" t="s">
        <v>516</v>
      </c>
      <c r="C104" s="151" t="s">
        <v>12</v>
      </c>
      <c r="D104" s="151" t="s">
        <v>0</v>
      </c>
      <c r="E104" s="152">
        <v>659.61538461538464</v>
      </c>
      <c r="F104" s="156">
        <f t="shared" si="3"/>
        <v>659.61538461538464</v>
      </c>
      <c r="G104" s="155">
        <v>655.86538461538407</v>
      </c>
      <c r="H104" s="153"/>
      <c r="I104" s="151" t="s">
        <v>487</v>
      </c>
      <c r="J104" s="151" t="s">
        <v>488</v>
      </c>
      <c r="K104" s="151" t="s">
        <v>20</v>
      </c>
      <c r="L104" s="151" t="s">
        <v>8</v>
      </c>
      <c r="M104" s="152">
        <v>603.84615384615381</v>
      </c>
      <c r="N104" s="156" t="str">
        <f t="shared" si="4"/>
        <v/>
      </c>
      <c r="O104" s="155">
        <f t="shared" si="5"/>
        <v>591.96678321678326</v>
      </c>
      <c r="V104" s="153"/>
      <c r="W104" s="153"/>
      <c r="X104" s="153"/>
      <c r="Y104" s="153"/>
      <c r="Z104" s="153"/>
      <c r="AA104" s="153"/>
      <c r="AB104" s="153"/>
      <c r="AC104" s="153"/>
      <c r="AD104" s="153"/>
      <c r="AE104" s="153"/>
      <c r="AF104" s="153"/>
      <c r="AG104" s="153"/>
      <c r="AH104" s="153"/>
      <c r="AI104" s="153"/>
      <c r="AJ104" s="153"/>
      <c r="AK104" s="153"/>
    </row>
    <row r="105" spans="1:37" x14ac:dyDescent="0.25">
      <c r="A105" s="151" t="s">
        <v>533</v>
      </c>
      <c r="B105" s="151" t="s">
        <v>534</v>
      </c>
      <c r="C105" s="151" t="s">
        <v>12</v>
      </c>
      <c r="D105" s="151" t="s">
        <v>0</v>
      </c>
      <c r="E105" s="152">
        <v>659.61538461538464</v>
      </c>
      <c r="F105" s="156">
        <f t="shared" si="3"/>
        <v>659.61538461538464</v>
      </c>
      <c r="G105" s="155">
        <v>655.86538461538407</v>
      </c>
      <c r="H105" s="153"/>
      <c r="I105" s="151" t="s">
        <v>477</v>
      </c>
      <c r="J105" s="151" t="s">
        <v>478</v>
      </c>
      <c r="K105" s="151" t="s">
        <v>15</v>
      </c>
      <c r="L105" s="151" t="s">
        <v>3</v>
      </c>
      <c r="M105" s="152">
        <v>603.84615384615381</v>
      </c>
      <c r="N105" s="156" t="str">
        <f t="shared" si="4"/>
        <v/>
      </c>
      <c r="O105" s="155">
        <f t="shared" si="5"/>
        <v>591.96678321678326</v>
      </c>
      <c r="V105" s="153"/>
      <c r="W105" s="153"/>
      <c r="X105" s="153"/>
      <c r="Y105" s="153"/>
      <c r="Z105" s="153"/>
      <c r="AA105" s="153"/>
      <c r="AB105" s="153"/>
      <c r="AC105" s="153"/>
      <c r="AD105" s="153"/>
      <c r="AE105" s="153"/>
      <c r="AF105" s="153"/>
      <c r="AG105" s="153"/>
      <c r="AH105" s="153"/>
      <c r="AI105" s="153"/>
      <c r="AJ105" s="153"/>
      <c r="AK105" s="153"/>
    </row>
    <row r="106" spans="1:37" x14ac:dyDescent="0.25">
      <c r="A106" s="151" t="s">
        <v>661</v>
      </c>
      <c r="B106" s="151" t="s">
        <v>662</v>
      </c>
      <c r="C106" s="151" t="s">
        <v>23</v>
      </c>
      <c r="D106" s="151" t="s">
        <v>11</v>
      </c>
      <c r="E106" s="152">
        <v>659.61538461538464</v>
      </c>
      <c r="F106" s="156" t="e">
        <f t="shared" si="3"/>
        <v>#N/A</v>
      </c>
      <c r="G106" s="155">
        <v>655.86538461538407</v>
      </c>
      <c r="H106" s="153"/>
      <c r="I106" s="151" t="s">
        <v>503</v>
      </c>
      <c r="J106" s="151" t="s">
        <v>504</v>
      </c>
      <c r="K106" s="151" t="s">
        <v>22</v>
      </c>
      <c r="L106" s="151" t="s">
        <v>46</v>
      </c>
      <c r="M106" s="152">
        <v>603.84615384615381</v>
      </c>
      <c r="N106" s="156" t="str">
        <f t="shared" si="4"/>
        <v/>
      </c>
      <c r="O106" s="155">
        <f t="shared" si="5"/>
        <v>591.96678321678326</v>
      </c>
      <c r="V106" s="153"/>
      <c r="W106" s="153"/>
      <c r="X106" s="153"/>
      <c r="Y106" s="153"/>
      <c r="Z106" s="153"/>
      <c r="AA106" s="153"/>
      <c r="AB106" s="153"/>
      <c r="AC106" s="153"/>
      <c r="AD106" s="153"/>
      <c r="AE106" s="153"/>
      <c r="AF106" s="153"/>
      <c r="AG106" s="153"/>
      <c r="AH106" s="153"/>
      <c r="AI106" s="153"/>
      <c r="AJ106" s="153"/>
      <c r="AK106" s="153"/>
    </row>
    <row r="107" spans="1:37" x14ac:dyDescent="0.25">
      <c r="A107" s="151" t="s">
        <v>511</v>
      </c>
      <c r="B107" s="151" t="s">
        <v>512</v>
      </c>
      <c r="C107" s="151" t="s">
        <v>15</v>
      </c>
      <c r="D107" s="151" t="s">
        <v>3</v>
      </c>
      <c r="E107" s="152">
        <v>657.69230769230774</v>
      </c>
      <c r="F107" s="156" t="e">
        <f t="shared" si="3"/>
        <v>#N/A</v>
      </c>
      <c r="G107" s="155">
        <v>655.86538461538407</v>
      </c>
      <c r="H107" s="153"/>
      <c r="I107" s="151" t="s">
        <v>547</v>
      </c>
      <c r="J107" s="151" t="s">
        <v>548</v>
      </c>
      <c r="K107" s="151" t="s">
        <v>20</v>
      </c>
      <c r="L107" s="151" t="s">
        <v>8</v>
      </c>
      <c r="M107" s="152">
        <v>603.84615384615381</v>
      </c>
      <c r="N107" s="156" t="str">
        <f t="shared" si="4"/>
        <v/>
      </c>
      <c r="O107" s="155">
        <f t="shared" si="5"/>
        <v>591.96678321678326</v>
      </c>
      <c r="V107" s="153"/>
      <c r="W107" s="153"/>
      <c r="X107" s="153"/>
      <c r="Y107" s="153"/>
      <c r="Z107" s="153"/>
      <c r="AA107" s="153"/>
      <c r="AB107" s="153"/>
      <c r="AC107" s="153"/>
      <c r="AD107" s="153"/>
      <c r="AE107" s="153"/>
      <c r="AF107" s="153"/>
      <c r="AG107" s="153"/>
      <c r="AH107" s="153"/>
      <c r="AI107" s="153"/>
      <c r="AJ107" s="153"/>
      <c r="AK107" s="153"/>
    </row>
    <row r="108" spans="1:37" x14ac:dyDescent="0.25">
      <c r="A108" s="151" t="s">
        <v>561</v>
      </c>
      <c r="B108" s="151" t="s">
        <v>562</v>
      </c>
      <c r="C108" s="151" t="s">
        <v>20</v>
      </c>
      <c r="D108" s="151" t="s">
        <v>8</v>
      </c>
      <c r="E108" s="152">
        <v>657.69230769230774</v>
      </c>
      <c r="F108" s="156" t="e">
        <f t="shared" si="3"/>
        <v>#N/A</v>
      </c>
      <c r="G108" s="155">
        <v>655.86538461538407</v>
      </c>
      <c r="H108" s="153"/>
      <c r="I108" s="151" t="s">
        <v>439</v>
      </c>
      <c r="J108" s="151" t="s">
        <v>440</v>
      </c>
      <c r="K108" s="151" t="s">
        <v>25</v>
      </c>
      <c r="L108" s="151" t="s">
        <v>24</v>
      </c>
      <c r="M108" s="152">
        <v>601.92307692307691</v>
      </c>
      <c r="N108" s="156" t="str">
        <f t="shared" si="4"/>
        <v/>
      </c>
      <c r="O108" s="155">
        <f t="shared" si="5"/>
        <v>591.96678321678326</v>
      </c>
      <c r="V108" s="153"/>
      <c r="W108" s="153"/>
      <c r="X108" s="153"/>
      <c r="Y108" s="153"/>
      <c r="Z108" s="153"/>
      <c r="AA108" s="153"/>
      <c r="AB108" s="153"/>
      <c r="AC108" s="153"/>
      <c r="AD108" s="153"/>
      <c r="AE108" s="153"/>
      <c r="AF108" s="153"/>
      <c r="AG108" s="153"/>
      <c r="AH108" s="153"/>
      <c r="AI108" s="153"/>
      <c r="AJ108" s="153"/>
      <c r="AK108" s="153"/>
    </row>
    <row r="109" spans="1:37" x14ac:dyDescent="0.25">
      <c r="A109" s="151" t="s">
        <v>475</v>
      </c>
      <c r="B109" s="151" t="s">
        <v>476</v>
      </c>
      <c r="C109" s="151" t="s">
        <v>15</v>
      </c>
      <c r="D109" s="151" t="s">
        <v>3</v>
      </c>
      <c r="E109" s="152">
        <v>655.76923076923072</v>
      </c>
      <c r="F109" s="156" t="e">
        <f t="shared" si="3"/>
        <v>#N/A</v>
      </c>
      <c r="G109" s="155">
        <v>655.86538461538407</v>
      </c>
      <c r="H109" s="153"/>
      <c r="I109" s="151" t="s">
        <v>605</v>
      </c>
      <c r="J109" s="151" t="s">
        <v>606</v>
      </c>
      <c r="K109" s="151" t="s">
        <v>13</v>
      </c>
      <c r="L109" s="151" t="s">
        <v>1</v>
      </c>
      <c r="M109" s="152">
        <v>601.92307692307691</v>
      </c>
      <c r="N109" s="156" t="str">
        <f t="shared" si="4"/>
        <v/>
      </c>
      <c r="O109" s="155">
        <f t="shared" si="5"/>
        <v>591.96678321678326</v>
      </c>
      <c r="V109" s="153"/>
      <c r="W109" s="153"/>
      <c r="X109" s="153"/>
      <c r="Y109" s="153"/>
      <c r="Z109" s="153"/>
      <c r="AA109" s="153"/>
      <c r="AB109" s="153"/>
      <c r="AC109" s="153"/>
      <c r="AD109" s="153"/>
      <c r="AE109" s="153"/>
      <c r="AF109" s="153"/>
      <c r="AG109" s="153"/>
      <c r="AH109" s="153"/>
      <c r="AI109" s="153"/>
      <c r="AJ109" s="153"/>
      <c r="AK109" s="153"/>
    </row>
    <row r="110" spans="1:37" x14ac:dyDescent="0.25">
      <c r="A110" s="151" t="s">
        <v>557</v>
      </c>
      <c r="B110" s="151" t="s">
        <v>558</v>
      </c>
      <c r="C110" s="151" t="s">
        <v>14</v>
      </c>
      <c r="D110" s="151" t="s">
        <v>2</v>
      </c>
      <c r="E110" s="152">
        <v>655.76923076923072</v>
      </c>
      <c r="F110" s="156" t="e">
        <f t="shared" si="3"/>
        <v>#N/A</v>
      </c>
      <c r="G110" s="155">
        <v>655.86538461538407</v>
      </c>
      <c r="H110" s="153"/>
      <c r="I110" s="151" t="s">
        <v>607</v>
      </c>
      <c r="J110" s="151" t="s">
        <v>608</v>
      </c>
      <c r="K110" s="151" t="s">
        <v>20</v>
      </c>
      <c r="L110" s="151" t="s">
        <v>8</v>
      </c>
      <c r="M110" s="152">
        <v>601.92307692307691</v>
      </c>
      <c r="N110" s="156" t="str">
        <f t="shared" si="4"/>
        <v/>
      </c>
      <c r="O110" s="155">
        <f t="shared" si="5"/>
        <v>591.96678321678326</v>
      </c>
      <c r="V110" s="153"/>
      <c r="W110" s="153"/>
      <c r="X110" s="153"/>
      <c r="Y110" s="153"/>
      <c r="Z110" s="153"/>
      <c r="AA110" s="153"/>
      <c r="AB110" s="153"/>
      <c r="AC110" s="153"/>
      <c r="AD110" s="153"/>
      <c r="AE110" s="153"/>
      <c r="AF110" s="153"/>
      <c r="AG110" s="153"/>
      <c r="AH110" s="153"/>
      <c r="AI110" s="153"/>
      <c r="AJ110" s="153"/>
      <c r="AK110" s="153"/>
    </row>
    <row r="111" spans="1:37" x14ac:dyDescent="0.25">
      <c r="A111" s="151" t="s">
        <v>559</v>
      </c>
      <c r="B111" s="151" t="s">
        <v>560</v>
      </c>
      <c r="C111" s="151" t="s">
        <v>19</v>
      </c>
      <c r="D111" s="151" t="s">
        <v>7</v>
      </c>
      <c r="E111" s="152">
        <v>655.76923076923072</v>
      </c>
      <c r="F111" s="156" t="e">
        <f t="shared" si="3"/>
        <v>#N/A</v>
      </c>
      <c r="G111" s="155">
        <v>655.86538461538407</v>
      </c>
      <c r="H111" s="153"/>
      <c r="I111" s="151" t="s">
        <v>463</v>
      </c>
      <c r="J111" s="151" t="s">
        <v>464</v>
      </c>
      <c r="K111" s="151" t="s">
        <v>12</v>
      </c>
      <c r="L111" s="151" t="s">
        <v>0</v>
      </c>
      <c r="M111" s="152">
        <v>600</v>
      </c>
      <c r="N111" s="156">
        <f t="shared" si="4"/>
        <v>600</v>
      </c>
      <c r="O111" s="155">
        <f t="shared" si="5"/>
        <v>591.96678321678326</v>
      </c>
      <c r="V111" s="153"/>
      <c r="W111" s="153"/>
      <c r="X111" s="153"/>
      <c r="Y111" s="153"/>
      <c r="Z111" s="153"/>
      <c r="AA111" s="153"/>
      <c r="AB111" s="153"/>
      <c r="AC111" s="153"/>
      <c r="AD111" s="153"/>
      <c r="AE111" s="153"/>
      <c r="AF111" s="153"/>
      <c r="AG111" s="153"/>
      <c r="AH111" s="153"/>
      <c r="AI111" s="153"/>
      <c r="AJ111" s="153"/>
      <c r="AK111" s="153"/>
    </row>
    <row r="112" spans="1:37" x14ac:dyDescent="0.25">
      <c r="A112" s="151" t="s">
        <v>465</v>
      </c>
      <c r="B112" s="151" t="s">
        <v>466</v>
      </c>
      <c r="C112" s="151" t="s">
        <v>13</v>
      </c>
      <c r="D112" s="151" t="s">
        <v>1</v>
      </c>
      <c r="E112" s="152">
        <v>653.84615384615381</v>
      </c>
      <c r="F112" s="156" t="e">
        <f t="shared" si="3"/>
        <v>#N/A</v>
      </c>
      <c r="G112" s="155">
        <v>655.86538461538407</v>
      </c>
      <c r="H112" s="153"/>
      <c r="I112" s="151" t="s">
        <v>511</v>
      </c>
      <c r="J112" s="151" t="s">
        <v>512</v>
      </c>
      <c r="K112" s="151" t="s">
        <v>15</v>
      </c>
      <c r="L112" s="151" t="s">
        <v>3</v>
      </c>
      <c r="M112" s="152">
        <v>600</v>
      </c>
      <c r="N112" s="156" t="str">
        <f t="shared" si="4"/>
        <v/>
      </c>
      <c r="O112" s="155">
        <f t="shared" si="5"/>
        <v>591.96678321678326</v>
      </c>
      <c r="V112" s="153"/>
      <c r="W112" s="153"/>
      <c r="X112" s="153"/>
      <c r="Y112" s="153"/>
      <c r="Z112" s="153"/>
      <c r="AA112" s="153"/>
      <c r="AB112" s="153"/>
      <c r="AC112" s="153"/>
      <c r="AD112" s="153"/>
      <c r="AE112" s="153"/>
      <c r="AF112" s="153"/>
      <c r="AG112" s="153"/>
      <c r="AH112" s="153"/>
      <c r="AI112" s="153"/>
      <c r="AJ112" s="153"/>
      <c r="AK112" s="153"/>
    </row>
    <row r="113" spans="1:37" x14ac:dyDescent="0.25">
      <c r="A113" s="151" t="s">
        <v>477</v>
      </c>
      <c r="B113" s="151" t="s">
        <v>478</v>
      </c>
      <c r="C113" s="151" t="s">
        <v>15</v>
      </c>
      <c r="D113" s="151" t="s">
        <v>3</v>
      </c>
      <c r="E113" s="152">
        <v>653.84615384615381</v>
      </c>
      <c r="F113" s="156" t="e">
        <f t="shared" si="3"/>
        <v>#N/A</v>
      </c>
      <c r="G113" s="155">
        <v>655.86538461538407</v>
      </c>
      <c r="H113" s="153"/>
      <c r="I113" s="151" t="s">
        <v>653</v>
      </c>
      <c r="J113" s="151" t="s">
        <v>654</v>
      </c>
      <c r="K113" s="151" t="s">
        <v>21</v>
      </c>
      <c r="L113" s="151" t="s">
        <v>9</v>
      </c>
      <c r="M113" s="152">
        <v>596.15384615384619</v>
      </c>
      <c r="N113" s="156" t="str">
        <f t="shared" si="4"/>
        <v/>
      </c>
      <c r="O113" s="155">
        <f t="shared" si="5"/>
        <v>591.96678321678326</v>
      </c>
      <c r="V113" s="153"/>
      <c r="W113" s="153"/>
      <c r="X113" s="153"/>
      <c r="Y113" s="153"/>
      <c r="Z113" s="153"/>
      <c r="AA113" s="153"/>
      <c r="AB113" s="153"/>
      <c r="AC113" s="153"/>
      <c r="AD113" s="153"/>
      <c r="AE113" s="153"/>
      <c r="AF113" s="153"/>
      <c r="AG113" s="153"/>
      <c r="AH113" s="153"/>
      <c r="AI113" s="153"/>
      <c r="AJ113" s="153"/>
      <c r="AK113" s="153"/>
    </row>
    <row r="114" spans="1:37" x14ac:dyDescent="0.25">
      <c r="A114" s="151" t="s">
        <v>521</v>
      </c>
      <c r="B114" s="151" t="s">
        <v>522</v>
      </c>
      <c r="C114" s="151" t="s">
        <v>25</v>
      </c>
      <c r="D114" s="151" t="s">
        <v>24</v>
      </c>
      <c r="E114" s="152">
        <v>653.84615384615381</v>
      </c>
      <c r="F114" s="156" t="e">
        <f t="shared" si="3"/>
        <v>#N/A</v>
      </c>
      <c r="G114" s="155">
        <v>655.86538461538407</v>
      </c>
      <c r="H114" s="153"/>
      <c r="I114" s="151" t="s">
        <v>525</v>
      </c>
      <c r="J114" s="151" t="s">
        <v>526</v>
      </c>
      <c r="K114" s="151" t="s">
        <v>16</v>
      </c>
      <c r="L114" s="151" t="s">
        <v>4</v>
      </c>
      <c r="M114" s="152">
        <v>592.30769230769226</v>
      </c>
      <c r="N114" s="156" t="str">
        <f t="shared" si="4"/>
        <v/>
      </c>
      <c r="O114" s="155">
        <f t="shared" si="5"/>
        <v>591.96678321678326</v>
      </c>
      <c r="V114" s="153"/>
      <c r="W114" s="153"/>
      <c r="X114" s="153"/>
      <c r="Y114" s="153"/>
      <c r="Z114" s="153"/>
      <c r="AA114" s="153"/>
      <c r="AB114" s="153"/>
      <c r="AC114" s="153"/>
      <c r="AD114" s="153"/>
      <c r="AE114" s="153"/>
      <c r="AF114" s="153"/>
      <c r="AG114" s="153"/>
      <c r="AH114" s="153"/>
      <c r="AI114" s="153"/>
      <c r="AJ114" s="153"/>
      <c r="AK114" s="153"/>
    </row>
    <row r="115" spans="1:37" x14ac:dyDescent="0.25">
      <c r="A115" s="151" t="s">
        <v>553</v>
      </c>
      <c r="B115" s="151" t="s">
        <v>554</v>
      </c>
      <c r="C115" s="151" t="s">
        <v>12</v>
      </c>
      <c r="D115" s="151" t="s">
        <v>0</v>
      </c>
      <c r="E115" s="152">
        <v>653.84615384615381</v>
      </c>
      <c r="F115" s="156">
        <f t="shared" si="3"/>
        <v>653.84615384615381</v>
      </c>
      <c r="G115" s="155">
        <v>655.86538461538407</v>
      </c>
      <c r="H115" s="153"/>
      <c r="I115" s="151" t="s">
        <v>465</v>
      </c>
      <c r="J115" s="151" t="s">
        <v>466</v>
      </c>
      <c r="K115" s="151" t="s">
        <v>13</v>
      </c>
      <c r="L115" s="151" t="s">
        <v>1</v>
      </c>
      <c r="M115" s="152">
        <v>592.30769230769226</v>
      </c>
      <c r="N115" s="156" t="str">
        <f t="shared" si="4"/>
        <v/>
      </c>
      <c r="O115" s="155">
        <f t="shared" si="5"/>
        <v>591.96678321678326</v>
      </c>
      <c r="V115" s="153"/>
      <c r="W115" s="153"/>
      <c r="X115" s="153"/>
      <c r="Y115" s="153"/>
      <c r="Z115" s="153"/>
      <c r="AA115" s="153"/>
      <c r="AB115" s="153"/>
      <c r="AC115" s="153"/>
      <c r="AD115" s="153"/>
      <c r="AE115" s="153"/>
      <c r="AF115" s="153"/>
      <c r="AG115" s="153"/>
      <c r="AH115" s="153"/>
      <c r="AI115" s="153"/>
      <c r="AJ115" s="153"/>
      <c r="AK115" s="153"/>
    </row>
    <row r="116" spans="1:37" x14ac:dyDescent="0.25">
      <c r="A116" s="151" t="s">
        <v>525</v>
      </c>
      <c r="B116" s="151" t="s">
        <v>526</v>
      </c>
      <c r="C116" s="151" t="s">
        <v>16</v>
      </c>
      <c r="D116" s="151" t="s">
        <v>4</v>
      </c>
      <c r="E116" s="152">
        <v>651.92307692307691</v>
      </c>
      <c r="F116" s="156" t="e">
        <f t="shared" si="3"/>
        <v>#N/A</v>
      </c>
      <c r="G116" s="155">
        <v>655.86538461538407</v>
      </c>
      <c r="H116" s="153"/>
      <c r="I116" s="151" t="s">
        <v>553</v>
      </c>
      <c r="J116" s="151" t="s">
        <v>554</v>
      </c>
      <c r="K116" s="151" t="s">
        <v>12</v>
      </c>
      <c r="L116" s="151" t="s">
        <v>0</v>
      </c>
      <c r="M116" s="152">
        <v>592.30769230769226</v>
      </c>
      <c r="N116" s="156">
        <f t="shared" si="4"/>
        <v>592.30769230769226</v>
      </c>
      <c r="O116" s="155">
        <f t="shared" si="5"/>
        <v>591.96678321678326</v>
      </c>
      <c r="V116" s="153"/>
      <c r="W116" s="153"/>
      <c r="X116" s="153"/>
      <c r="Y116" s="153"/>
      <c r="Z116" s="153"/>
      <c r="AA116" s="153"/>
      <c r="AB116" s="153"/>
      <c r="AC116" s="153"/>
      <c r="AD116" s="153"/>
      <c r="AE116" s="153"/>
      <c r="AF116" s="153"/>
      <c r="AG116" s="153"/>
      <c r="AH116" s="153"/>
      <c r="AI116" s="153"/>
      <c r="AJ116" s="153"/>
      <c r="AK116" s="153"/>
    </row>
    <row r="117" spans="1:37" x14ac:dyDescent="0.25">
      <c r="A117" s="151" t="s">
        <v>535</v>
      </c>
      <c r="B117" s="151" t="s">
        <v>536</v>
      </c>
      <c r="C117" s="151" t="s">
        <v>15</v>
      </c>
      <c r="D117" s="151" t="s">
        <v>3</v>
      </c>
      <c r="E117" s="152">
        <v>651.92307692307691</v>
      </c>
      <c r="F117" s="156" t="e">
        <f t="shared" si="3"/>
        <v>#N/A</v>
      </c>
      <c r="G117" s="155">
        <v>655.86538461538407</v>
      </c>
      <c r="H117" s="153"/>
      <c r="I117" s="151" t="s">
        <v>529</v>
      </c>
      <c r="J117" s="151" t="s">
        <v>530</v>
      </c>
      <c r="K117" s="151" t="s">
        <v>22</v>
      </c>
      <c r="L117" s="151" t="s">
        <v>46</v>
      </c>
      <c r="M117" s="152">
        <v>590.38461538461536</v>
      </c>
      <c r="N117" s="156" t="str">
        <f t="shared" si="4"/>
        <v/>
      </c>
      <c r="O117" s="155">
        <f t="shared" si="5"/>
        <v>591.96678321678326</v>
      </c>
      <c r="V117" s="153"/>
      <c r="W117" s="153"/>
      <c r="X117" s="153"/>
      <c r="Y117" s="153"/>
      <c r="Z117" s="153"/>
      <c r="AA117" s="153"/>
      <c r="AB117" s="153"/>
      <c r="AC117" s="153"/>
      <c r="AD117" s="153"/>
      <c r="AE117" s="153"/>
      <c r="AF117" s="153"/>
      <c r="AG117" s="153"/>
      <c r="AH117" s="153"/>
      <c r="AI117" s="153"/>
      <c r="AJ117" s="153"/>
      <c r="AK117" s="153"/>
    </row>
    <row r="118" spans="1:37" x14ac:dyDescent="0.25">
      <c r="A118" s="151" t="s">
        <v>569</v>
      </c>
      <c r="B118" s="151" t="s">
        <v>570</v>
      </c>
      <c r="C118" s="151" t="s">
        <v>13</v>
      </c>
      <c r="D118" s="151" t="s">
        <v>1</v>
      </c>
      <c r="E118" s="152">
        <v>651.92307692307691</v>
      </c>
      <c r="F118" s="156" t="e">
        <f t="shared" si="3"/>
        <v>#N/A</v>
      </c>
      <c r="G118" s="155">
        <v>655.86538461538407</v>
      </c>
      <c r="H118" s="153"/>
      <c r="I118" s="151" t="s">
        <v>635</v>
      </c>
      <c r="J118" s="151" t="s">
        <v>636</v>
      </c>
      <c r="K118" s="151" t="s">
        <v>25</v>
      </c>
      <c r="L118" s="151" t="s">
        <v>24</v>
      </c>
      <c r="M118" s="152">
        <v>590.38461538461536</v>
      </c>
      <c r="N118" s="156" t="str">
        <f t="shared" si="4"/>
        <v/>
      </c>
      <c r="O118" s="155">
        <f t="shared" si="5"/>
        <v>591.96678321678326</v>
      </c>
      <c r="V118" s="153"/>
      <c r="W118" s="153"/>
      <c r="X118" s="153"/>
      <c r="Y118" s="153"/>
      <c r="Z118" s="153"/>
      <c r="AA118" s="153"/>
      <c r="AB118" s="153"/>
      <c r="AC118" s="153"/>
      <c r="AD118" s="153"/>
      <c r="AE118" s="153"/>
      <c r="AF118" s="153"/>
      <c r="AG118" s="153"/>
      <c r="AH118" s="153"/>
      <c r="AI118" s="153"/>
      <c r="AJ118" s="153"/>
      <c r="AK118" s="153"/>
    </row>
    <row r="119" spans="1:37" x14ac:dyDescent="0.25">
      <c r="A119" s="151" t="s">
        <v>485</v>
      </c>
      <c r="B119" s="151" t="s">
        <v>486</v>
      </c>
      <c r="C119" s="151" t="s">
        <v>19</v>
      </c>
      <c r="D119" s="151" t="s">
        <v>7</v>
      </c>
      <c r="E119" s="152">
        <v>650</v>
      </c>
      <c r="F119" s="156" t="e">
        <f t="shared" si="3"/>
        <v>#N/A</v>
      </c>
      <c r="G119" s="155">
        <v>655.86538461538407</v>
      </c>
      <c r="H119" s="153"/>
      <c r="I119" s="151" t="s">
        <v>537</v>
      </c>
      <c r="J119" s="151" t="s">
        <v>538</v>
      </c>
      <c r="K119" s="151" t="s">
        <v>16</v>
      </c>
      <c r="L119" s="151" t="s">
        <v>4</v>
      </c>
      <c r="M119" s="152">
        <v>588.46153846153845</v>
      </c>
      <c r="N119" s="156" t="str">
        <f t="shared" si="4"/>
        <v/>
      </c>
      <c r="O119" s="155">
        <f t="shared" si="5"/>
        <v>591.96678321678326</v>
      </c>
      <c r="V119" s="153"/>
      <c r="W119" s="153"/>
      <c r="X119" s="153"/>
      <c r="Y119" s="153"/>
      <c r="Z119" s="153"/>
      <c r="AA119" s="153"/>
      <c r="AB119" s="153"/>
      <c r="AC119" s="153"/>
      <c r="AD119" s="153"/>
      <c r="AE119" s="153"/>
      <c r="AF119" s="153"/>
      <c r="AG119" s="153"/>
      <c r="AH119" s="153"/>
      <c r="AI119" s="153"/>
      <c r="AJ119" s="153"/>
      <c r="AK119" s="153"/>
    </row>
    <row r="120" spans="1:37" x14ac:dyDescent="0.25">
      <c r="A120" s="151" t="s">
        <v>635</v>
      </c>
      <c r="B120" s="151" t="s">
        <v>636</v>
      </c>
      <c r="C120" s="151" t="s">
        <v>25</v>
      </c>
      <c r="D120" s="151" t="s">
        <v>24</v>
      </c>
      <c r="E120" s="152">
        <v>650</v>
      </c>
      <c r="F120" s="156" t="e">
        <f t="shared" si="3"/>
        <v>#N/A</v>
      </c>
      <c r="G120" s="155">
        <v>655.86538461538407</v>
      </c>
      <c r="H120" s="153"/>
      <c r="I120" s="151" t="s">
        <v>357</v>
      </c>
      <c r="J120" s="151" t="s">
        <v>358</v>
      </c>
      <c r="K120" s="151" t="s">
        <v>25</v>
      </c>
      <c r="L120" s="151" t="s">
        <v>24</v>
      </c>
      <c r="M120" s="152">
        <v>586.53846153846155</v>
      </c>
      <c r="N120" s="156" t="str">
        <f t="shared" si="4"/>
        <v/>
      </c>
      <c r="O120" s="155">
        <f t="shared" si="5"/>
        <v>591.96678321678326</v>
      </c>
      <c r="V120" s="153"/>
      <c r="W120" s="153"/>
      <c r="X120" s="153"/>
      <c r="Y120" s="153"/>
      <c r="Z120" s="153"/>
      <c r="AA120" s="153"/>
      <c r="AB120" s="153"/>
      <c r="AC120" s="153"/>
      <c r="AD120" s="153"/>
      <c r="AE120" s="153"/>
      <c r="AF120" s="153"/>
      <c r="AG120" s="153"/>
      <c r="AH120" s="153"/>
      <c r="AI120" s="153"/>
      <c r="AJ120" s="153"/>
      <c r="AK120" s="153"/>
    </row>
    <row r="121" spans="1:37" x14ac:dyDescent="0.25">
      <c r="A121" s="151" t="s">
        <v>473</v>
      </c>
      <c r="B121" s="151" t="s">
        <v>474</v>
      </c>
      <c r="C121" s="151" t="s">
        <v>25</v>
      </c>
      <c r="D121" s="151" t="s">
        <v>24</v>
      </c>
      <c r="E121" s="152">
        <v>648.07692307692309</v>
      </c>
      <c r="F121" s="156" t="e">
        <f t="shared" si="3"/>
        <v>#N/A</v>
      </c>
      <c r="G121" s="155">
        <v>655.86538461538407</v>
      </c>
      <c r="H121" s="153"/>
      <c r="I121" s="151" t="s">
        <v>505</v>
      </c>
      <c r="J121" s="151" t="s">
        <v>506</v>
      </c>
      <c r="K121" s="151" t="s">
        <v>25</v>
      </c>
      <c r="L121" s="151" t="s">
        <v>24</v>
      </c>
      <c r="M121" s="152">
        <v>586.53846153846155</v>
      </c>
      <c r="N121" s="156" t="str">
        <f t="shared" si="4"/>
        <v/>
      </c>
      <c r="O121" s="155">
        <f t="shared" si="5"/>
        <v>591.96678321678326</v>
      </c>
      <c r="V121" s="153"/>
      <c r="W121" s="153"/>
      <c r="X121" s="153"/>
      <c r="Y121" s="153"/>
      <c r="Z121" s="153"/>
      <c r="AA121" s="153"/>
      <c r="AB121" s="153"/>
      <c r="AC121" s="153"/>
      <c r="AD121" s="153"/>
      <c r="AE121" s="153"/>
      <c r="AF121" s="153"/>
      <c r="AG121" s="153"/>
      <c r="AH121" s="153"/>
      <c r="AI121" s="153"/>
      <c r="AJ121" s="153"/>
      <c r="AK121" s="153"/>
    </row>
    <row r="122" spans="1:37" x14ac:dyDescent="0.25">
      <c r="A122" s="151" t="s">
        <v>549</v>
      </c>
      <c r="B122" s="151" t="s">
        <v>550</v>
      </c>
      <c r="C122" s="151" t="s">
        <v>22</v>
      </c>
      <c r="D122" s="151" t="s">
        <v>46</v>
      </c>
      <c r="E122" s="152">
        <v>648.07692307692309</v>
      </c>
      <c r="F122" s="156" t="e">
        <f t="shared" si="3"/>
        <v>#N/A</v>
      </c>
      <c r="G122" s="155">
        <v>655.86538461538407</v>
      </c>
      <c r="H122" s="153"/>
      <c r="I122" s="151" t="s">
        <v>641</v>
      </c>
      <c r="J122" s="151" t="s">
        <v>642</v>
      </c>
      <c r="K122" s="151" t="s">
        <v>21</v>
      </c>
      <c r="L122" s="151" t="s">
        <v>9</v>
      </c>
      <c r="M122" s="152">
        <v>584.61538461538464</v>
      </c>
      <c r="N122" s="156" t="str">
        <f t="shared" si="4"/>
        <v/>
      </c>
      <c r="O122" s="155">
        <f t="shared" si="5"/>
        <v>591.96678321678326</v>
      </c>
      <c r="V122" s="153"/>
      <c r="W122" s="153"/>
      <c r="X122" s="153"/>
      <c r="Y122" s="153"/>
      <c r="Z122" s="153"/>
      <c r="AA122" s="153"/>
      <c r="AB122" s="153"/>
      <c r="AC122" s="153"/>
      <c r="AD122" s="153"/>
      <c r="AE122" s="153"/>
      <c r="AF122" s="153"/>
      <c r="AG122" s="153"/>
      <c r="AH122" s="153"/>
      <c r="AI122" s="153"/>
      <c r="AJ122" s="153"/>
      <c r="AK122" s="153"/>
    </row>
    <row r="123" spans="1:37" x14ac:dyDescent="0.25">
      <c r="A123" s="151" t="s">
        <v>573</v>
      </c>
      <c r="B123" s="151" t="s">
        <v>574</v>
      </c>
      <c r="C123" s="151" t="s">
        <v>20</v>
      </c>
      <c r="D123" s="151" t="s">
        <v>8</v>
      </c>
      <c r="E123" s="152">
        <v>648.07692307692309</v>
      </c>
      <c r="F123" s="156" t="e">
        <f t="shared" si="3"/>
        <v>#N/A</v>
      </c>
      <c r="G123" s="155">
        <v>655.86538461538407</v>
      </c>
      <c r="H123" s="153"/>
      <c r="I123" s="151" t="s">
        <v>485</v>
      </c>
      <c r="J123" s="151" t="s">
        <v>486</v>
      </c>
      <c r="K123" s="151" t="s">
        <v>19</v>
      </c>
      <c r="L123" s="151" t="s">
        <v>7</v>
      </c>
      <c r="M123" s="152">
        <v>584.61538461538464</v>
      </c>
      <c r="N123" s="156" t="str">
        <f t="shared" si="4"/>
        <v/>
      </c>
      <c r="O123" s="155">
        <f t="shared" si="5"/>
        <v>591.96678321678326</v>
      </c>
      <c r="V123" s="153"/>
      <c r="W123" s="153"/>
      <c r="X123" s="153"/>
      <c r="Y123" s="153"/>
      <c r="Z123" s="153"/>
      <c r="AA123" s="153"/>
      <c r="AB123" s="153"/>
      <c r="AC123" s="153"/>
      <c r="AD123" s="153"/>
      <c r="AE123" s="153"/>
      <c r="AF123" s="153"/>
      <c r="AG123" s="153"/>
      <c r="AH123" s="153"/>
      <c r="AI123" s="153"/>
      <c r="AJ123" s="153"/>
      <c r="AK123" s="153"/>
    </row>
    <row r="124" spans="1:37" x14ac:dyDescent="0.25">
      <c r="A124" s="151" t="s">
        <v>605</v>
      </c>
      <c r="B124" s="151" t="s">
        <v>606</v>
      </c>
      <c r="C124" s="151" t="s">
        <v>13</v>
      </c>
      <c r="D124" s="151" t="s">
        <v>1</v>
      </c>
      <c r="E124" s="152">
        <v>646.15384615384619</v>
      </c>
      <c r="F124" s="156" t="e">
        <f t="shared" si="3"/>
        <v>#N/A</v>
      </c>
      <c r="G124" s="155">
        <v>655.86538461538407</v>
      </c>
      <c r="H124" s="153"/>
      <c r="I124" s="151" t="s">
        <v>563</v>
      </c>
      <c r="J124" s="151" t="s">
        <v>564</v>
      </c>
      <c r="K124" s="151" t="s">
        <v>25</v>
      </c>
      <c r="L124" s="151" t="s">
        <v>24</v>
      </c>
      <c r="M124" s="152">
        <v>582.69230769230774</v>
      </c>
      <c r="N124" s="156" t="str">
        <f t="shared" si="4"/>
        <v/>
      </c>
      <c r="O124" s="155">
        <f t="shared" si="5"/>
        <v>591.96678321678326</v>
      </c>
      <c r="V124" s="153"/>
      <c r="W124" s="153"/>
      <c r="X124" s="153"/>
      <c r="Y124" s="153"/>
      <c r="Z124" s="153"/>
      <c r="AA124" s="153"/>
      <c r="AB124" s="153"/>
      <c r="AC124" s="153"/>
      <c r="AD124" s="153"/>
      <c r="AE124" s="153"/>
      <c r="AF124" s="153"/>
      <c r="AG124" s="153"/>
      <c r="AH124" s="153"/>
      <c r="AI124" s="153"/>
      <c r="AJ124" s="153"/>
      <c r="AK124" s="153"/>
    </row>
    <row r="125" spans="1:37" x14ac:dyDescent="0.25">
      <c r="A125" s="151" t="s">
        <v>481</v>
      </c>
      <c r="B125" s="151" t="s">
        <v>482</v>
      </c>
      <c r="C125" s="151" t="s">
        <v>15</v>
      </c>
      <c r="D125" s="151" t="s">
        <v>3</v>
      </c>
      <c r="E125" s="152">
        <v>644.23076923076928</v>
      </c>
      <c r="F125" s="156" t="e">
        <f t="shared" si="3"/>
        <v>#N/A</v>
      </c>
      <c r="G125" s="155">
        <v>655.86538461538407</v>
      </c>
      <c r="H125" s="153"/>
      <c r="I125" s="151" t="s">
        <v>473</v>
      </c>
      <c r="J125" s="151" t="s">
        <v>474</v>
      </c>
      <c r="K125" s="151" t="s">
        <v>25</v>
      </c>
      <c r="L125" s="151" t="s">
        <v>24</v>
      </c>
      <c r="M125" s="152">
        <v>580.76923076923072</v>
      </c>
      <c r="N125" s="156" t="str">
        <f t="shared" si="4"/>
        <v/>
      </c>
      <c r="O125" s="155">
        <f t="shared" si="5"/>
        <v>591.96678321678326</v>
      </c>
      <c r="V125" s="153"/>
      <c r="W125" s="153"/>
      <c r="X125" s="153"/>
      <c r="Y125" s="153"/>
      <c r="Z125" s="153"/>
      <c r="AA125" s="153"/>
      <c r="AB125" s="153"/>
      <c r="AC125" s="153"/>
      <c r="AD125" s="153"/>
      <c r="AE125" s="153"/>
      <c r="AF125" s="153"/>
      <c r="AG125" s="153"/>
      <c r="AH125" s="153"/>
      <c r="AI125" s="153"/>
      <c r="AJ125" s="153"/>
      <c r="AK125" s="153"/>
    </row>
    <row r="126" spans="1:37" x14ac:dyDescent="0.25">
      <c r="A126" s="151" t="s">
        <v>563</v>
      </c>
      <c r="B126" s="151" t="s">
        <v>564</v>
      </c>
      <c r="C126" s="151" t="s">
        <v>25</v>
      </c>
      <c r="D126" s="151" t="s">
        <v>24</v>
      </c>
      <c r="E126" s="152">
        <v>644.23076923076928</v>
      </c>
      <c r="F126" s="156" t="e">
        <f t="shared" si="3"/>
        <v>#N/A</v>
      </c>
      <c r="G126" s="155">
        <v>655.86538461538407</v>
      </c>
      <c r="H126" s="153"/>
      <c r="I126" s="151" t="s">
        <v>561</v>
      </c>
      <c r="J126" s="151" t="s">
        <v>562</v>
      </c>
      <c r="K126" s="151" t="s">
        <v>20</v>
      </c>
      <c r="L126" s="151" t="s">
        <v>8</v>
      </c>
      <c r="M126" s="152">
        <v>580.76923076923072</v>
      </c>
      <c r="N126" s="156" t="str">
        <f t="shared" si="4"/>
        <v/>
      </c>
      <c r="O126" s="155">
        <f t="shared" si="5"/>
        <v>591.96678321678326</v>
      </c>
      <c r="V126" s="153"/>
      <c r="W126" s="153"/>
      <c r="X126" s="153"/>
      <c r="Y126" s="153"/>
      <c r="Z126" s="153"/>
      <c r="AA126" s="153"/>
      <c r="AB126" s="153"/>
      <c r="AC126" s="153"/>
      <c r="AD126" s="153"/>
      <c r="AE126" s="153"/>
      <c r="AF126" s="153"/>
      <c r="AG126" s="153"/>
      <c r="AH126" s="153"/>
      <c r="AI126" s="153"/>
      <c r="AJ126" s="153"/>
      <c r="AK126" s="153"/>
    </row>
    <row r="127" spans="1:37" x14ac:dyDescent="0.25">
      <c r="A127" s="151" t="s">
        <v>513</v>
      </c>
      <c r="B127" s="151" t="s">
        <v>514</v>
      </c>
      <c r="C127" s="151" t="s">
        <v>12</v>
      </c>
      <c r="D127" s="151" t="s">
        <v>0</v>
      </c>
      <c r="E127" s="152">
        <v>642.30769230769226</v>
      </c>
      <c r="F127" s="156">
        <f t="shared" si="3"/>
        <v>642.30769230769226</v>
      </c>
      <c r="G127" s="155">
        <v>655.86538461538407</v>
      </c>
      <c r="H127" s="153"/>
      <c r="I127" s="151" t="s">
        <v>435</v>
      </c>
      <c r="J127" s="151" t="s">
        <v>436</v>
      </c>
      <c r="K127" s="151" t="s">
        <v>25</v>
      </c>
      <c r="L127" s="151" t="s">
        <v>24</v>
      </c>
      <c r="M127" s="152">
        <v>578.84615384615381</v>
      </c>
      <c r="N127" s="156" t="str">
        <f t="shared" si="4"/>
        <v/>
      </c>
      <c r="O127" s="155">
        <f t="shared" si="5"/>
        <v>591.96678321678326</v>
      </c>
      <c r="V127" s="153"/>
      <c r="W127" s="153"/>
      <c r="X127" s="153"/>
      <c r="Y127" s="153"/>
      <c r="Z127" s="153"/>
      <c r="AA127" s="153"/>
      <c r="AB127" s="153"/>
      <c r="AC127" s="153"/>
      <c r="AD127" s="153"/>
      <c r="AE127" s="153"/>
      <c r="AF127" s="153"/>
      <c r="AG127" s="153"/>
      <c r="AH127" s="153"/>
      <c r="AI127" s="153"/>
      <c r="AJ127" s="153"/>
      <c r="AK127" s="153"/>
    </row>
    <row r="128" spans="1:37" x14ac:dyDescent="0.25">
      <c r="A128" s="151" t="s">
        <v>547</v>
      </c>
      <c r="B128" s="151" t="s">
        <v>548</v>
      </c>
      <c r="C128" s="151" t="s">
        <v>20</v>
      </c>
      <c r="D128" s="151" t="s">
        <v>8</v>
      </c>
      <c r="E128" s="152">
        <v>642.30769230769226</v>
      </c>
      <c r="F128" s="156" t="e">
        <f t="shared" si="3"/>
        <v>#N/A</v>
      </c>
      <c r="G128" s="155">
        <v>655.86538461538407</v>
      </c>
      <c r="H128" s="153"/>
      <c r="I128" s="151" t="s">
        <v>627</v>
      </c>
      <c r="J128" s="151" t="s">
        <v>628</v>
      </c>
      <c r="K128" s="151" t="s">
        <v>25</v>
      </c>
      <c r="L128" s="151" t="s">
        <v>24</v>
      </c>
      <c r="M128" s="152">
        <v>578.84615384615381</v>
      </c>
      <c r="N128" s="156" t="str">
        <f t="shared" si="4"/>
        <v/>
      </c>
      <c r="O128" s="155">
        <f t="shared" si="5"/>
        <v>591.96678321678326</v>
      </c>
      <c r="V128" s="153"/>
      <c r="W128" s="153"/>
      <c r="X128" s="153"/>
      <c r="Y128" s="153"/>
      <c r="Z128" s="153"/>
      <c r="AA128" s="153"/>
      <c r="AB128" s="153"/>
      <c r="AC128" s="153"/>
      <c r="AD128" s="153"/>
      <c r="AE128" s="153"/>
      <c r="AF128" s="153"/>
      <c r="AG128" s="153"/>
      <c r="AH128" s="153"/>
      <c r="AI128" s="153"/>
      <c r="AJ128" s="153"/>
      <c r="AK128" s="153"/>
    </row>
    <row r="129" spans="1:37" x14ac:dyDescent="0.25">
      <c r="A129" s="151" t="s">
        <v>551</v>
      </c>
      <c r="B129" s="151" t="s">
        <v>552</v>
      </c>
      <c r="C129" s="151" t="s">
        <v>21</v>
      </c>
      <c r="D129" s="151" t="s">
        <v>9</v>
      </c>
      <c r="E129" s="152">
        <v>642.30769230769226</v>
      </c>
      <c r="F129" s="156" t="e">
        <f t="shared" si="3"/>
        <v>#N/A</v>
      </c>
      <c r="G129" s="155">
        <v>655.86538461538407</v>
      </c>
      <c r="H129" s="153"/>
      <c r="I129" s="151" t="s">
        <v>623</v>
      </c>
      <c r="J129" s="151" t="s">
        <v>624</v>
      </c>
      <c r="K129" s="151" t="s">
        <v>15</v>
      </c>
      <c r="L129" s="151" t="s">
        <v>3</v>
      </c>
      <c r="M129" s="152">
        <v>578.84615384615381</v>
      </c>
      <c r="N129" s="156" t="str">
        <f t="shared" si="4"/>
        <v/>
      </c>
      <c r="O129" s="155">
        <f t="shared" si="5"/>
        <v>591.96678321678326</v>
      </c>
      <c r="V129" s="153"/>
      <c r="W129" s="153"/>
      <c r="X129" s="153"/>
      <c r="Y129" s="153"/>
      <c r="Z129" s="153"/>
      <c r="AA129" s="153"/>
      <c r="AB129" s="153"/>
      <c r="AC129" s="153"/>
      <c r="AD129" s="153"/>
      <c r="AE129" s="153"/>
      <c r="AF129" s="153"/>
      <c r="AG129" s="153"/>
      <c r="AH129" s="153"/>
      <c r="AI129" s="153"/>
      <c r="AJ129" s="153"/>
      <c r="AK129" s="153"/>
    </row>
    <row r="130" spans="1:37" x14ac:dyDescent="0.25">
      <c r="A130" s="151" t="s">
        <v>579</v>
      </c>
      <c r="B130" s="151" t="s">
        <v>580</v>
      </c>
      <c r="C130" s="151" t="s">
        <v>21</v>
      </c>
      <c r="D130" s="151" t="s">
        <v>9</v>
      </c>
      <c r="E130" s="152">
        <v>642.30769230769226</v>
      </c>
      <c r="F130" s="156" t="e">
        <f t="shared" si="3"/>
        <v>#N/A</v>
      </c>
      <c r="G130" s="155">
        <v>655.86538461538407</v>
      </c>
      <c r="H130" s="153"/>
      <c r="I130" s="151" t="s">
        <v>557</v>
      </c>
      <c r="J130" s="151" t="s">
        <v>558</v>
      </c>
      <c r="K130" s="151" t="s">
        <v>14</v>
      </c>
      <c r="L130" s="151" t="s">
        <v>2</v>
      </c>
      <c r="M130" s="152">
        <v>578.84615384615381</v>
      </c>
      <c r="N130" s="156" t="str">
        <f t="shared" si="4"/>
        <v/>
      </c>
      <c r="O130" s="155">
        <f t="shared" si="5"/>
        <v>591.96678321678326</v>
      </c>
      <c r="V130" s="153"/>
      <c r="W130" s="153"/>
      <c r="X130" s="153"/>
      <c r="Y130" s="153"/>
      <c r="Z130" s="153"/>
      <c r="AA130" s="153"/>
      <c r="AB130" s="153"/>
      <c r="AC130" s="153"/>
      <c r="AD130" s="153"/>
      <c r="AE130" s="153"/>
      <c r="AF130" s="153"/>
      <c r="AG130" s="153"/>
      <c r="AH130" s="153"/>
      <c r="AI130" s="153"/>
      <c r="AJ130" s="153"/>
      <c r="AK130" s="153"/>
    </row>
    <row r="131" spans="1:37" x14ac:dyDescent="0.25">
      <c r="A131" s="151" t="s">
        <v>665</v>
      </c>
      <c r="B131" s="151" t="s">
        <v>666</v>
      </c>
      <c r="C131" s="151" t="s">
        <v>14</v>
      </c>
      <c r="D131" s="151" t="s">
        <v>2</v>
      </c>
      <c r="E131" s="152">
        <v>642.30769230769226</v>
      </c>
      <c r="F131" s="156" t="e">
        <f t="shared" ref="F131:F194" si="6">IF(D131=$Q$3,E131,#N/A)</f>
        <v>#N/A</v>
      </c>
      <c r="G131" s="155">
        <v>655.86538461538407</v>
      </c>
      <c r="H131" s="153"/>
      <c r="I131" s="151" t="s">
        <v>385</v>
      </c>
      <c r="J131" s="151" t="s">
        <v>386</v>
      </c>
      <c r="K131" s="151" t="s">
        <v>14</v>
      </c>
      <c r="L131" s="151" t="s">
        <v>2</v>
      </c>
      <c r="M131" s="152">
        <v>576.92307692307691</v>
      </c>
      <c r="N131" s="156" t="str">
        <f t="shared" ref="N131:N194" si="7">IF($L131=$Q$3,M131,"")</f>
        <v/>
      </c>
      <c r="O131" s="155">
        <f t="shared" si="5"/>
        <v>591.96678321678326</v>
      </c>
      <c r="V131" s="153"/>
      <c r="W131" s="153"/>
      <c r="X131" s="153"/>
      <c r="Y131" s="153"/>
      <c r="Z131" s="153"/>
      <c r="AA131" s="153"/>
      <c r="AB131" s="153"/>
      <c r="AC131" s="153"/>
      <c r="AD131" s="153"/>
      <c r="AE131" s="153"/>
      <c r="AF131" s="153"/>
      <c r="AG131" s="153"/>
      <c r="AH131" s="153"/>
      <c r="AI131" s="153"/>
      <c r="AJ131" s="153"/>
      <c r="AK131" s="153"/>
    </row>
    <row r="132" spans="1:37" x14ac:dyDescent="0.25">
      <c r="A132" s="151" t="s">
        <v>601</v>
      </c>
      <c r="B132" s="151" t="s">
        <v>602</v>
      </c>
      <c r="C132" s="151" t="s">
        <v>25</v>
      </c>
      <c r="D132" s="151" t="s">
        <v>24</v>
      </c>
      <c r="E132" s="152">
        <v>640.38461538461536</v>
      </c>
      <c r="F132" s="156" t="e">
        <f t="shared" si="6"/>
        <v>#N/A</v>
      </c>
      <c r="G132" s="155">
        <v>655.86538461538407</v>
      </c>
      <c r="H132" s="153"/>
      <c r="I132" s="151" t="s">
        <v>539</v>
      </c>
      <c r="J132" s="151" t="s">
        <v>540</v>
      </c>
      <c r="K132" s="151" t="s">
        <v>20</v>
      </c>
      <c r="L132" s="151" t="s">
        <v>8</v>
      </c>
      <c r="M132" s="152">
        <v>576.92307692307691</v>
      </c>
      <c r="N132" s="156" t="str">
        <f t="shared" si="7"/>
        <v/>
      </c>
      <c r="O132" s="155">
        <f t="shared" ref="O132:O195" si="8">AVERAGE(M$3:M$222)</f>
        <v>591.96678321678326</v>
      </c>
      <c r="V132" s="153"/>
      <c r="W132" s="153"/>
      <c r="X132" s="153"/>
      <c r="Y132" s="153"/>
      <c r="Z132" s="153"/>
      <c r="AA132" s="153"/>
      <c r="AB132" s="153"/>
      <c r="AC132" s="153"/>
      <c r="AD132" s="153"/>
      <c r="AE132" s="153"/>
      <c r="AF132" s="153"/>
      <c r="AG132" s="153"/>
      <c r="AH132" s="153"/>
      <c r="AI132" s="153"/>
      <c r="AJ132" s="153"/>
      <c r="AK132" s="153"/>
    </row>
    <row r="133" spans="1:37" x14ac:dyDescent="0.25">
      <c r="A133" s="151" t="s">
        <v>607</v>
      </c>
      <c r="B133" s="151" t="s">
        <v>608</v>
      </c>
      <c r="C133" s="151" t="s">
        <v>20</v>
      </c>
      <c r="D133" s="151" t="s">
        <v>8</v>
      </c>
      <c r="E133" s="152">
        <v>640.38461538461536</v>
      </c>
      <c r="F133" s="156" t="e">
        <f t="shared" si="6"/>
        <v>#N/A</v>
      </c>
      <c r="G133" s="155">
        <v>655.86538461538407</v>
      </c>
      <c r="H133" s="153"/>
      <c r="I133" s="151" t="s">
        <v>621</v>
      </c>
      <c r="J133" s="151" t="s">
        <v>622</v>
      </c>
      <c r="K133" s="151" t="s">
        <v>15</v>
      </c>
      <c r="L133" s="151" t="s">
        <v>3</v>
      </c>
      <c r="M133" s="152">
        <v>575</v>
      </c>
      <c r="N133" s="156" t="str">
        <f t="shared" si="7"/>
        <v/>
      </c>
      <c r="O133" s="155">
        <f t="shared" si="8"/>
        <v>591.96678321678326</v>
      </c>
      <c r="V133" s="153"/>
      <c r="W133" s="153"/>
      <c r="X133" s="153"/>
      <c r="Y133" s="153"/>
      <c r="Z133" s="153"/>
      <c r="AA133" s="153"/>
      <c r="AB133" s="153"/>
      <c r="AC133" s="153"/>
      <c r="AD133" s="153"/>
      <c r="AE133" s="153"/>
      <c r="AF133" s="153"/>
      <c r="AG133" s="153"/>
      <c r="AH133" s="153"/>
      <c r="AI133" s="153"/>
      <c r="AJ133" s="153"/>
      <c r="AK133" s="153"/>
    </row>
    <row r="134" spans="1:37" x14ac:dyDescent="0.25">
      <c r="A134" s="151" t="s">
        <v>501</v>
      </c>
      <c r="B134" s="151" t="s">
        <v>502</v>
      </c>
      <c r="C134" s="151" t="s">
        <v>20</v>
      </c>
      <c r="D134" s="151" t="s">
        <v>8</v>
      </c>
      <c r="E134" s="152">
        <v>638.46153846153845</v>
      </c>
      <c r="F134" s="156" t="e">
        <f t="shared" si="6"/>
        <v>#N/A</v>
      </c>
      <c r="G134" s="155">
        <v>655.86538461538407</v>
      </c>
      <c r="H134" s="153"/>
      <c r="I134" s="151" t="s">
        <v>451</v>
      </c>
      <c r="J134" s="151" t="s">
        <v>452</v>
      </c>
      <c r="K134" s="151" t="s">
        <v>13</v>
      </c>
      <c r="L134" s="151" t="s">
        <v>1</v>
      </c>
      <c r="M134" s="152">
        <v>575</v>
      </c>
      <c r="N134" s="156" t="str">
        <f t="shared" si="7"/>
        <v/>
      </c>
      <c r="O134" s="155">
        <f t="shared" si="8"/>
        <v>591.96678321678326</v>
      </c>
      <c r="V134" s="153"/>
      <c r="W134" s="153"/>
      <c r="X134" s="153"/>
      <c r="Y134" s="153"/>
      <c r="Z134" s="153"/>
      <c r="AA134" s="153"/>
      <c r="AB134" s="153"/>
      <c r="AC134" s="153"/>
      <c r="AD134" s="153"/>
      <c r="AE134" s="153"/>
      <c r="AF134" s="153"/>
      <c r="AG134" s="153"/>
      <c r="AH134" s="153"/>
      <c r="AI134" s="153"/>
      <c r="AJ134" s="153"/>
      <c r="AK134" s="153"/>
    </row>
    <row r="135" spans="1:37" x14ac:dyDescent="0.25">
      <c r="A135" s="151" t="s">
        <v>693</v>
      </c>
      <c r="B135" s="151" t="s">
        <v>694</v>
      </c>
      <c r="C135" s="151" t="s">
        <v>25</v>
      </c>
      <c r="D135" s="151" t="s">
        <v>24</v>
      </c>
      <c r="E135" s="152">
        <v>636.53846153846155</v>
      </c>
      <c r="F135" s="156" t="e">
        <f t="shared" si="6"/>
        <v>#N/A</v>
      </c>
      <c r="G135" s="155">
        <v>655.86538461538407</v>
      </c>
      <c r="H135" s="153"/>
      <c r="I135" s="151" t="s">
        <v>693</v>
      </c>
      <c r="J135" s="151" t="s">
        <v>694</v>
      </c>
      <c r="K135" s="151" t="s">
        <v>25</v>
      </c>
      <c r="L135" s="151" t="s">
        <v>24</v>
      </c>
      <c r="M135" s="152">
        <v>571.15384615384619</v>
      </c>
      <c r="N135" s="156" t="str">
        <f t="shared" si="7"/>
        <v/>
      </c>
      <c r="O135" s="155">
        <f t="shared" si="8"/>
        <v>591.96678321678326</v>
      </c>
      <c r="V135" s="153"/>
      <c r="W135" s="153"/>
      <c r="X135" s="153"/>
      <c r="Y135" s="153"/>
      <c r="Z135" s="153"/>
      <c r="AA135" s="153"/>
      <c r="AB135" s="153"/>
      <c r="AC135" s="153"/>
      <c r="AD135" s="153"/>
      <c r="AE135" s="153"/>
      <c r="AF135" s="153"/>
      <c r="AG135" s="153"/>
      <c r="AH135" s="153"/>
      <c r="AI135" s="153"/>
      <c r="AJ135" s="153"/>
      <c r="AK135" s="153"/>
    </row>
    <row r="136" spans="1:37" x14ac:dyDescent="0.25">
      <c r="A136" s="151" t="s">
        <v>543</v>
      </c>
      <c r="B136" s="151" t="s">
        <v>544</v>
      </c>
      <c r="C136" s="151" t="s">
        <v>14</v>
      </c>
      <c r="D136" s="151" t="s">
        <v>2</v>
      </c>
      <c r="E136" s="152">
        <v>634.61538461538464</v>
      </c>
      <c r="F136" s="156" t="e">
        <f t="shared" si="6"/>
        <v>#N/A</v>
      </c>
      <c r="G136" s="155">
        <v>655.86538461538407</v>
      </c>
      <c r="H136" s="153"/>
      <c r="I136" s="151" t="s">
        <v>609</v>
      </c>
      <c r="J136" s="151" t="s">
        <v>610</v>
      </c>
      <c r="K136" s="151" t="s">
        <v>20</v>
      </c>
      <c r="L136" s="151" t="s">
        <v>8</v>
      </c>
      <c r="M136" s="152">
        <v>571.15384615384619</v>
      </c>
      <c r="N136" s="156" t="str">
        <f t="shared" si="7"/>
        <v/>
      </c>
      <c r="O136" s="155">
        <f t="shared" si="8"/>
        <v>591.96678321678326</v>
      </c>
      <c r="V136" s="153"/>
      <c r="W136" s="153"/>
      <c r="X136" s="153"/>
      <c r="Y136" s="153"/>
      <c r="Z136" s="153"/>
      <c r="AA136" s="153"/>
      <c r="AB136" s="153"/>
      <c r="AC136" s="153"/>
      <c r="AD136" s="153"/>
      <c r="AE136" s="153"/>
      <c r="AF136" s="153"/>
      <c r="AG136" s="153"/>
      <c r="AH136" s="153"/>
      <c r="AI136" s="153"/>
      <c r="AJ136" s="153"/>
      <c r="AK136" s="153"/>
    </row>
    <row r="137" spans="1:37" x14ac:dyDescent="0.25">
      <c r="A137" s="151" t="s">
        <v>629</v>
      </c>
      <c r="B137" s="151" t="s">
        <v>630</v>
      </c>
      <c r="C137" s="151" t="s">
        <v>17</v>
      </c>
      <c r="D137" s="151" t="s">
        <v>5</v>
      </c>
      <c r="E137" s="152">
        <v>634.61538461538464</v>
      </c>
      <c r="F137" s="156" t="e">
        <f t="shared" si="6"/>
        <v>#N/A</v>
      </c>
      <c r="G137" s="155">
        <v>655.86538461538407</v>
      </c>
      <c r="H137" s="153"/>
      <c r="I137" s="151" t="s">
        <v>719</v>
      </c>
      <c r="J137" s="151" t="s">
        <v>720</v>
      </c>
      <c r="K137" s="151" t="s">
        <v>22</v>
      </c>
      <c r="L137" s="151" t="s">
        <v>46</v>
      </c>
      <c r="M137" s="152">
        <v>571.15384615384619</v>
      </c>
      <c r="N137" s="156" t="str">
        <f t="shared" si="7"/>
        <v/>
      </c>
      <c r="O137" s="155">
        <f t="shared" si="8"/>
        <v>591.96678321678326</v>
      </c>
      <c r="V137" s="153"/>
      <c r="W137" s="153"/>
      <c r="X137" s="153"/>
      <c r="Y137" s="153"/>
      <c r="Z137" s="153"/>
      <c r="AA137" s="153"/>
      <c r="AB137" s="153"/>
      <c r="AC137" s="153"/>
      <c r="AD137" s="153"/>
      <c r="AE137" s="153"/>
      <c r="AF137" s="153"/>
      <c r="AG137" s="153"/>
      <c r="AH137" s="153"/>
      <c r="AI137" s="153"/>
      <c r="AJ137" s="153"/>
      <c r="AK137" s="153"/>
    </row>
    <row r="138" spans="1:37" x14ac:dyDescent="0.25">
      <c r="A138" s="151" t="s">
        <v>627</v>
      </c>
      <c r="B138" s="151" t="s">
        <v>628</v>
      </c>
      <c r="C138" s="151" t="s">
        <v>25</v>
      </c>
      <c r="D138" s="151" t="s">
        <v>24</v>
      </c>
      <c r="E138" s="152">
        <v>632.69230769230774</v>
      </c>
      <c r="F138" s="156" t="e">
        <f t="shared" si="6"/>
        <v>#N/A</v>
      </c>
      <c r="G138" s="155">
        <v>655.86538461538407</v>
      </c>
      <c r="H138" s="153"/>
      <c r="I138" s="151" t="s">
        <v>589</v>
      </c>
      <c r="J138" s="151" t="s">
        <v>590</v>
      </c>
      <c r="K138" s="151" t="s">
        <v>21</v>
      </c>
      <c r="L138" s="151" t="s">
        <v>9</v>
      </c>
      <c r="M138" s="152">
        <v>567.30769230769226</v>
      </c>
      <c r="N138" s="156" t="str">
        <f t="shared" si="7"/>
        <v/>
      </c>
      <c r="O138" s="155">
        <f t="shared" si="8"/>
        <v>591.96678321678326</v>
      </c>
      <c r="V138" s="153"/>
      <c r="W138" s="153"/>
      <c r="X138" s="153"/>
      <c r="Y138" s="153"/>
      <c r="Z138" s="153"/>
      <c r="AA138" s="153"/>
      <c r="AB138" s="153"/>
      <c r="AC138" s="153"/>
      <c r="AD138" s="153"/>
      <c r="AE138" s="153"/>
      <c r="AF138" s="153"/>
      <c r="AG138" s="153"/>
      <c r="AH138" s="153"/>
      <c r="AI138" s="153"/>
      <c r="AJ138" s="153"/>
      <c r="AK138" s="153"/>
    </row>
    <row r="139" spans="1:37" x14ac:dyDescent="0.25">
      <c r="A139" s="151" t="s">
        <v>613</v>
      </c>
      <c r="B139" s="151" t="s">
        <v>614</v>
      </c>
      <c r="C139" s="151" t="s">
        <v>17</v>
      </c>
      <c r="D139" s="151" t="s">
        <v>5</v>
      </c>
      <c r="E139" s="152">
        <v>630.76923076923072</v>
      </c>
      <c r="F139" s="156" t="e">
        <f t="shared" si="6"/>
        <v>#N/A</v>
      </c>
      <c r="G139" s="155">
        <v>655.86538461538407</v>
      </c>
      <c r="H139" s="153"/>
      <c r="I139" s="151" t="s">
        <v>521</v>
      </c>
      <c r="J139" s="151" t="s">
        <v>522</v>
      </c>
      <c r="K139" s="151" t="s">
        <v>25</v>
      </c>
      <c r="L139" s="151" t="s">
        <v>24</v>
      </c>
      <c r="M139" s="152">
        <v>567.30769230769226</v>
      </c>
      <c r="N139" s="156" t="str">
        <f t="shared" si="7"/>
        <v/>
      </c>
      <c r="O139" s="155">
        <f t="shared" si="8"/>
        <v>591.96678321678326</v>
      </c>
      <c r="V139" s="153"/>
      <c r="W139" s="153"/>
      <c r="X139" s="153"/>
      <c r="Y139" s="153"/>
      <c r="Z139" s="153"/>
      <c r="AA139" s="153"/>
      <c r="AB139" s="153"/>
      <c r="AC139" s="153"/>
      <c r="AD139" s="153"/>
      <c r="AE139" s="153"/>
      <c r="AF139" s="153"/>
      <c r="AG139" s="153"/>
      <c r="AH139" s="153"/>
      <c r="AI139" s="153"/>
      <c r="AJ139" s="153"/>
      <c r="AK139" s="153"/>
    </row>
    <row r="140" spans="1:37" x14ac:dyDescent="0.25">
      <c r="A140" s="151" t="s">
        <v>611</v>
      </c>
      <c r="B140" s="151" t="s">
        <v>612</v>
      </c>
      <c r="C140" s="151" t="s">
        <v>13</v>
      </c>
      <c r="D140" s="151" t="s">
        <v>1</v>
      </c>
      <c r="E140" s="152">
        <v>628.84615384615381</v>
      </c>
      <c r="F140" s="156" t="e">
        <f t="shared" si="6"/>
        <v>#N/A</v>
      </c>
      <c r="G140" s="155">
        <v>655.86538461538407</v>
      </c>
      <c r="H140" s="153"/>
      <c r="I140" s="151" t="s">
        <v>591</v>
      </c>
      <c r="J140" s="151" t="s">
        <v>592</v>
      </c>
      <c r="K140" s="151" t="s">
        <v>15</v>
      </c>
      <c r="L140" s="151" t="s">
        <v>3</v>
      </c>
      <c r="M140" s="152">
        <v>565.38461538461536</v>
      </c>
      <c r="N140" s="156" t="str">
        <f t="shared" si="7"/>
        <v/>
      </c>
      <c r="O140" s="155">
        <f t="shared" si="8"/>
        <v>591.96678321678326</v>
      </c>
      <c r="V140" s="153"/>
      <c r="W140" s="153"/>
      <c r="X140" s="153"/>
      <c r="Y140" s="153"/>
      <c r="Z140" s="153"/>
      <c r="AA140" s="153"/>
      <c r="AB140" s="153"/>
      <c r="AC140" s="153"/>
      <c r="AD140" s="153"/>
      <c r="AE140" s="153"/>
      <c r="AF140" s="153"/>
      <c r="AG140" s="153"/>
      <c r="AH140" s="153"/>
      <c r="AI140" s="153"/>
      <c r="AJ140" s="153"/>
      <c r="AK140" s="153"/>
    </row>
    <row r="141" spans="1:37" x14ac:dyDescent="0.25">
      <c r="A141" s="151" t="s">
        <v>633</v>
      </c>
      <c r="B141" s="151" t="s">
        <v>634</v>
      </c>
      <c r="C141" s="151" t="s">
        <v>13</v>
      </c>
      <c r="D141" s="151" t="s">
        <v>1</v>
      </c>
      <c r="E141" s="152">
        <v>628.84615384615381</v>
      </c>
      <c r="F141" s="156" t="e">
        <f t="shared" si="6"/>
        <v>#N/A</v>
      </c>
      <c r="G141" s="155">
        <v>655.86538461538407</v>
      </c>
      <c r="H141" s="153"/>
      <c r="I141" s="151" t="s">
        <v>583</v>
      </c>
      <c r="J141" s="151" t="s">
        <v>584</v>
      </c>
      <c r="K141" s="151" t="s">
        <v>25</v>
      </c>
      <c r="L141" s="151" t="s">
        <v>24</v>
      </c>
      <c r="M141" s="152">
        <v>563.46153846153845</v>
      </c>
      <c r="N141" s="156" t="str">
        <f t="shared" si="7"/>
        <v/>
      </c>
      <c r="O141" s="155">
        <f t="shared" si="8"/>
        <v>591.96678321678326</v>
      </c>
      <c r="V141" s="153"/>
      <c r="W141" s="153"/>
      <c r="X141" s="153"/>
      <c r="Y141" s="153"/>
      <c r="Z141" s="153"/>
      <c r="AA141" s="153"/>
      <c r="AB141" s="153"/>
      <c r="AC141" s="153"/>
      <c r="AD141" s="153"/>
      <c r="AE141" s="153"/>
      <c r="AF141" s="153"/>
      <c r="AG141" s="153"/>
      <c r="AH141" s="153"/>
      <c r="AI141" s="153"/>
      <c r="AJ141" s="153"/>
      <c r="AK141" s="153"/>
    </row>
    <row r="142" spans="1:37" x14ac:dyDescent="0.25">
      <c r="A142" s="151" t="s">
        <v>657</v>
      </c>
      <c r="B142" s="151" t="s">
        <v>658</v>
      </c>
      <c r="C142" s="151" t="s">
        <v>16</v>
      </c>
      <c r="D142" s="151" t="s">
        <v>4</v>
      </c>
      <c r="E142" s="152">
        <v>626.92307692307691</v>
      </c>
      <c r="F142" s="156" t="e">
        <f t="shared" si="6"/>
        <v>#N/A</v>
      </c>
      <c r="G142" s="155">
        <v>655.86538461538407</v>
      </c>
      <c r="H142" s="153"/>
      <c r="I142" s="151" t="s">
        <v>679</v>
      </c>
      <c r="J142" s="151" t="s">
        <v>680</v>
      </c>
      <c r="K142" s="151" t="s">
        <v>19</v>
      </c>
      <c r="L142" s="151" t="s">
        <v>7</v>
      </c>
      <c r="M142" s="152">
        <v>561.53846153846155</v>
      </c>
      <c r="N142" s="156" t="str">
        <f t="shared" si="7"/>
        <v/>
      </c>
      <c r="O142" s="155">
        <f t="shared" si="8"/>
        <v>591.96678321678326</v>
      </c>
      <c r="V142" s="153"/>
      <c r="W142" s="153"/>
      <c r="X142" s="153"/>
      <c r="Y142" s="153"/>
      <c r="Z142" s="153"/>
      <c r="AA142" s="153"/>
      <c r="AB142" s="153"/>
      <c r="AC142" s="153"/>
      <c r="AD142" s="153"/>
      <c r="AE142" s="153"/>
      <c r="AF142" s="153"/>
      <c r="AG142" s="153"/>
      <c r="AH142" s="153"/>
      <c r="AI142" s="153"/>
      <c r="AJ142" s="153"/>
      <c r="AK142" s="153"/>
    </row>
    <row r="143" spans="1:37" x14ac:dyDescent="0.25">
      <c r="A143" s="151" t="s">
        <v>719</v>
      </c>
      <c r="B143" s="151" t="s">
        <v>720</v>
      </c>
      <c r="C143" s="151" t="s">
        <v>22</v>
      </c>
      <c r="D143" s="151" t="s">
        <v>46</v>
      </c>
      <c r="E143" s="152">
        <v>625</v>
      </c>
      <c r="F143" s="156" t="e">
        <f t="shared" si="6"/>
        <v>#N/A</v>
      </c>
      <c r="G143" s="155">
        <v>655.86538461538407</v>
      </c>
      <c r="H143" s="153"/>
      <c r="I143" s="151" t="s">
        <v>651</v>
      </c>
      <c r="J143" s="151" t="s">
        <v>652</v>
      </c>
      <c r="K143" s="151" t="s">
        <v>25</v>
      </c>
      <c r="L143" s="151" t="s">
        <v>24</v>
      </c>
      <c r="M143" s="152">
        <v>561.53846153846155</v>
      </c>
      <c r="N143" s="156" t="str">
        <f t="shared" si="7"/>
        <v/>
      </c>
      <c r="O143" s="155">
        <f t="shared" si="8"/>
        <v>591.96678321678326</v>
      </c>
      <c r="V143" s="153"/>
      <c r="W143" s="153"/>
      <c r="X143" s="153"/>
      <c r="Y143" s="153"/>
      <c r="Z143" s="153"/>
      <c r="AA143" s="153"/>
      <c r="AB143" s="153"/>
      <c r="AC143" s="153"/>
      <c r="AD143" s="153"/>
      <c r="AE143" s="153"/>
      <c r="AF143" s="153"/>
      <c r="AG143" s="153"/>
      <c r="AH143" s="153"/>
      <c r="AI143" s="153"/>
      <c r="AJ143" s="153"/>
      <c r="AK143" s="153"/>
    </row>
    <row r="144" spans="1:37" x14ac:dyDescent="0.25">
      <c r="A144" s="151" t="s">
        <v>703</v>
      </c>
      <c r="B144" s="151" t="s">
        <v>704</v>
      </c>
      <c r="C144" s="151" t="s">
        <v>14</v>
      </c>
      <c r="D144" s="151" t="s">
        <v>2</v>
      </c>
      <c r="E144" s="152">
        <v>623.07692307692309</v>
      </c>
      <c r="F144" s="156" t="e">
        <f t="shared" si="6"/>
        <v>#N/A</v>
      </c>
      <c r="G144" s="155">
        <v>655.86538461538407</v>
      </c>
      <c r="H144" s="153"/>
      <c r="I144" s="151" t="s">
        <v>601</v>
      </c>
      <c r="J144" s="151" t="s">
        <v>602</v>
      </c>
      <c r="K144" s="151" t="s">
        <v>25</v>
      </c>
      <c r="L144" s="151" t="s">
        <v>24</v>
      </c>
      <c r="M144" s="152">
        <v>559.61538461538464</v>
      </c>
      <c r="N144" s="156" t="str">
        <f t="shared" si="7"/>
        <v/>
      </c>
      <c r="O144" s="155">
        <f t="shared" si="8"/>
        <v>591.96678321678326</v>
      </c>
      <c r="V144" s="153"/>
      <c r="W144" s="153"/>
      <c r="X144" s="153"/>
      <c r="Y144" s="153"/>
      <c r="Z144" s="153"/>
      <c r="AA144" s="153"/>
      <c r="AB144" s="153"/>
      <c r="AC144" s="153"/>
      <c r="AD144" s="153"/>
      <c r="AE144" s="153"/>
      <c r="AF144" s="153"/>
      <c r="AG144" s="153"/>
      <c r="AH144" s="153"/>
      <c r="AI144" s="153"/>
      <c r="AJ144" s="153"/>
      <c r="AK144" s="153"/>
    </row>
    <row r="145" spans="1:37" x14ac:dyDescent="0.25">
      <c r="A145" s="151" t="s">
        <v>641</v>
      </c>
      <c r="B145" s="151" t="s">
        <v>642</v>
      </c>
      <c r="C145" s="151" t="s">
        <v>21</v>
      </c>
      <c r="D145" s="151" t="s">
        <v>9</v>
      </c>
      <c r="E145" s="152">
        <v>621.15384615384619</v>
      </c>
      <c r="F145" s="156" t="e">
        <f t="shared" si="6"/>
        <v>#N/A</v>
      </c>
      <c r="G145" s="155">
        <v>655.86538461538407</v>
      </c>
      <c r="H145" s="153"/>
      <c r="I145" s="151" t="s">
        <v>405</v>
      </c>
      <c r="J145" s="151" t="s">
        <v>406</v>
      </c>
      <c r="K145" s="151" t="s">
        <v>17</v>
      </c>
      <c r="L145" s="151" t="s">
        <v>5</v>
      </c>
      <c r="M145" s="152">
        <v>559.61538461538464</v>
      </c>
      <c r="N145" s="156" t="str">
        <f t="shared" si="7"/>
        <v/>
      </c>
      <c r="O145" s="155">
        <f t="shared" si="8"/>
        <v>591.96678321678326</v>
      </c>
      <c r="V145" s="153"/>
      <c r="W145" s="153"/>
      <c r="X145" s="153"/>
      <c r="Y145" s="153"/>
      <c r="Z145" s="153"/>
      <c r="AA145" s="153"/>
      <c r="AB145" s="153"/>
      <c r="AC145" s="153"/>
      <c r="AD145" s="153"/>
      <c r="AE145" s="153"/>
      <c r="AF145" s="153"/>
      <c r="AG145" s="153"/>
      <c r="AH145" s="153"/>
      <c r="AI145" s="153"/>
      <c r="AJ145" s="153"/>
      <c r="AK145" s="153"/>
    </row>
    <row r="146" spans="1:37" x14ac:dyDescent="0.25">
      <c r="A146" s="151" t="s">
        <v>669</v>
      </c>
      <c r="B146" s="151" t="s">
        <v>670</v>
      </c>
      <c r="C146" s="151" t="s">
        <v>23</v>
      </c>
      <c r="D146" s="151" t="s">
        <v>11</v>
      </c>
      <c r="E146" s="152">
        <v>621.15384615384619</v>
      </c>
      <c r="F146" s="156" t="e">
        <f t="shared" si="6"/>
        <v>#N/A</v>
      </c>
      <c r="G146" s="155">
        <v>655.86538461538407</v>
      </c>
      <c r="H146" s="153"/>
      <c r="I146" s="151" t="s">
        <v>549</v>
      </c>
      <c r="J146" s="151" t="s">
        <v>550</v>
      </c>
      <c r="K146" s="151" t="s">
        <v>22</v>
      </c>
      <c r="L146" s="151" t="s">
        <v>46</v>
      </c>
      <c r="M146" s="152">
        <v>559.61538461538464</v>
      </c>
      <c r="N146" s="156" t="str">
        <f t="shared" si="7"/>
        <v/>
      </c>
      <c r="O146" s="155">
        <f t="shared" si="8"/>
        <v>591.96678321678326</v>
      </c>
      <c r="V146" s="153"/>
      <c r="W146" s="153"/>
      <c r="X146" s="153"/>
      <c r="Y146" s="153"/>
      <c r="Z146" s="153"/>
      <c r="AA146" s="153"/>
      <c r="AB146" s="153"/>
      <c r="AC146" s="153"/>
      <c r="AD146" s="153"/>
      <c r="AE146" s="153"/>
      <c r="AF146" s="153"/>
      <c r="AG146" s="153"/>
      <c r="AH146" s="153"/>
      <c r="AI146" s="153"/>
      <c r="AJ146" s="153"/>
      <c r="AK146" s="153"/>
    </row>
    <row r="147" spans="1:37" x14ac:dyDescent="0.25">
      <c r="A147" s="151" t="s">
        <v>517</v>
      </c>
      <c r="B147" s="151" t="s">
        <v>518</v>
      </c>
      <c r="C147" s="151" t="s">
        <v>13</v>
      </c>
      <c r="D147" s="151" t="s">
        <v>1</v>
      </c>
      <c r="E147" s="152">
        <v>619.23076923076928</v>
      </c>
      <c r="F147" s="156" t="e">
        <f t="shared" si="6"/>
        <v>#N/A</v>
      </c>
      <c r="G147" s="155">
        <v>655.86538461538407</v>
      </c>
      <c r="H147" s="153"/>
      <c r="I147" s="151" t="s">
        <v>683</v>
      </c>
      <c r="J147" s="151" t="s">
        <v>684</v>
      </c>
      <c r="K147" s="151" t="s">
        <v>20</v>
      </c>
      <c r="L147" s="151" t="s">
        <v>8</v>
      </c>
      <c r="M147" s="152">
        <v>559.61538461538464</v>
      </c>
      <c r="N147" s="156" t="str">
        <f t="shared" si="7"/>
        <v/>
      </c>
      <c r="O147" s="155">
        <f t="shared" si="8"/>
        <v>591.96678321678326</v>
      </c>
      <c r="V147" s="153"/>
      <c r="W147" s="153"/>
      <c r="X147" s="153"/>
      <c r="Y147" s="153"/>
      <c r="Z147" s="153"/>
      <c r="AA147" s="153"/>
      <c r="AB147" s="153"/>
      <c r="AC147" s="153"/>
      <c r="AD147" s="153"/>
      <c r="AE147" s="153"/>
      <c r="AF147" s="153"/>
      <c r="AG147" s="153"/>
      <c r="AH147" s="153"/>
      <c r="AI147" s="153"/>
      <c r="AJ147" s="153"/>
      <c r="AK147" s="153"/>
    </row>
    <row r="148" spans="1:37" x14ac:dyDescent="0.25">
      <c r="A148" s="151" t="s">
        <v>617</v>
      </c>
      <c r="B148" s="151" t="s">
        <v>618</v>
      </c>
      <c r="C148" s="151" t="s">
        <v>16</v>
      </c>
      <c r="D148" s="151" t="s">
        <v>4</v>
      </c>
      <c r="E148" s="152">
        <v>619.23076923076928</v>
      </c>
      <c r="F148" s="156" t="e">
        <f t="shared" si="6"/>
        <v>#N/A</v>
      </c>
      <c r="G148" s="155">
        <v>655.86538461538407</v>
      </c>
      <c r="H148" s="153"/>
      <c r="I148" s="151" t="s">
        <v>697</v>
      </c>
      <c r="J148" s="151" t="s">
        <v>698</v>
      </c>
      <c r="K148" s="151" t="s">
        <v>13</v>
      </c>
      <c r="L148" s="151" t="s">
        <v>1</v>
      </c>
      <c r="M148" s="152">
        <v>555.76923076923072</v>
      </c>
      <c r="N148" s="156" t="str">
        <f t="shared" si="7"/>
        <v/>
      </c>
      <c r="O148" s="155">
        <f t="shared" si="8"/>
        <v>591.96678321678326</v>
      </c>
      <c r="V148" s="153"/>
      <c r="W148" s="153"/>
      <c r="X148" s="153"/>
      <c r="Y148" s="153"/>
      <c r="Z148" s="153"/>
      <c r="AA148" s="153"/>
      <c r="AB148" s="153"/>
      <c r="AC148" s="153"/>
      <c r="AD148" s="153"/>
      <c r="AE148" s="153"/>
      <c r="AF148" s="153"/>
      <c r="AG148" s="153"/>
      <c r="AH148" s="153"/>
      <c r="AI148" s="153"/>
      <c r="AJ148" s="153"/>
      <c r="AK148" s="153"/>
    </row>
    <row r="149" spans="1:37" x14ac:dyDescent="0.25">
      <c r="A149" s="151" t="s">
        <v>651</v>
      </c>
      <c r="B149" s="151" t="s">
        <v>652</v>
      </c>
      <c r="C149" s="151" t="s">
        <v>25</v>
      </c>
      <c r="D149" s="151" t="s">
        <v>24</v>
      </c>
      <c r="E149" s="152">
        <v>619.23076923076928</v>
      </c>
      <c r="F149" s="156" t="e">
        <f t="shared" si="6"/>
        <v>#N/A</v>
      </c>
      <c r="G149" s="155">
        <v>655.86538461538407</v>
      </c>
      <c r="H149" s="153"/>
      <c r="I149" s="151" t="s">
        <v>617</v>
      </c>
      <c r="J149" s="151" t="s">
        <v>618</v>
      </c>
      <c r="K149" s="151" t="s">
        <v>16</v>
      </c>
      <c r="L149" s="151" t="s">
        <v>4</v>
      </c>
      <c r="M149" s="152">
        <v>551.92307692307691</v>
      </c>
      <c r="N149" s="156" t="str">
        <f t="shared" si="7"/>
        <v/>
      </c>
      <c r="O149" s="155">
        <f t="shared" si="8"/>
        <v>591.96678321678326</v>
      </c>
      <c r="V149" s="153"/>
      <c r="W149" s="153"/>
      <c r="X149" s="153"/>
      <c r="Y149" s="153"/>
      <c r="Z149" s="153"/>
      <c r="AA149" s="153"/>
      <c r="AB149" s="153"/>
      <c r="AC149" s="153"/>
      <c r="AD149" s="153"/>
      <c r="AE149" s="153"/>
      <c r="AF149" s="153"/>
      <c r="AG149" s="153"/>
      <c r="AH149" s="153"/>
      <c r="AI149" s="153"/>
      <c r="AJ149" s="153"/>
      <c r="AK149" s="153"/>
    </row>
    <row r="150" spans="1:37" x14ac:dyDescent="0.25">
      <c r="A150" s="151" t="s">
        <v>683</v>
      </c>
      <c r="B150" s="151" t="s">
        <v>684</v>
      </c>
      <c r="C150" s="151" t="s">
        <v>20</v>
      </c>
      <c r="D150" s="151" t="s">
        <v>8</v>
      </c>
      <c r="E150" s="152">
        <v>619.23076923076928</v>
      </c>
      <c r="F150" s="156" t="e">
        <f t="shared" si="6"/>
        <v>#N/A</v>
      </c>
      <c r="G150" s="155">
        <v>655.86538461538407</v>
      </c>
      <c r="H150" s="153"/>
      <c r="I150" s="151" t="s">
        <v>703</v>
      </c>
      <c r="J150" s="151" t="s">
        <v>704</v>
      </c>
      <c r="K150" s="151" t="s">
        <v>14</v>
      </c>
      <c r="L150" s="151" t="s">
        <v>2</v>
      </c>
      <c r="M150" s="152">
        <v>551.92307692307691</v>
      </c>
      <c r="N150" s="156" t="str">
        <f t="shared" si="7"/>
        <v/>
      </c>
      <c r="O150" s="155">
        <f t="shared" si="8"/>
        <v>591.96678321678326</v>
      </c>
      <c r="V150" s="153"/>
      <c r="W150" s="153"/>
      <c r="X150" s="153"/>
      <c r="Y150" s="153"/>
      <c r="Z150" s="153"/>
      <c r="AA150" s="153"/>
      <c r="AB150" s="153"/>
      <c r="AC150" s="153"/>
      <c r="AD150" s="153"/>
      <c r="AE150" s="153"/>
      <c r="AF150" s="153"/>
      <c r="AG150" s="153"/>
      <c r="AH150" s="153"/>
      <c r="AI150" s="153"/>
      <c r="AJ150" s="153"/>
      <c r="AK150" s="153"/>
    </row>
    <row r="151" spans="1:37" x14ac:dyDescent="0.25">
      <c r="A151" s="151" t="s">
        <v>699</v>
      </c>
      <c r="B151" s="151" t="s">
        <v>700</v>
      </c>
      <c r="C151" s="151" t="s">
        <v>19</v>
      </c>
      <c r="D151" s="151" t="s">
        <v>7</v>
      </c>
      <c r="E151" s="152">
        <v>619.23076923076928</v>
      </c>
      <c r="F151" s="156" t="e">
        <f t="shared" si="6"/>
        <v>#N/A</v>
      </c>
      <c r="G151" s="155">
        <v>655.86538461538407</v>
      </c>
      <c r="H151" s="153"/>
      <c r="I151" s="151" t="s">
        <v>587</v>
      </c>
      <c r="J151" s="151" t="s">
        <v>588</v>
      </c>
      <c r="K151" s="151" t="s">
        <v>13</v>
      </c>
      <c r="L151" s="151" t="s">
        <v>1</v>
      </c>
      <c r="M151" s="152">
        <v>548.07692307692309</v>
      </c>
      <c r="N151" s="156" t="str">
        <f t="shared" si="7"/>
        <v/>
      </c>
      <c r="O151" s="155">
        <f t="shared" si="8"/>
        <v>591.96678321678326</v>
      </c>
      <c r="V151" s="153"/>
      <c r="W151" s="153"/>
      <c r="X151" s="153"/>
      <c r="Y151" s="153"/>
      <c r="Z151" s="153"/>
      <c r="AA151" s="153"/>
      <c r="AB151" s="153"/>
      <c r="AC151" s="153"/>
      <c r="AD151" s="153"/>
      <c r="AE151" s="153"/>
      <c r="AF151" s="153"/>
      <c r="AG151" s="153"/>
      <c r="AH151" s="153"/>
      <c r="AI151" s="153"/>
      <c r="AJ151" s="153"/>
      <c r="AK151" s="153"/>
    </row>
    <row r="152" spans="1:37" x14ac:dyDescent="0.25">
      <c r="A152" s="151" t="s">
        <v>711</v>
      </c>
      <c r="B152" s="151" t="s">
        <v>712</v>
      </c>
      <c r="C152" s="151" t="s">
        <v>25</v>
      </c>
      <c r="D152" s="151" t="s">
        <v>24</v>
      </c>
      <c r="E152" s="152">
        <v>619.23076923076928</v>
      </c>
      <c r="F152" s="156" t="e">
        <f t="shared" si="6"/>
        <v>#N/A</v>
      </c>
      <c r="G152" s="155">
        <v>655.86538461538407</v>
      </c>
      <c r="H152" s="153"/>
      <c r="I152" s="151" t="s">
        <v>661</v>
      </c>
      <c r="J152" s="151" t="s">
        <v>662</v>
      </c>
      <c r="K152" s="151" t="s">
        <v>23</v>
      </c>
      <c r="L152" s="151" t="s">
        <v>11</v>
      </c>
      <c r="M152" s="152">
        <v>548.07692307692309</v>
      </c>
      <c r="N152" s="156" t="str">
        <f t="shared" si="7"/>
        <v/>
      </c>
      <c r="O152" s="155">
        <f t="shared" si="8"/>
        <v>591.96678321678326</v>
      </c>
      <c r="V152" s="153"/>
      <c r="W152" s="153"/>
      <c r="X152" s="153"/>
      <c r="Y152" s="153"/>
      <c r="Z152" s="153"/>
      <c r="AA152" s="153"/>
      <c r="AB152" s="153"/>
      <c r="AC152" s="153"/>
      <c r="AD152" s="153"/>
      <c r="AE152" s="153"/>
      <c r="AF152" s="153"/>
      <c r="AG152" s="153"/>
      <c r="AH152" s="153"/>
      <c r="AI152" s="153"/>
      <c r="AJ152" s="153"/>
      <c r="AK152" s="153"/>
    </row>
    <row r="153" spans="1:37" x14ac:dyDescent="0.25">
      <c r="A153" s="151" t="s">
        <v>673</v>
      </c>
      <c r="B153" s="151" t="s">
        <v>674</v>
      </c>
      <c r="C153" s="151" t="s">
        <v>20</v>
      </c>
      <c r="D153" s="151" t="s">
        <v>8</v>
      </c>
      <c r="E153" s="152">
        <v>615.38461538461536</v>
      </c>
      <c r="F153" s="156" t="e">
        <f t="shared" si="6"/>
        <v>#N/A</v>
      </c>
      <c r="G153" s="155">
        <v>655.86538461538407</v>
      </c>
      <c r="H153" s="153"/>
      <c r="I153" s="151" t="s">
        <v>637</v>
      </c>
      <c r="J153" s="151" t="s">
        <v>638</v>
      </c>
      <c r="K153" s="151" t="s">
        <v>15</v>
      </c>
      <c r="L153" s="151" t="s">
        <v>3</v>
      </c>
      <c r="M153" s="152">
        <v>548.07692307692309</v>
      </c>
      <c r="N153" s="156" t="str">
        <f t="shared" si="7"/>
        <v/>
      </c>
      <c r="O153" s="155">
        <f t="shared" si="8"/>
        <v>591.96678321678326</v>
      </c>
      <c r="V153" s="153"/>
      <c r="W153" s="153"/>
      <c r="X153" s="153"/>
      <c r="Y153" s="153"/>
      <c r="Z153" s="153"/>
      <c r="AA153" s="153"/>
      <c r="AB153" s="153"/>
      <c r="AC153" s="153"/>
      <c r="AD153" s="153"/>
      <c r="AE153" s="153"/>
      <c r="AF153" s="153"/>
      <c r="AG153" s="153"/>
      <c r="AH153" s="153"/>
      <c r="AI153" s="153"/>
      <c r="AJ153" s="153"/>
      <c r="AK153" s="153"/>
    </row>
    <row r="154" spans="1:37" x14ac:dyDescent="0.25">
      <c r="A154" s="151" t="s">
        <v>687</v>
      </c>
      <c r="B154" s="151" t="s">
        <v>688</v>
      </c>
      <c r="C154" s="151" t="s">
        <v>25</v>
      </c>
      <c r="D154" s="151" t="s">
        <v>24</v>
      </c>
      <c r="E154" s="152">
        <v>615.38461538461536</v>
      </c>
      <c r="F154" s="156" t="e">
        <f t="shared" si="6"/>
        <v>#N/A</v>
      </c>
      <c r="G154" s="155">
        <v>655.86538461538407</v>
      </c>
      <c r="H154" s="153"/>
      <c r="I154" s="151" t="s">
        <v>673</v>
      </c>
      <c r="J154" s="151" t="s">
        <v>674</v>
      </c>
      <c r="K154" s="151" t="s">
        <v>20</v>
      </c>
      <c r="L154" s="151" t="s">
        <v>8</v>
      </c>
      <c r="M154" s="152">
        <v>546.15384615384619</v>
      </c>
      <c r="N154" s="156" t="str">
        <f t="shared" si="7"/>
        <v/>
      </c>
      <c r="O154" s="155">
        <f t="shared" si="8"/>
        <v>591.96678321678326</v>
      </c>
      <c r="V154" s="153"/>
      <c r="W154" s="153"/>
      <c r="X154" s="153"/>
      <c r="Y154" s="153"/>
      <c r="Z154" s="153"/>
      <c r="AA154" s="153"/>
      <c r="AB154" s="153"/>
      <c r="AC154" s="153"/>
      <c r="AD154" s="153"/>
      <c r="AE154" s="153"/>
      <c r="AF154" s="153"/>
      <c r="AG154" s="153"/>
      <c r="AH154" s="153"/>
      <c r="AI154" s="153"/>
      <c r="AJ154" s="153"/>
      <c r="AK154" s="153"/>
    </row>
    <row r="155" spans="1:37" x14ac:dyDescent="0.25">
      <c r="A155" s="151" t="s">
        <v>609</v>
      </c>
      <c r="B155" s="151" t="s">
        <v>610</v>
      </c>
      <c r="C155" s="151" t="s">
        <v>20</v>
      </c>
      <c r="D155" s="151" t="s">
        <v>8</v>
      </c>
      <c r="E155" s="152">
        <v>613.46153846153845</v>
      </c>
      <c r="F155" s="156" t="e">
        <f t="shared" si="6"/>
        <v>#N/A</v>
      </c>
      <c r="G155" s="155">
        <v>655.86538461538407</v>
      </c>
      <c r="H155" s="153"/>
      <c r="I155" s="151" t="s">
        <v>687</v>
      </c>
      <c r="J155" s="151" t="s">
        <v>688</v>
      </c>
      <c r="K155" s="151" t="s">
        <v>25</v>
      </c>
      <c r="L155" s="151" t="s">
        <v>24</v>
      </c>
      <c r="M155" s="152">
        <v>542.30769230769226</v>
      </c>
      <c r="N155" s="156" t="str">
        <f t="shared" si="7"/>
        <v/>
      </c>
      <c r="O155" s="155">
        <f t="shared" si="8"/>
        <v>591.96678321678326</v>
      </c>
      <c r="V155" s="153"/>
      <c r="W155" s="153"/>
      <c r="X155" s="153"/>
      <c r="Y155" s="153"/>
      <c r="Z155" s="153"/>
      <c r="AA155" s="153"/>
      <c r="AB155" s="153"/>
      <c r="AC155" s="153"/>
      <c r="AD155" s="153"/>
      <c r="AE155" s="153"/>
      <c r="AF155" s="153"/>
      <c r="AG155" s="153"/>
      <c r="AH155" s="153"/>
      <c r="AI155" s="153"/>
      <c r="AJ155" s="153"/>
      <c r="AK155" s="153"/>
    </row>
    <row r="156" spans="1:37" x14ac:dyDescent="0.25">
      <c r="A156" s="151" t="s">
        <v>539</v>
      </c>
      <c r="B156" s="151" t="s">
        <v>540</v>
      </c>
      <c r="C156" s="151" t="s">
        <v>20</v>
      </c>
      <c r="D156" s="151" t="s">
        <v>8</v>
      </c>
      <c r="E156" s="152">
        <v>611.53846153846155</v>
      </c>
      <c r="F156" s="156" t="e">
        <f t="shared" si="6"/>
        <v>#N/A</v>
      </c>
      <c r="G156" s="155">
        <v>655.86538461538407</v>
      </c>
      <c r="H156" s="153"/>
      <c r="I156" s="151" t="s">
        <v>711</v>
      </c>
      <c r="J156" s="151" t="s">
        <v>712</v>
      </c>
      <c r="K156" s="151" t="s">
        <v>25</v>
      </c>
      <c r="L156" s="151" t="s">
        <v>24</v>
      </c>
      <c r="M156" s="152">
        <v>542.30769230769226</v>
      </c>
      <c r="N156" s="156" t="str">
        <f t="shared" si="7"/>
        <v/>
      </c>
      <c r="O156" s="155">
        <f t="shared" si="8"/>
        <v>591.96678321678326</v>
      </c>
      <c r="V156" s="153"/>
      <c r="W156" s="153"/>
      <c r="X156" s="153"/>
      <c r="Y156" s="153"/>
      <c r="Z156" s="153"/>
      <c r="AA156" s="153"/>
      <c r="AB156" s="153"/>
      <c r="AC156" s="153"/>
      <c r="AD156" s="153"/>
      <c r="AE156" s="153"/>
      <c r="AF156" s="153"/>
      <c r="AG156" s="153"/>
      <c r="AH156" s="153"/>
      <c r="AI156" s="153"/>
      <c r="AJ156" s="153"/>
      <c r="AK156" s="153"/>
    </row>
    <row r="157" spans="1:37" x14ac:dyDescent="0.25">
      <c r="A157" s="151" t="s">
        <v>621</v>
      </c>
      <c r="B157" s="151" t="s">
        <v>622</v>
      </c>
      <c r="C157" s="151" t="s">
        <v>15</v>
      </c>
      <c r="D157" s="151" t="s">
        <v>3</v>
      </c>
      <c r="E157" s="152">
        <v>611.53846153846155</v>
      </c>
      <c r="F157" s="156" t="e">
        <f t="shared" si="6"/>
        <v>#N/A</v>
      </c>
      <c r="G157" s="155">
        <v>655.86538461538407</v>
      </c>
      <c r="H157" s="153"/>
      <c r="I157" s="151" t="s">
        <v>657</v>
      </c>
      <c r="J157" s="151" t="s">
        <v>658</v>
      </c>
      <c r="K157" s="151" t="s">
        <v>16</v>
      </c>
      <c r="L157" s="151" t="s">
        <v>4</v>
      </c>
      <c r="M157" s="152">
        <v>540.38461538461536</v>
      </c>
      <c r="N157" s="156" t="str">
        <f t="shared" si="7"/>
        <v/>
      </c>
      <c r="O157" s="155">
        <f t="shared" si="8"/>
        <v>591.96678321678326</v>
      </c>
      <c r="V157" s="153"/>
      <c r="W157" s="153"/>
      <c r="X157" s="153"/>
      <c r="Y157" s="153"/>
      <c r="Z157" s="153"/>
      <c r="AA157" s="153"/>
      <c r="AB157" s="153"/>
      <c r="AC157" s="153"/>
      <c r="AD157" s="153"/>
      <c r="AE157" s="153"/>
      <c r="AF157" s="153"/>
      <c r="AG157" s="153"/>
      <c r="AH157" s="153"/>
      <c r="AI157" s="153"/>
      <c r="AJ157" s="153"/>
      <c r="AK157" s="153"/>
    </row>
    <row r="158" spans="1:37" x14ac:dyDescent="0.25">
      <c r="A158" s="151" t="s">
        <v>709</v>
      </c>
      <c r="B158" s="151" t="s">
        <v>710</v>
      </c>
      <c r="C158" s="151" t="s">
        <v>17</v>
      </c>
      <c r="D158" s="151" t="s">
        <v>5</v>
      </c>
      <c r="E158" s="152">
        <v>611.53846153846155</v>
      </c>
      <c r="F158" s="156" t="e">
        <f t="shared" si="6"/>
        <v>#N/A</v>
      </c>
      <c r="G158" s="155">
        <v>655.86538461538407</v>
      </c>
      <c r="H158" s="153"/>
      <c r="I158" s="151" t="s">
        <v>545</v>
      </c>
      <c r="J158" s="151" t="s">
        <v>546</v>
      </c>
      <c r="K158" s="151" t="s">
        <v>19</v>
      </c>
      <c r="L158" s="151" t="s">
        <v>7</v>
      </c>
      <c r="M158" s="152">
        <v>538.46153846153845</v>
      </c>
      <c r="N158" s="156" t="str">
        <f t="shared" si="7"/>
        <v/>
      </c>
      <c r="O158" s="155">
        <f t="shared" si="8"/>
        <v>591.96678321678326</v>
      </c>
      <c r="V158" s="153"/>
      <c r="W158" s="153"/>
      <c r="X158" s="153"/>
      <c r="Y158" s="153"/>
      <c r="Z158" s="153"/>
      <c r="AA158" s="153"/>
      <c r="AB158" s="153"/>
      <c r="AC158" s="153"/>
      <c r="AD158" s="153"/>
      <c r="AE158" s="153"/>
      <c r="AF158" s="153"/>
      <c r="AG158" s="153"/>
      <c r="AH158" s="153"/>
      <c r="AI158" s="153"/>
      <c r="AJ158" s="153"/>
      <c r="AK158" s="153"/>
    </row>
    <row r="159" spans="1:37" x14ac:dyDescent="0.25">
      <c r="A159" s="151" t="s">
        <v>541</v>
      </c>
      <c r="B159" s="151" t="s">
        <v>542</v>
      </c>
      <c r="C159" s="151" t="s">
        <v>21</v>
      </c>
      <c r="D159" s="151" t="s">
        <v>9</v>
      </c>
      <c r="E159" s="152">
        <v>609.61538461538464</v>
      </c>
      <c r="F159" s="156" t="e">
        <f t="shared" si="6"/>
        <v>#N/A</v>
      </c>
      <c r="G159" s="155">
        <v>655.86538461538407</v>
      </c>
      <c r="H159" s="153"/>
      <c r="I159" s="151" t="s">
        <v>681</v>
      </c>
      <c r="J159" s="151" t="s">
        <v>682</v>
      </c>
      <c r="K159" s="151" t="s">
        <v>13</v>
      </c>
      <c r="L159" s="151" t="s">
        <v>1</v>
      </c>
      <c r="M159" s="152">
        <v>538.46153846153845</v>
      </c>
      <c r="N159" s="156" t="str">
        <f t="shared" si="7"/>
        <v/>
      </c>
      <c r="O159" s="155">
        <f t="shared" si="8"/>
        <v>591.96678321678326</v>
      </c>
      <c r="V159" s="153"/>
      <c r="W159" s="153"/>
      <c r="X159" s="153"/>
      <c r="Y159" s="153"/>
      <c r="Z159" s="153"/>
      <c r="AA159" s="153"/>
      <c r="AB159" s="153"/>
      <c r="AC159" s="153"/>
      <c r="AD159" s="153"/>
      <c r="AE159" s="153"/>
      <c r="AF159" s="153"/>
      <c r="AG159" s="153"/>
      <c r="AH159" s="153"/>
      <c r="AI159" s="153"/>
      <c r="AJ159" s="153"/>
      <c r="AK159" s="153"/>
    </row>
    <row r="160" spans="1:37" x14ac:dyDescent="0.25">
      <c r="A160" s="151" t="s">
        <v>691</v>
      </c>
      <c r="B160" s="151" t="s">
        <v>692</v>
      </c>
      <c r="C160" s="151" t="s">
        <v>14</v>
      </c>
      <c r="D160" s="151" t="s">
        <v>2</v>
      </c>
      <c r="E160" s="152">
        <v>609.61538461538464</v>
      </c>
      <c r="F160" s="156" t="e">
        <f t="shared" si="6"/>
        <v>#N/A</v>
      </c>
      <c r="G160" s="155">
        <v>655.86538461538407</v>
      </c>
      <c r="H160" s="153"/>
      <c r="I160" s="151" t="s">
        <v>685</v>
      </c>
      <c r="J160" s="151" t="s">
        <v>686</v>
      </c>
      <c r="K160" s="151" t="s">
        <v>21</v>
      </c>
      <c r="L160" s="151" t="s">
        <v>9</v>
      </c>
      <c r="M160" s="152">
        <v>538.46153846153845</v>
      </c>
      <c r="N160" s="156" t="str">
        <f t="shared" si="7"/>
        <v/>
      </c>
      <c r="O160" s="155">
        <f t="shared" si="8"/>
        <v>591.96678321678326</v>
      </c>
      <c r="V160" s="153"/>
      <c r="W160" s="153"/>
      <c r="X160" s="153"/>
      <c r="Y160" s="153"/>
      <c r="Z160" s="153"/>
      <c r="AA160" s="153"/>
      <c r="AB160" s="153"/>
      <c r="AC160" s="153"/>
      <c r="AD160" s="153"/>
      <c r="AE160" s="153"/>
      <c r="AF160" s="153"/>
      <c r="AG160" s="153"/>
      <c r="AH160" s="153"/>
      <c r="AI160" s="153"/>
      <c r="AJ160" s="153"/>
      <c r="AK160" s="153"/>
    </row>
    <row r="161" spans="1:37" x14ac:dyDescent="0.25">
      <c r="A161" s="151" t="s">
        <v>545</v>
      </c>
      <c r="B161" s="151" t="s">
        <v>546</v>
      </c>
      <c r="C161" s="151" t="s">
        <v>19</v>
      </c>
      <c r="D161" s="151" t="s">
        <v>7</v>
      </c>
      <c r="E161" s="152">
        <v>605.76923076923072</v>
      </c>
      <c r="F161" s="156" t="e">
        <f t="shared" si="6"/>
        <v>#N/A</v>
      </c>
      <c r="G161" s="155">
        <v>655.86538461538407</v>
      </c>
      <c r="H161" s="153"/>
      <c r="I161" s="151" t="s">
        <v>709</v>
      </c>
      <c r="J161" s="151" t="s">
        <v>710</v>
      </c>
      <c r="K161" s="151" t="s">
        <v>17</v>
      </c>
      <c r="L161" s="151" t="s">
        <v>5</v>
      </c>
      <c r="M161" s="152">
        <v>538.46153846153845</v>
      </c>
      <c r="N161" s="156" t="str">
        <f t="shared" si="7"/>
        <v/>
      </c>
      <c r="O161" s="155">
        <f t="shared" si="8"/>
        <v>591.96678321678326</v>
      </c>
      <c r="V161" s="153"/>
      <c r="W161" s="153"/>
      <c r="X161" s="153"/>
      <c r="Y161" s="153"/>
      <c r="Z161" s="153"/>
      <c r="AA161" s="153"/>
      <c r="AB161" s="153"/>
      <c r="AC161" s="153"/>
      <c r="AD161" s="153"/>
      <c r="AE161" s="153"/>
      <c r="AF161" s="153"/>
      <c r="AG161" s="153"/>
      <c r="AH161" s="153"/>
      <c r="AI161" s="153"/>
      <c r="AJ161" s="153"/>
      <c r="AK161" s="153"/>
    </row>
    <row r="162" spans="1:37" x14ac:dyDescent="0.25">
      <c r="A162" s="151" t="s">
        <v>675</v>
      </c>
      <c r="B162" s="151" t="s">
        <v>676</v>
      </c>
      <c r="C162" s="151" t="s">
        <v>25</v>
      </c>
      <c r="D162" s="151" t="s">
        <v>24</v>
      </c>
      <c r="E162" s="152">
        <v>605.76923076923072</v>
      </c>
      <c r="F162" s="156" t="e">
        <f t="shared" si="6"/>
        <v>#N/A</v>
      </c>
      <c r="G162" s="155">
        <v>655.86538461538407</v>
      </c>
      <c r="H162" s="153"/>
      <c r="I162" s="151" t="s">
        <v>647</v>
      </c>
      <c r="J162" s="151" t="s">
        <v>648</v>
      </c>
      <c r="K162" s="151" t="s">
        <v>21</v>
      </c>
      <c r="L162" s="151" t="s">
        <v>9</v>
      </c>
      <c r="M162" s="152">
        <v>536.53846153846155</v>
      </c>
      <c r="N162" s="156" t="str">
        <f t="shared" si="7"/>
        <v/>
      </c>
      <c r="O162" s="155">
        <f t="shared" si="8"/>
        <v>591.96678321678326</v>
      </c>
      <c r="V162" s="153"/>
      <c r="W162" s="153"/>
      <c r="X162" s="153"/>
      <c r="Y162" s="153"/>
      <c r="Z162" s="153"/>
      <c r="AA162" s="153"/>
      <c r="AB162" s="153"/>
      <c r="AC162" s="153"/>
      <c r="AD162" s="153"/>
      <c r="AE162" s="153"/>
      <c r="AF162" s="153"/>
      <c r="AG162" s="153"/>
      <c r="AH162" s="153"/>
      <c r="AI162" s="153"/>
      <c r="AJ162" s="153"/>
      <c r="AK162" s="153"/>
    </row>
    <row r="163" spans="1:37" x14ac:dyDescent="0.25">
      <c r="A163" s="151" t="s">
        <v>589</v>
      </c>
      <c r="B163" s="151" t="s">
        <v>590</v>
      </c>
      <c r="C163" s="151" t="s">
        <v>21</v>
      </c>
      <c r="D163" s="151" t="s">
        <v>9</v>
      </c>
      <c r="E163" s="152">
        <v>603.84615384615381</v>
      </c>
      <c r="F163" s="156" t="e">
        <f t="shared" si="6"/>
        <v>#N/A</v>
      </c>
      <c r="G163" s="155">
        <v>655.86538461538407</v>
      </c>
      <c r="H163" s="153"/>
      <c r="I163" s="151" t="s">
        <v>659</v>
      </c>
      <c r="J163" s="151" t="s">
        <v>660</v>
      </c>
      <c r="K163" s="151" t="s">
        <v>21</v>
      </c>
      <c r="L163" s="151" t="s">
        <v>9</v>
      </c>
      <c r="M163" s="152">
        <v>536.53846153846155</v>
      </c>
      <c r="N163" s="156" t="str">
        <f t="shared" si="7"/>
        <v/>
      </c>
      <c r="O163" s="155">
        <f t="shared" si="8"/>
        <v>591.96678321678326</v>
      </c>
      <c r="V163" s="153"/>
      <c r="W163" s="153"/>
      <c r="X163" s="153"/>
      <c r="Y163" s="153"/>
      <c r="Z163" s="153"/>
      <c r="AA163" s="153"/>
      <c r="AB163" s="153"/>
      <c r="AC163" s="153"/>
      <c r="AD163" s="153"/>
      <c r="AE163" s="153"/>
      <c r="AF163" s="153"/>
      <c r="AG163" s="153"/>
      <c r="AH163" s="153"/>
      <c r="AI163" s="153"/>
      <c r="AJ163" s="153"/>
      <c r="AK163" s="153"/>
    </row>
    <row r="164" spans="1:37" x14ac:dyDescent="0.25">
      <c r="A164" s="151" t="s">
        <v>623</v>
      </c>
      <c r="B164" s="151" t="s">
        <v>624</v>
      </c>
      <c r="C164" s="151" t="s">
        <v>15</v>
      </c>
      <c r="D164" s="151" t="s">
        <v>3</v>
      </c>
      <c r="E164" s="152">
        <v>603.84615384615381</v>
      </c>
      <c r="F164" s="156" t="e">
        <f t="shared" si="6"/>
        <v>#N/A</v>
      </c>
      <c r="G164" s="155">
        <v>655.86538461538407</v>
      </c>
      <c r="H164" s="153"/>
      <c r="I164" s="151" t="s">
        <v>559</v>
      </c>
      <c r="J164" s="151" t="s">
        <v>560</v>
      </c>
      <c r="K164" s="151" t="s">
        <v>19</v>
      </c>
      <c r="L164" s="151" t="s">
        <v>7</v>
      </c>
      <c r="M164" s="152">
        <v>532.69230769230774</v>
      </c>
      <c r="N164" s="156" t="str">
        <f t="shared" si="7"/>
        <v/>
      </c>
      <c r="O164" s="155">
        <f t="shared" si="8"/>
        <v>591.96678321678326</v>
      </c>
      <c r="V164" s="153"/>
      <c r="W164" s="153"/>
      <c r="X164" s="153"/>
      <c r="Y164" s="153"/>
      <c r="Z164" s="153"/>
      <c r="AA164" s="153"/>
      <c r="AB164" s="153"/>
      <c r="AC164" s="153"/>
      <c r="AD164" s="153"/>
      <c r="AE164" s="153"/>
      <c r="AF164" s="153"/>
      <c r="AG164" s="153"/>
      <c r="AH164" s="153"/>
      <c r="AI164" s="153"/>
      <c r="AJ164" s="153"/>
      <c r="AK164" s="153"/>
    </row>
    <row r="165" spans="1:37" x14ac:dyDescent="0.25">
      <c r="A165" s="151" t="s">
        <v>639</v>
      </c>
      <c r="B165" s="151" t="s">
        <v>640</v>
      </c>
      <c r="C165" s="151" t="s">
        <v>19</v>
      </c>
      <c r="D165" s="151" t="s">
        <v>7</v>
      </c>
      <c r="E165" s="152">
        <v>600</v>
      </c>
      <c r="F165" s="156" t="e">
        <f t="shared" si="6"/>
        <v>#N/A</v>
      </c>
      <c r="G165" s="155">
        <v>655.86538461538407</v>
      </c>
      <c r="H165" s="153"/>
      <c r="I165" s="151" t="s">
        <v>669</v>
      </c>
      <c r="J165" s="151" t="s">
        <v>670</v>
      </c>
      <c r="K165" s="151" t="s">
        <v>23</v>
      </c>
      <c r="L165" s="151" t="s">
        <v>11</v>
      </c>
      <c r="M165" s="152">
        <v>532.69230769230774</v>
      </c>
      <c r="N165" s="156" t="str">
        <f t="shared" si="7"/>
        <v/>
      </c>
      <c r="O165" s="155">
        <f t="shared" si="8"/>
        <v>591.96678321678326</v>
      </c>
      <c r="V165" s="153"/>
      <c r="W165" s="153"/>
      <c r="X165" s="153"/>
      <c r="Y165" s="153"/>
      <c r="Z165" s="153"/>
      <c r="AA165" s="153"/>
      <c r="AB165" s="153"/>
      <c r="AC165" s="153"/>
      <c r="AD165" s="153"/>
      <c r="AE165" s="153"/>
      <c r="AF165" s="153"/>
      <c r="AG165" s="153"/>
      <c r="AH165" s="153"/>
      <c r="AI165" s="153"/>
      <c r="AJ165" s="153"/>
      <c r="AK165" s="153"/>
    </row>
    <row r="166" spans="1:37" x14ac:dyDescent="0.25">
      <c r="A166" s="151" t="s">
        <v>645</v>
      </c>
      <c r="B166" s="151" t="s">
        <v>646</v>
      </c>
      <c r="C166" s="151" t="s">
        <v>16</v>
      </c>
      <c r="D166" s="151" t="s">
        <v>4</v>
      </c>
      <c r="E166" s="152">
        <v>600</v>
      </c>
      <c r="F166" s="156" t="e">
        <f t="shared" si="6"/>
        <v>#N/A</v>
      </c>
      <c r="G166" s="155">
        <v>655.86538461538407</v>
      </c>
      <c r="H166" s="153"/>
      <c r="I166" s="151" t="s">
        <v>613</v>
      </c>
      <c r="J166" s="151" t="s">
        <v>614</v>
      </c>
      <c r="K166" s="151" t="s">
        <v>17</v>
      </c>
      <c r="L166" s="151" t="s">
        <v>5</v>
      </c>
      <c r="M166" s="152">
        <v>528.84615384615381</v>
      </c>
      <c r="N166" s="156" t="str">
        <f t="shared" si="7"/>
        <v/>
      </c>
      <c r="O166" s="155">
        <f t="shared" si="8"/>
        <v>591.96678321678326</v>
      </c>
      <c r="V166" s="153"/>
      <c r="W166" s="153"/>
      <c r="X166" s="153"/>
      <c r="Y166" s="153"/>
      <c r="Z166" s="153"/>
      <c r="AA166" s="153"/>
      <c r="AB166" s="153"/>
      <c r="AC166" s="153"/>
      <c r="AD166" s="153"/>
      <c r="AE166" s="153"/>
      <c r="AF166" s="153"/>
      <c r="AG166" s="153"/>
      <c r="AH166" s="153"/>
      <c r="AI166" s="153"/>
      <c r="AJ166" s="153"/>
      <c r="AK166" s="153"/>
    </row>
    <row r="167" spans="1:37" x14ac:dyDescent="0.25">
      <c r="A167" s="151" t="s">
        <v>653</v>
      </c>
      <c r="B167" s="151" t="s">
        <v>654</v>
      </c>
      <c r="C167" s="151" t="s">
        <v>21</v>
      </c>
      <c r="D167" s="151" t="s">
        <v>9</v>
      </c>
      <c r="E167" s="152">
        <v>600</v>
      </c>
      <c r="F167" s="156" t="e">
        <f t="shared" si="6"/>
        <v>#N/A</v>
      </c>
      <c r="G167" s="155">
        <v>655.86538461538407</v>
      </c>
      <c r="H167" s="153"/>
      <c r="I167" s="151" t="s">
        <v>625</v>
      </c>
      <c r="J167" s="151" t="s">
        <v>626</v>
      </c>
      <c r="K167" s="151" t="s">
        <v>21</v>
      </c>
      <c r="L167" s="151" t="s">
        <v>9</v>
      </c>
      <c r="M167" s="152">
        <v>528.84615384615381</v>
      </c>
      <c r="N167" s="156" t="str">
        <f t="shared" si="7"/>
        <v/>
      </c>
      <c r="O167" s="155">
        <f t="shared" si="8"/>
        <v>591.96678321678326</v>
      </c>
      <c r="V167" s="153"/>
      <c r="W167" s="153"/>
      <c r="X167" s="153"/>
      <c r="Y167" s="153"/>
      <c r="Z167" s="153"/>
      <c r="AA167" s="153"/>
      <c r="AB167" s="153"/>
      <c r="AC167" s="153"/>
      <c r="AD167" s="153"/>
      <c r="AE167" s="153"/>
      <c r="AF167" s="153"/>
      <c r="AG167" s="153"/>
      <c r="AH167" s="153"/>
      <c r="AI167" s="153"/>
      <c r="AJ167" s="153"/>
      <c r="AK167" s="153"/>
    </row>
    <row r="168" spans="1:37" x14ac:dyDescent="0.25">
      <c r="A168" s="151" t="s">
        <v>671</v>
      </c>
      <c r="B168" s="151" t="s">
        <v>672</v>
      </c>
      <c r="C168" s="151" t="s">
        <v>16</v>
      </c>
      <c r="D168" s="151" t="s">
        <v>4</v>
      </c>
      <c r="E168" s="152">
        <v>600</v>
      </c>
      <c r="F168" s="156" t="e">
        <f t="shared" si="6"/>
        <v>#N/A</v>
      </c>
      <c r="G168" s="155">
        <v>655.86538461538407</v>
      </c>
      <c r="H168" s="153"/>
      <c r="I168" s="151" t="s">
        <v>631</v>
      </c>
      <c r="J168" s="151" t="s">
        <v>632</v>
      </c>
      <c r="K168" s="151" t="s">
        <v>20</v>
      </c>
      <c r="L168" s="151" t="s">
        <v>8</v>
      </c>
      <c r="M168" s="152">
        <v>526.92307692307691</v>
      </c>
      <c r="N168" s="156" t="str">
        <f t="shared" si="7"/>
        <v/>
      </c>
      <c r="O168" s="155">
        <f t="shared" si="8"/>
        <v>591.96678321678326</v>
      </c>
      <c r="V168" s="153"/>
      <c r="W168" s="153"/>
      <c r="X168" s="153"/>
      <c r="Y168" s="153"/>
      <c r="Z168" s="153"/>
      <c r="AA168" s="153"/>
      <c r="AB168" s="153"/>
      <c r="AC168" s="153"/>
      <c r="AD168" s="153"/>
      <c r="AE168" s="153"/>
      <c r="AF168" s="153"/>
      <c r="AG168" s="153"/>
      <c r="AH168" s="153"/>
      <c r="AI168" s="153"/>
      <c r="AJ168" s="153"/>
      <c r="AK168" s="153"/>
    </row>
    <row r="169" spans="1:37" x14ac:dyDescent="0.25">
      <c r="A169" s="151" t="s">
        <v>587</v>
      </c>
      <c r="B169" s="151" t="s">
        <v>588</v>
      </c>
      <c r="C169" s="151" t="s">
        <v>13</v>
      </c>
      <c r="D169" s="151" t="s">
        <v>1</v>
      </c>
      <c r="E169" s="152">
        <v>596.15384615384619</v>
      </c>
      <c r="F169" s="156" t="e">
        <f t="shared" si="6"/>
        <v>#N/A</v>
      </c>
      <c r="G169" s="155">
        <v>655.86538461538407</v>
      </c>
      <c r="H169" s="153"/>
      <c r="I169" s="151" t="s">
        <v>667</v>
      </c>
      <c r="J169" s="151" t="s">
        <v>668</v>
      </c>
      <c r="K169" s="151" t="s">
        <v>19</v>
      </c>
      <c r="L169" s="151" t="s">
        <v>7</v>
      </c>
      <c r="M169" s="152">
        <v>526.92307692307691</v>
      </c>
      <c r="N169" s="156" t="str">
        <f t="shared" si="7"/>
        <v/>
      </c>
      <c r="O169" s="155">
        <f t="shared" si="8"/>
        <v>591.96678321678326</v>
      </c>
      <c r="V169" s="153"/>
      <c r="W169" s="153"/>
      <c r="X169" s="153"/>
      <c r="Y169" s="153"/>
      <c r="Z169" s="153"/>
      <c r="AA169" s="153"/>
      <c r="AB169" s="153"/>
      <c r="AC169" s="153"/>
      <c r="AD169" s="153"/>
      <c r="AE169" s="153"/>
      <c r="AF169" s="153"/>
      <c r="AG169" s="153"/>
      <c r="AH169" s="153"/>
      <c r="AI169" s="153"/>
      <c r="AJ169" s="153"/>
      <c r="AK169" s="153"/>
    </row>
    <row r="170" spans="1:37" x14ac:dyDescent="0.25">
      <c r="A170" s="151" t="s">
        <v>619</v>
      </c>
      <c r="B170" s="151" t="s">
        <v>620</v>
      </c>
      <c r="C170" s="151" t="s">
        <v>12</v>
      </c>
      <c r="D170" s="151" t="s">
        <v>0</v>
      </c>
      <c r="E170" s="152">
        <v>594.23076923076928</v>
      </c>
      <c r="F170" s="156">
        <f t="shared" si="6"/>
        <v>594.23076923076928</v>
      </c>
      <c r="G170" s="155">
        <v>655.86538461538407</v>
      </c>
      <c r="H170" s="153"/>
      <c r="I170" s="151" t="s">
        <v>543</v>
      </c>
      <c r="J170" s="151" t="s">
        <v>544</v>
      </c>
      <c r="K170" s="151" t="s">
        <v>14</v>
      </c>
      <c r="L170" s="151" t="s">
        <v>2</v>
      </c>
      <c r="M170" s="152">
        <v>526.92307692307691</v>
      </c>
      <c r="N170" s="156" t="str">
        <f t="shared" si="7"/>
        <v/>
      </c>
      <c r="O170" s="155">
        <f t="shared" si="8"/>
        <v>591.96678321678326</v>
      </c>
      <c r="V170" s="153"/>
      <c r="W170" s="153"/>
      <c r="X170" s="153"/>
      <c r="Y170" s="153"/>
      <c r="Z170" s="153"/>
      <c r="AA170" s="153"/>
      <c r="AB170" s="153"/>
      <c r="AC170" s="153"/>
      <c r="AD170" s="153"/>
      <c r="AE170" s="153"/>
      <c r="AF170" s="153"/>
      <c r="AG170" s="153"/>
      <c r="AH170" s="153"/>
      <c r="AI170" s="153"/>
      <c r="AJ170" s="153"/>
      <c r="AK170" s="153"/>
    </row>
    <row r="171" spans="1:37" x14ac:dyDescent="0.25">
      <c r="A171" s="151" t="s">
        <v>591</v>
      </c>
      <c r="B171" s="151" t="s">
        <v>592</v>
      </c>
      <c r="C171" s="151" t="s">
        <v>15</v>
      </c>
      <c r="D171" s="151" t="s">
        <v>3</v>
      </c>
      <c r="E171" s="152">
        <v>592.30769230769226</v>
      </c>
      <c r="F171" s="156" t="e">
        <f t="shared" si="6"/>
        <v>#N/A</v>
      </c>
      <c r="G171" s="155">
        <v>655.86538461538407</v>
      </c>
      <c r="H171" s="153"/>
      <c r="I171" s="151" t="s">
        <v>675</v>
      </c>
      <c r="J171" s="151" t="s">
        <v>676</v>
      </c>
      <c r="K171" s="151" t="s">
        <v>25</v>
      </c>
      <c r="L171" s="151" t="s">
        <v>24</v>
      </c>
      <c r="M171" s="152">
        <v>523.07692307692309</v>
      </c>
      <c r="N171" s="156" t="str">
        <f t="shared" si="7"/>
        <v/>
      </c>
      <c r="O171" s="155">
        <f t="shared" si="8"/>
        <v>591.96678321678326</v>
      </c>
      <c r="V171" s="153"/>
      <c r="W171" s="153"/>
      <c r="X171" s="153"/>
      <c r="Y171" s="153"/>
      <c r="Z171" s="153"/>
      <c r="AA171" s="153"/>
      <c r="AB171" s="153"/>
      <c r="AC171" s="153"/>
      <c r="AD171" s="153"/>
      <c r="AE171" s="153"/>
      <c r="AF171" s="153"/>
      <c r="AG171" s="153"/>
      <c r="AH171" s="153"/>
      <c r="AI171" s="153"/>
      <c r="AJ171" s="153"/>
      <c r="AK171" s="153"/>
    </row>
    <row r="172" spans="1:37" x14ac:dyDescent="0.25">
      <c r="A172" s="151" t="s">
        <v>637</v>
      </c>
      <c r="B172" s="151" t="s">
        <v>638</v>
      </c>
      <c r="C172" s="151" t="s">
        <v>15</v>
      </c>
      <c r="D172" s="151" t="s">
        <v>3</v>
      </c>
      <c r="E172" s="152">
        <v>592.30769230769226</v>
      </c>
      <c r="F172" s="156" t="e">
        <f t="shared" si="6"/>
        <v>#N/A</v>
      </c>
      <c r="G172" s="155">
        <v>655.86538461538407</v>
      </c>
      <c r="H172" s="153"/>
      <c r="I172" s="151" t="s">
        <v>595</v>
      </c>
      <c r="J172" s="151" t="s">
        <v>596</v>
      </c>
      <c r="K172" s="151" t="s">
        <v>25</v>
      </c>
      <c r="L172" s="151" t="s">
        <v>24</v>
      </c>
      <c r="M172" s="152">
        <v>521.15384615384619</v>
      </c>
      <c r="N172" s="156" t="str">
        <f t="shared" si="7"/>
        <v/>
      </c>
      <c r="O172" s="155">
        <f t="shared" si="8"/>
        <v>591.96678321678326</v>
      </c>
      <c r="V172" s="153"/>
      <c r="W172" s="153"/>
      <c r="X172" s="153"/>
      <c r="Y172" s="153"/>
      <c r="Z172" s="153"/>
      <c r="AA172" s="153"/>
      <c r="AB172" s="153"/>
      <c r="AC172" s="153"/>
      <c r="AD172" s="153"/>
      <c r="AE172" s="153"/>
      <c r="AF172" s="153"/>
      <c r="AG172" s="153"/>
      <c r="AH172" s="153"/>
      <c r="AI172" s="153"/>
      <c r="AJ172" s="153"/>
      <c r="AK172" s="153"/>
    </row>
    <row r="173" spans="1:37" x14ac:dyDescent="0.25">
      <c r="A173" s="151" t="s">
        <v>679</v>
      </c>
      <c r="B173" s="151" t="s">
        <v>680</v>
      </c>
      <c r="C173" s="151" t="s">
        <v>19</v>
      </c>
      <c r="D173" s="151" t="s">
        <v>7</v>
      </c>
      <c r="E173" s="152">
        <v>592.30769230769226</v>
      </c>
      <c r="F173" s="156" t="e">
        <f t="shared" si="6"/>
        <v>#N/A</v>
      </c>
      <c r="G173" s="155">
        <v>655.86538461538407</v>
      </c>
      <c r="H173" s="153"/>
      <c r="I173" s="151" t="s">
        <v>629</v>
      </c>
      <c r="J173" s="151" t="s">
        <v>630</v>
      </c>
      <c r="K173" s="151" t="s">
        <v>17</v>
      </c>
      <c r="L173" s="151" t="s">
        <v>5</v>
      </c>
      <c r="M173" s="152">
        <v>521.15384615384619</v>
      </c>
      <c r="N173" s="156" t="str">
        <f t="shared" si="7"/>
        <v/>
      </c>
      <c r="O173" s="155">
        <f t="shared" si="8"/>
        <v>591.96678321678326</v>
      </c>
      <c r="V173" s="153"/>
      <c r="W173" s="153"/>
      <c r="X173" s="153"/>
      <c r="Y173" s="153"/>
      <c r="Z173" s="153"/>
      <c r="AA173" s="153"/>
      <c r="AB173" s="153"/>
      <c r="AC173" s="153"/>
      <c r="AD173" s="153"/>
      <c r="AE173" s="153"/>
      <c r="AF173" s="153"/>
      <c r="AG173" s="153"/>
      <c r="AH173" s="153"/>
      <c r="AI173" s="153"/>
      <c r="AJ173" s="153"/>
      <c r="AK173" s="153"/>
    </row>
    <row r="174" spans="1:37" x14ac:dyDescent="0.25">
      <c r="A174" s="151" t="s">
        <v>725</v>
      </c>
      <c r="B174" s="151" t="s">
        <v>726</v>
      </c>
      <c r="C174" s="151" t="s">
        <v>16</v>
      </c>
      <c r="D174" s="151" t="s">
        <v>4</v>
      </c>
      <c r="E174" s="152">
        <v>592.30769230769226</v>
      </c>
      <c r="F174" s="156" t="e">
        <f t="shared" si="6"/>
        <v>#N/A</v>
      </c>
      <c r="G174" s="155">
        <v>655.86538461538407</v>
      </c>
      <c r="H174" s="153"/>
      <c r="I174" s="151" t="s">
        <v>747</v>
      </c>
      <c r="J174" s="151" t="s">
        <v>748</v>
      </c>
      <c r="K174" s="151" t="s">
        <v>18</v>
      </c>
      <c r="L174" s="151" t="s">
        <v>6</v>
      </c>
      <c r="M174" s="152">
        <v>519.23076923076928</v>
      </c>
      <c r="N174" s="156" t="str">
        <f t="shared" si="7"/>
        <v/>
      </c>
      <c r="O174" s="155">
        <f t="shared" si="8"/>
        <v>591.96678321678326</v>
      </c>
      <c r="V174" s="153"/>
      <c r="W174" s="153"/>
      <c r="X174" s="153"/>
      <c r="Y174" s="153"/>
      <c r="Z174" s="153"/>
      <c r="AA174" s="153"/>
      <c r="AB174" s="153"/>
      <c r="AC174" s="153"/>
      <c r="AD174" s="153"/>
      <c r="AE174" s="153"/>
      <c r="AF174" s="153"/>
      <c r="AG174" s="153"/>
      <c r="AH174" s="153"/>
      <c r="AI174" s="153"/>
      <c r="AJ174" s="153"/>
      <c r="AK174" s="153"/>
    </row>
    <row r="175" spans="1:37" x14ac:dyDescent="0.25">
      <c r="A175" s="151" t="s">
        <v>631</v>
      </c>
      <c r="B175" s="151" t="s">
        <v>632</v>
      </c>
      <c r="C175" s="151" t="s">
        <v>20</v>
      </c>
      <c r="D175" s="151" t="s">
        <v>8</v>
      </c>
      <c r="E175" s="152">
        <v>590.38461538461536</v>
      </c>
      <c r="F175" s="156" t="e">
        <f t="shared" si="6"/>
        <v>#N/A</v>
      </c>
      <c r="G175" s="155">
        <v>655.86538461538407</v>
      </c>
      <c r="H175" s="153"/>
      <c r="I175" s="151" t="s">
        <v>695</v>
      </c>
      <c r="J175" s="151" t="s">
        <v>696</v>
      </c>
      <c r="K175" s="151" t="s">
        <v>21</v>
      </c>
      <c r="L175" s="151" t="s">
        <v>9</v>
      </c>
      <c r="M175" s="152">
        <v>519.23076923076928</v>
      </c>
      <c r="N175" s="156" t="str">
        <f t="shared" si="7"/>
        <v/>
      </c>
      <c r="O175" s="155">
        <f t="shared" si="8"/>
        <v>591.96678321678326</v>
      </c>
      <c r="V175" s="153"/>
      <c r="W175" s="153"/>
      <c r="X175" s="153"/>
      <c r="Y175" s="153"/>
      <c r="Z175" s="153"/>
      <c r="AA175" s="153"/>
      <c r="AB175" s="153"/>
      <c r="AC175" s="153"/>
      <c r="AD175" s="153"/>
      <c r="AE175" s="153"/>
      <c r="AF175" s="153"/>
      <c r="AG175" s="153"/>
      <c r="AH175" s="153"/>
      <c r="AI175" s="153"/>
      <c r="AJ175" s="153"/>
      <c r="AK175" s="153"/>
    </row>
    <row r="176" spans="1:37" x14ac:dyDescent="0.25">
      <c r="A176" s="151" t="s">
        <v>663</v>
      </c>
      <c r="B176" s="151" t="s">
        <v>664</v>
      </c>
      <c r="C176" s="151" t="s">
        <v>25</v>
      </c>
      <c r="D176" s="151" t="s">
        <v>24</v>
      </c>
      <c r="E176" s="152">
        <v>590.38461538461536</v>
      </c>
      <c r="F176" s="156" t="e">
        <f t="shared" si="6"/>
        <v>#N/A</v>
      </c>
      <c r="G176" s="155">
        <v>655.86538461538407</v>
      </c>
      <c r="H176" s="153"/>
      <c r="I176" s="151" t="s">
        <v>639</v>
      </c>
      <c r="J176" s="151" t="s">
        <v>640</v>
      </c>
      <c r="K176" s="151" t="s">
        <v>19</v>
      </c>
      <c r="L176" s="151" t="s">
        <v>7</v>
      </c>
      <c r="M176" s="152">
        <v>517.30769230769226</v>
      </c>
      <c r="N176" s="156" t="str">
        <f t="shared" si="7"/>
        <v/>
      </c>
      <c r="O176" s="155">
        <f t="shared" si="8"/>
        <v>591.96678321678326</v>
      </c>
      <c r="V176" s="153"/>
      <c r="W176" s="153"/>
      <c r="X176" s="153"/>
      <c r="Y176" s="153"/>
      <c r="Z176" s="153"/>
      <c r="AA176" s="153"/>
      <c r="AB176" s="153"/>
      <c r="AC176" s="153"/>
      <c r="AD176" s="153"/>
      <c r="AE176" s="153"/>
      <c r="AF176" s="153"/>
      <c r="AG176" s="153"/>
      <c r="AH176" s="153"/>
      <c r="AI176" s="153"/>
      <c r="AJ176" s="153"/>
      <c r="AK176" s="153"/>
    </row>
    <row r="177" spans="1:37" x14ac:dyDescent="0.25">
      <c r="A177" s="151" t="s">
        <v>705</v>
      </c>
      <c r="B177" s="151" t="s">
        <v>706</v>
      </c>
      <c r="C177" s="151" t="s">
        <v>16</v>
      </c>
      <c r="D177" s="151" t="s">
        <v>4</v>
      </c>
      <c r="E177" s="152">
        <v>590.38461538461536</v>
      </c>
      <c r="F177" s="156" t="e">
        <f t="shared" si="6"/>
        <v>#N/A</v>
      </c>
      <c r="G177" s="155">
        <v>655.86538461538407</v>
      </c>
      <c r="H177" s="153"/>
      <c r="I177" s="151" t="s">
        <v>655</v>
      </c>
      <c r="J177" s="151" t="s">
        <v>656</v>
      </c>
      <c r="K177" s="151" t="s">
        <v>19</v>
      </c>
      <c r="L177" s="151" t="s">
        <v>7</v>
      </c>
      <c r="M177" s="152">
        <v>513.46153846153845</v>
      </c>
      <c r="N177" s="156" t="str">
        <f t="shared" si="7"/>
        <v/>
      </c>
      <c r="O177" s="155">
        <f t="shared" si="8"/>
        <v>591.96678321678326</v>
      </c>
      <c r="V177" s="153"/>
      <c r="W177" s="153"/>
      <c r="X177" s="153"/>
      <c r="Y177" s="153"/>
      <c r="Z177" s="153"/>
      <c r="AA177" s="153"/>
      <c r="AB177" s="153"/>
      <c r="AC177" s="153"/>
      <c r="AD177" s="153"/>
      <c r="AE177" s="153"/>
      <c r="AF177" s="153"/>
      <c r="AG177" s="153"/>
      <c r="AH177" s="153"/>
      <c r="AI177" s="153"/>
      <c r="AJ177" s="153"/>
      <c r="AK177" s="153"/>
    </row>
    <row r="178" spans="1:37" x14ac:dyDescent="0.25">
      <c r="A178" s="151" t="s">
        <v>701</v>
      </c>
      <c r="B178" s="151" t="s">
        <v>702</v>
      </c>
      <c r="C178" s="151" t="s">
        <v>25</v>
      </c>
      <c r="D178" s="151" t="s">
        <v>24</v>
      </c>
      <c r="E178" s="152">
        <v>588.46153846153845</v>
      </c>
      <c r="F178" s="156" t="e">
        <f t="shared" si="6"/>
        <v>#N/A</v>
      </c>
      <c r="G178" s="155">
        <v>655.86538461538407</v>
      </c>
      <c r="H178" s="153"/>
      <c r="I178" s="151" t="s">
        <v>677</v>
      </c>
      <c r="J178" s="151" t="s">
        <v>678</v>
      </c>
      <c r="K178" s="151" t="s">
        <v>15</v>
      </c>
      <c r="L178" s="151" t="s">
        <v>3</v>
      </c>
      <c r="M178" s="152">
        <v>513.46153846153845</v>
      </c>
      <c r="N178" s="156" t="str">
        <f t="shared" si="7"/>
        <v/>
      </c>
      <c r="O178" s="155">
        <f t="shared" si="8"/>
        <v>591.96678321678326</v>
      </c>
      <c r="V178" s="153"/>
      <c r="W178" s="153"/>
      <c r="X178" s="153"/>
      <c r="Y178" s="153"/>
      <c r="Z178" s="153"/>
      <c r="AA178" s="153"/>
      <c r="AB178" s="153"/>
      <c r="AC178" s="153"/>
      <c r="AD178" s="153"/>
      <c r="AE178" s="153"/>
      <c r="AF178" s="153"/>
      <c r="AG178" s="153"/>
      <c r="AH178" s="153"/>
      <c r="AI178" s="153"/>
      <c r="AJ178" s="153"/>
      <c r="AK178" s="153"/>
    </row>
    <row r="179" spans="1:37" x14ac:dyDescent="0.25">
      <c r="A179" s="151" t="s">
        <v>595</v>
      </c>
      <c r="B179" s="151" t="s">
        <v>596</v>
      </c>
      <c r="C179" s="151" t="s">
        <v>25</v>
      </c>
      <c r="D179" s="151" t="s">
        <v>24</v>
      </c>
      <c r="E179" s="152">
        <v>586.53846153846155</v>
      </c>
      <c r="F179" s="156" t="e">
        <f t="shared" si="6"/>
        <v>#N/A</v>
      </c>
      <c r="G179" s="155">
        <v>655.86538461538407</v>
      </c>
      <c r="H179" s="153"/>
      <c r="I179" s="151" t="s">
        <v>619</v>
      </c>
      <c r="J179" s="151" t="s">
        <v>620</v>
      </c>
      <c r="K179" s="151" t="s">
        <v>12</v>
      </c>
      <c r="L179" s="151" t="s">
        <v>0</v>
      </c>
      <c r="M179" s="152">
        <v>511.53846153846155</v>
      </c>
      <c r="N179" s="156">
        <f t="shared" si="7"/>
        <v>511.53846153846155</v>
      </c>
      <c r="O179" s="155">
        <f t="shared" si="8"/>
        <v>591.96678321678326</v>
      </c>
      <c r="V179" s="153"/>
      <c r="W179" s="153"/>
      <c r="X179" s="153"/>
      <c r="Y179" s="153"/>
      <c r="Z179" s="153"/>
      <c r="AA179" s="153"/>
      <c r="AB179" s="153"/>
      <c r="AC179" s="153"/>
      <c r="AD179" s="153"/>
      <c r="AE179" s="153"/>
      <c r="AF179" s="153"/>
      <c r="AG179" s="153"/>
      <c r="AH179" s="153"/>
      <c r="AI179" s="153"/>
      <c r="AJ179" s="153"/>
      <c r="AK179" s="153"/>
    </row>
    <row r="180" spans="1:37" x14ac:dyDescent="0.25">
      <c r="A180" s="151" t="s">
        <v>643</v>
      </c>
      <c r="B180" s="151" t="s">
        <v>644</v>
      </c>
      <c r="C180" s="151" t="s">
        <v>25</v>
      </c>
      <c r="D180" s="151" t="s">
        <v>24</v>
      </c>
      <c r="E180" s="152">
        <v>586.53846153846155</v>
      </c>
      <c r="F180" s="156" t="e">
        <f t="shared" si="6"/>
        <v>#N/A</v>
      </c>
      <c r="G180" s="155">
        <v>655.86538461538407</v>
      </c>
      <c r="H180" s="153"/>
      <c r="I180" s="151" t="s">
        <v>665</v>
      </c>
      <c r="J180" s="151" t="s">
        <v>666</v>
      </c>
      <c r="K180" s="151" t="s">
        <v>14</v>
      </c>
      <c r="L180" s="151" t="s">
        <v>2</v>
      </c>
      <c r="M180" s="152">
        <v>511.53846153846155</v>
      </c>
      <c r="N180" s="156" t="str">
        <f t="shared" si="7"/>
        <v/>
      </c>
      <c r="O180" s="155">
        <f t="shared" si="8"/>
        <v>591.96678321678326</v>
      </c>
      <c r="V180" s="153"/>
      <c r="W180" s="153"/>
      <c r="X180" s="153"/>
      <c r="Y180" s="153"/>
      <c r="Z180" s="153"/>
      <c r="AA180" s="153"/>
      <c r="AB180" s="153"/>
      <c r="AC180" s="153"/>
      <c r="AD180" s="153"/>
      <c r="AE180" s="153"/>
      <c r="AF180" s="153"/>
      <c r="AG180" s="153"/>
      <c r="AH180" s="153"/>
      <c r="AI180" s="153"/>
      <c r="AJ180" s="153"/>
      <c r="AK180" s="153"/>
    </row>
    <row r="181" spans="1:37" x14ac:dyDescent="0.25">
      <c r="A181" s="151" t="s">
        <v>697</v>
      </c>
      <c r="B181" s="151" t="s">
        <v>698</v>
      </c>
      <c r="C181" s="151" t="s">
        <v>13</v>
      </c>
      <c r="D181" s="151" t="s">
        <v>1</v>
      </c>
      <c r="E181" s="152">
        <v>586.53846153846155</v>
      </c>
      <c r="F181" s="156" t="e">
        <f t="shared" si="6"/>
        <v>#N/A</v>
      </c>
      <c r="G181" s="155">
        <v>655.86538461538407</v>
      </c>
      <c r="H181" s="153"/>
      <c r="I181" s="151" t="s">
        <v>691</v>
      </c>
      <c r="J181" s="151" t="s">
        <v>692</v>
      </c>
      <c r="K181" s="151" t="s">
        <v>14</v>
      </c>
      <c r="L181" s="151" t="s">
        <v>2</v>
      </c>
      <c r="M181" s="152">
        <v>509.61538461538464</v>
      </c>
      <c r="N181" s="156" t="str">
        <f t="shared" si="7"/>
        <v/>
      </c>
      <c r="O181" s="155">
        <f t="shared" si="8"/>
        <v>591.96678321678326</v>
      </c>
      <c r="V181" s="153"/>
      <c r="W181" s="153"/>
      <c r="X181" s="153"/>
      <c r="Y181" s="153"/>
      <c r="Z181" s="153"/>
      <c r="AA181" s="153"/>
      <c r="AB181" s="153"/>
      <c r="AC181" s="153"/>
      <c r="AD181" s="153"/>
      <c r="AE181" s="153"/>
      <c r="AF181" s="153"/>
      <c r="AG181" s="153"/>
      <c r="AH181" s="153"/>
      <c r="AI181" s="153"/>
      <c r="AJ181" s="153"/>
      <c r="AK181" s="153"/>
    </row>
    <row r="182" spans="1:37" x14ac:dyDescent="0.25">
      <c r="A182" s="151" t="s">
        <v>747</v>
      </c>
      <c r="B182" s="151" t="s">
        <v>748</v>
      </c>
      <c r="C182" s="151" t="s">
        <v>18</v>
      </c>
      <c r="D182" s="151" t="s">
        <v>6</v>
      </c>
      <c r="E182" s="152">
        <v>586.53846153846155</v>
      </c>
      <c r="F182" s="156" t="e">
        <f t="shared" si="6"/>
        <v>#N/A</v>
      </c>
      <c r="G182" s="155">
        <v>655.86538461538407</v>
      </c>
      <c r="H182" s="153"/>
      <c r="I182" s="151" t="s">
        <v>663</v>
      </c>
      <c r="J182" s="151" t="s">
        <v>664</v>
      </c>
      <c r="K182" s="151" t="s">
        <v>25</v>
      </c>
      <c r="L182" s="151" t="s">
        <v>24</v>
      </c>
      <c r="M182" s="152">
        <v>507.69230769230768</v>
      </c>
      <c r="N182" s="156" t="str">
        <f t="shared" si="7"/>
        <v/>
      </c>
      <c r="O182" s="155">
        <f t="shared" si="8"/>
        <v>591.96678321678326</v>
      </c>
      <c r="V182" s="153"/>
      <c r="W182" s="153"/>
      <c r="X182" s="153"/>
      <c r="Y182" s="153"/>
      <c r="Z182" s="153"/>
      <c r="AA182" s="153"/>
      <c r="AB182" s="153"/>
      <c r="AC182" s="153"/>
      <c r="AD182" s="153"/>
      <c r="AE182" s="153"/>
      <c r="AF182" s="153"/>
      <c r="AG182" s="153"/>
      <c r="AH182" s="153"/>
      <c r="AI182" s="153"/>
      <c r="AJ182" s="153"/>
      <c r="AK182" s="153"/>
    </row>
    <row r="183" spans="1:37" x14ac:dyDescent="0.25">
      <c r="A183" s="151" t="s">
        <v>655</v>
      </c>
      <c r="B183" s="151" t="s">
        <v>656</v>
      </c>
      <c r="C183" s="151" t="s">
        <v>19</v>
      </c>
      <c r="D183" s="151" t="s">
        <v>7</v>
      </c>
      <c r="E183" s="152">
        <v>584.61538461538464</v>
      </c>
      <c r="F183" s="156" t="e">
        <f t="shared" si="6"/>
        <v>#N/A</v>
      </c>
      <c r="G183" s="155">
        <v>655.86538461538407</v>
      </c>
      <c r="H183" s="153"/>
      <c r="I183" s="151" t="s">
        <v>765</v>
      </c>
      <c r="J183" s="151" t="s">
        <v>766</v>
      </c>
      <c r="K183" s="151" t="s">
        <v>20</v>
      </c>
      <c r="L183" s="151" t="s">
        <v>8</v>
      </c>
      <c r="M183" s="152">
        <v>505.76923076923077</v>
      </c>
      <c r="N183" s="156" t="str">
        <f t="shared" si="7"/>
        <v/>
      </c>
      <c r="O183" s="155">
        <f t="shared" si="8"/>
        <v>591.96678321678326</v>
      </c>
      <c r="V183" s="153"/>
      <c r="W183" s="153"/>
      <c r="X183" s="153"/>
      <c r="Y183" s="153"/>
      <c r="Z183" s="153"/>
      <c r="AA183" s="153"/>
      <c r="AB183" s="153"/>
      <c r="AC183" s="153"/>
      <c r="AD183" s="153"/>
      <c r="AE183" s="153"/>
      <c r="AF183" s="153"/>
      <c r="AG183" s="153"/>
      <c r="AH183" s="153"/>
      <c r="AI183" s="153"/>
      <c r="AJ183" s="153"/>
      <c r="AK183" s="153"/>
    </row>
    <row r="184" spans="1:37" x14ac:dyDescent="0.25">
      <c r="A184" s="151" t="s">
        <v>677</v>
      </c>
      <c r="B184" s="151" t="s">
        <v>678</v>
      </c>
      <c r="C184" s="151" t="s">
        <v>15</v>
      </c>
      <c r="D184" s="151" t="s">
        <v>3</v>
      </c>
      <c r="E184" s="152">
        <v>584.61538461538464</v>
      </c>
      <c r="F184" s="156" t="e">
        <f t="shared" si="6"/>
        <v>#N/A</v>
      </c>
      <c r="G184" s="155">
        <v>655.86538461538407</v>
      </c>
      <c r="H184" s="153"/>
      <c r="I184" s="151" t="s">
        <v>633</v>
      </c>
      <c r="J184" s="151" t="s">
        <v>634</v>
      </c>
      <c r="K184" s="151" t="s">
        <v>13</v>
      </c>
      <c r="L184" s="151" t="s">
        <v>1</v>
      </c>
      <c r="M184" s="152">
        <v>501.92307692307691</v>
      </c>
      <c r="N184" s="156" t="str">
        <f t="shared" si="7"/>
        <v/>
      </c>
      <c r="O184" s="155">
        <f t="shared" si="8"/>
        <v>591.96678321678326</v>
      </c>
      <c r="V184" s="153"/>
      <c r="W184" s="153"/>
      <c r="X184" s="153"/>
      <c r="Y184" s="153"/>
      <c r="Z184" s="153"/>
      <c r="AA184" s="153"/>
      <c r="AB184" s="153"/>
      <c r="AC184" s="153"/>
      <c r="AD184" s="153"/>
      <c r="AE184" s="153"/>
      <c r="AF184" s="153"/>
      <c r="AG184" s="153"/>
      <c r="AH184" s="153"/>
      <c r="AI184" s="153"/>
      <c r="AJ184" s="153"/>
      <c r="AK184" s="153"/>
    </row>
    <row r="185" spans="1:37" x14ac:dyDescent="0.25">
      <c r="A185" s="151" t="s">
        <v>667</v>
      </c>
      <c r="B185" s="151" t="s">
        <v>668</v>
      </c>
      <c r="C185" s="151" t="s">
        <v>19</v>
      </c>
      <c r="D185" s="151" t="s">
        <v>7</v>
      </c>
      <c r="E185" s="152">
        <v>582.69230769230774</v>
      </c>
      <c r="F185" s="156" t="e">
        <f t="shared" si="6"/>
        <v>#N/A</v>
      </c>
      <c r="G185" s="155">
        <v>655.86538461538407</v>
      </c>
      <c r="H185" s="153"/>
      <c r="I185" s="151" t="s">
        <v>701</v>
      </c>
      <c r="J185" s="151" t="s">
        <v>702</v>
      </c>
      <c r="K185" s="151" t="s">
        <v>25</v>
      </c>
      <c r="L185" s="151" t="s">
        <v>24</v>
      </c>
      <c r="M185" s="152">
        <v>501.92307692307691</v>
      </c>
      <c r="N185" s="156" t="str">
        <f t="shared" si="7"/>
        <v/>
      </c>
      <c r="O185" s="155">
        <f t="shared" si="8"/>
        <v>591.96678321678326</v>
      </c>
      <c r="V185" s="153"/>
      <c r="W185" s="153"/>
      <c r="X185" s="153"/>
      <c r="Y185" s="153"/>
      <c r="Z185" s="153"/>
      <c r="AA185" s="153"/>
      <c r="AB185" s="153"/>
      <c r="AC185" s="153"/>
      <c r="AD185" s="153"/>
      <c r="AE185" s="153"/>
      <c r="AF185" s="153"/>
      <c r="AG185" s="153"/>
      <c r="AH185" s="153"/>
      <c r="AI185" s="153"/>
      <c r="AJ185" s="153"/>
      <c r="AK185" s="153"/>
    </row>
    <row r="186" spans="1:37" x14ac:dyDescent="0.25">
      <c r="A186" s="151" t="s">
        <v>733</v>
      </c>
      <c r="B186" s="151" t="s">
        <v>734</v>
      </c>
      <c r="C186" s="151" t="s">
        <v>25</v>
      </c>
      <c r="D186" s="151" t="s">
        <v>24</v>
      </c>
      <c r="E186" s="152">
        <v>582.69230769230774</v>
      </c>
      <c r="F186" s="156" t="e">
        <f t="shared" si="6"/>
        <v>#N/A</v>
      </c>
      <c r="G186" s="155">
        <v>655.86538461538407</v>
      </c>
      <c r="H186" s="153"/>
      <c r="I186" s="151" t="s">
        <v>743</v>
      </c>
      <c r="J186" s="151" t="s">
        <v>744</v>
      </c>
      <c r="K186" s="151" t="s">
        <v>20</v>
      </c>
      <c r="L186" s="151" t="s">
        <v>8</v>
      </c>
      <c r="M186" s="152">
        <v>501.92307692307691</v>
      </c>
      <c r="N186" s="156" t="str">
        <f t="shared" si="7"/>
        <v/>
      </c>
      <c r="O186" s="155">
        <f t="shared" si="8"/>
        <v>591.96678321678326</v>
      </c>
      <c r="V186" s="153"/>
      <c r="W186" s="153"/>
      <c r="X186" s="153"/>
      <c r="Y186" s="153"/>
      <c r="Z186" s="153"/>
      <c r="AA186" s="153"/>
      <c r="AB186" s="153"/>
      <c r="AC186" s="153"/>
      <c r="AD186" s="153"/>
      <c r="AE186" s="153"/>
      <c r="AF186" s="153"/>
      <c r="AG186" s="153"/>
      <c r="AH186" s="153"/>
      <c r="AI186" s="153"/>
      <c r="AJ186" s="153"/>
      <c r="AK186" s="153"/>
    </row>
    <row r="187" spans="1:37" x14ac:dyDescent="0.25">
      <c r="A187" s="151" t="s">
        <v>625</v>
      </c>
      <c r="B187" s="151" t="s">
        <v>626</v>
      </c>
      <c r="C187" s="151" t="s">
        <v>21</v>
      </c>
      <c r="D187" s="151" t="s">
        <v>9</v>
      </c>
      <c r="E187" s="152">
        <v>580.76923076923072</v>
      </c>
      <c r="F187" s="156" t="e">
        <f t="shared" si="6"/>
        <v>#N/A</v>
      </c>
      <c r="G187" s="155">
        <v>655.86538461538407</v>
      </c>
      <c r="H187" s="153"/>
      <c r="I187" s="151" t="s">
        <v>517</v>
      </c>
      <c r="J187" s="151" t="s">
        <v>518</v>
      </c>
      <c r="K187" s="151" t="s">
        <v>13</v>
      </c>
      <c r="L187" s="151" t="s">
        <v>1</v>
      </c>
      <c r="M187" s="152">
        <v>500</v>
      </c>
      <c r="N187" s="156" t="str">
        <f t="shared" si="7"/>
        <v/>
      </c>
      <c r="O187" s="155">
        <f t="shared" si="8"/>
        <v>591.96678321678326</v>
      </c>
      <c r="V187" s="153"/>
      <c r="W187" s="153"/>
      <c r="X187" s="153"/>
      <c r="Y187" s="153"/>
      <c r="Z187" s="153"/>
      <c r="AA187" s="153"/>
      <c r="AB187" s="153"/>
      <c r="AC187" s="153"/>
      <c r="AD187" s="153"/>
      <c r="AE187" s="153"/>
      <c r="AF187" s="153"/>
      <c r="AG187" s="153"/>
      <c r="AH187" s="153"/>
      <c r="AI187" s="153"/>
      <c r="AJ187" s="153"/>
      <c r="AK187" s="153"/>
    </row>
    <row r="188" spans="1:37" x14ac:dyDescent="0.25">
      <c r="A188" s="151" t="s">
        <v>659</v>
      </c>
      <c r="B188" s="151" t="s">
        <v>660</v>
      </c>
      <c r="C188" s="151" t="s">
        <v>21</v>
      </c>
      <c r="D188" s="151" t="s">
        <v>9</v>
      </c>
      <c r="E188" s="152">
        <v>578.84615384615381</v>
      </c>
      <c r="F188" s="156" t="e">
        <f t="shared" si="6"/>
        <v>#N/A</v>
      </c>
      <c r="G188" s="155">
        <v>655.86538461538407</v>
      </c>
      <c r="H188" s="153"/>
      <c r="I188" s="151" t="s">
        <v>717</v>
      </c>
      <c r="J188" s="151" t="s">
        <v>718</v>
      </c>
      <c r="K188" s="151" t="s">
        <v>25</v>
      </c>
      <c r="L188" s="151" t="s">
        <v>24</v>
      </c>
      <c r="M188" s="152">
        <v>500</v>
      </c>
      <c r="N188" s="156" t="str">
        <f t="shared" si="7"/>
        <v/>
      </c>
      <c r="O188" s="155">
        <f t="shared" si="8"/>
        <v>591.96678321678326</v>
      </c>
      <c r="V188" s="153"/>
      <c r="W188" s="153"/>
      <c r="X188" s="153"/>
      <c r="Y188" s="153"/>
      <c r="Z188" s="153"/>
      <c r="AA188" s="153"/>
      <c r="AB188" s="153"/>
      <c r="AC188" s="153"/>
      <c r="AD188" s="153"/>
      <c r="AE188" s="153"/>
      <c r="AF188" s="153"/>
      <c r="AG188" s="153"/>
      <c r="AH188" s="153"/>
      <c r="AI188" s="153"/>
      <c r="AJ188" s="153"/>
      <c r="AK188" s="153"/>
    </row>
    <row r="189" spans="1:37" x14ac:dyDescent="0.25">
      <c r="A189" s="151" t="s">
        <v>749</v>
      </c>
      <c r="B189" s="151" t="s">
        <v>750</v>
      </c>
      <c r="C189" s="151" t="s">
        <v>25</v>
      </c>
      <c r="D189" s="151" t="s">
        <v>24</v>
      </c>
      <c r="E189" s="152">
        <v>578.84615384615381</v>
      </c>
      <c r="F189" s="156" t="e">
        <f t="shared" si="6"/>
        <v>#N/A</v>
      </c>
      <c r="G189" s="155">
        <v>655.86538461538407</v>
      </c>
      <c r="H189" s="153"/>
      <c r="I189" s="151" t="s">
        <v>733</v>
      </c>
      <c r="J189" s="151" t="s">
        <v>734</v>
      </c>
      <c r="K189" s="151" t="s">
        <v>25</v>
      </c>
      <c r="L189" s="151" t="s">
        <v>24</v>
      </c>
      <c r="M189" s="152">
        <v>500</v>
      </c>
      <c r="N189" s="156" t="str">
        <f t="shared" si="7"/>
        <v/>
      </c>
      <c r="O189" s="155">
        <f t="shared" si="8"/>
        <v>591.96678321678326</v>
      </c>
      <c r="V189" s="153"/>
      <c r="W189" s="153"/>
      <c r="X189" s="153"/>
      <c r="Y189" s="153"/>
      <c r="Z189" s="153"/>
      <c r="AA189" s="153"/>
      <c r="AB189" s="153"/>
      <c r="AC189" s="153"/>
      <c r="AD189" s="153"/>
      <c r="AE189" s="153"/>
      <c r="AF189" s="153"/>
      <c r="AG189" s="153"/>
      <c r="AH189" s="153"/>
      <c r="AI189" s="153"/>
      <c r="AJ189" s="153"/>
      <c r="AK189" s="153"/>
    </row>
    <row r="190" spans="1:37" x14ac:dyDescent="0.25">
      <c r="A190" s="151" t="s">
        <v>647</v>
      </c>
      <c r="B190" s="151" t="s">
        <v>648</v>
      </c>
      <c r="C190" s="151" t="s">
        <v>21</v>
      </c>
      <c r="D190" s="151" t="s">
        <v>9</v>
      </c>
      <c r="E190" s="152">
        <v>576.92307692307691</v>
      </c>
      <c r="F190" s="156" t="e">
        <f t="shared" si="6"/>
        <v>#N/A</v>
      </c>
      <c r="G190" s="155">
        <v>655.86538461538407</v>
      </c>
      <c r="H190" s="153"/>
      <c r="I190" s="151" t="s">
        <v>643</v>
      </c>
      <c r="J190" s="151" t="s">
        <v>644</v>
      </c>
      <c r="K190" s="151" t="s">
        <v>25</v>
      </c>
      <c r="L190" s="151" t="s">
        <v>24</v>
      </c>
      <c r="M190" s="152">
        <v>498.07692307692309</v>
      </c>
      <c r="N190" s="156" t="str">
        <f t="shared" si="7"/>
        <v/>
      </c>
      <c r="O190" s="155">
        <f t="shared" si="8"/>
        <v>591.96678321678326</v>
      </c>
      <c r="V190" s="153"/>
      <c r="W190" s="153"/>
      <c r="X190" s="153"/>
      <c r="Y190" s="153"/>
      <c r="Z190" s="153"/>
      <c r="AA190" s="153"/>
      <c r="AB190" s="153"/>
      <c r="AC190" s="153"/>
      <c r="AD190" s="153"/>
      <c r="AE190" s="153"/>
      <c r="AF190" s="153"/>
      <c r="AG190" s="153"/>
      <c r="AH190" s="153"/>
      <c r="AI190" s="153"/>
      <c r="AJ190" s="153"/>
      <c r="AK190" s="153"/>
    </row>
    <row r="191" spans="1:37" x14ac:dyDescent="0.25">
      <c r="A191" s="151" t="s">
        <v>707</v>
      </c>
      <c r="B191" s="151" t="s">
        <v>708</v>
      </c>
      <c r="C191" s="151" t="s">
        <v>25</v>
      </c>
      <c r="D191" s="151" t="s">
        <v>24</v>
      </c>
      <c r="E191" s="152">
        <v>576.92307692307691</v>
      </c>
      <c r="F191" s="156" t="e">
        <f t="shared" si="6"/>
        <v>#N/A</v>
      </c>
      <c r="G191" s="155">
        <v>655.86538461538407</v>
      </c>
      <c r="H191" s="153"/>
      <c r="I191" s="151" t="s">
        <v>645</v>
      </c>
      <c r="J191" s="151" t="s">
        <v>646</v>
      </c>
      <c r="K191" s="151" t="s">
        <v>16</v>
      </c>
      <c r="L191" s="151" t="s">
        <v>4</v>
      </c>
      <c r="M191" s="152">
        <v>498.07692307692309</v>
      </c>
      <c r="N191" s="156" t="str">
        <f t="shared" si="7"/>
        <v/>
      </c>
      <c r="O191" s="155">
        <f t="shared" si="8"/>
        <v>591.96678321678326</v>
      </c>
      <c r="V191" s="153"/>
      <c r="W191" s="153"/>
      <c r="X191" s="153"/>
      <c r="Y191" s="153"/>
      <c r="Z191" s="153"/>
      <c r="AA191" s="153"/>
      <c r="AB191" s="153"/>
      <c r="AC191" s="153"/>
      <c r="AD191" s="153"/>
      <c r="AE191" s="153"/>
      <c r="AF191" s="153"/>
      <c r="AG191" s="153"/>
      <c r="AH191" s="153"/>
      <c r="AI191" s="153"/>
      <c r="AJ191" s="153"/>
      <c r="AK191" s="153"/>
    </row>
    <row r="192" spans="1:37" x14ac:dyDescent="0.25">
      <c r="A192" s="151" t="s">
        <v>603</v>
      </c>
      <c r="B192" s="151" t="s">
        <v>604</v>
      </c>
      <c r="C192" s="151" t="s">
        <v>13</v>
      </c>
      <c r="D192" s="151" t="s">
        <v>1</v>
      </c>
      <c r="E192" s="152">
        <v>575</v>
      </c>
      <c r="F192" s="156" t="e">
        <f t="shared" si="6"/>
        <v>#N/A</v>
      </c>
      <c r="G192" s="155">
        <v>655.86538461538407</v>
      </c>
      <c r="H192" s="153"/>
      <c r="I192" s="151" t="s">
        <v>713</v>
      </c>
      <c r="J192" s="151" t="s">
        <v>714</v>
      </c>
      <c r="K192" s="151" t="s">
        <v>19</v>
      </c>
      <c r="L192" s="151" t="s">
        <v>7</v>
      </c>
      <c r="M192" s="152">
        <v>496.15384615384613</v>
      </c>
      <c r="N192" s="156" t="str">
        <f t="shared" si="7"/>
        <v/>
      </c>
      <c r="O192" s="155">
        <f t="shared" si="8"/>
        <v>591.96678321678326</v>
      </c>
      <c r="V192" s="153"/>
      <c r="W192" s="153"/>
      <c r="X192" s="153"/>
      <c r="Y192" s="153"/>
      <c r="Z192" s="153"/>
      <c r="AA192" s="153"/>
      <c r="AB192" s="153"/>
      <c r="AC192" s="153"/>
      <c r="AD192" s="153"/>
      <c r="AE192" s="153"/>
      <c r="AF192" s="153"/>
      <c r="AG192" s="153"/>
      <c r="AH192" s="153"/>
      <c r="AI192" s="153"/>
      <c r="AJ192" s="153"/>
      <c r="AK192" s="153"/>
    </row>
    <row r="193" spans="1:37" x14ac:dyDescent="0.25">
      <c r="A193" s="151" t="s">
        <v>585</v>
      </c>
      <c r="B193" s="151" t="s">
        <v>586</v>
      </c>
      <c r="C193" s="151" t="s">
        <v>25</v>
      </c>
      <c r="D193" s="151" t="s">
        <v>24</v>
      </c>
      <c r="E193" s="152">
        <v>573.07692307692309</v>
      </c>
      <c r="F193" s="156" t="e">
        <f t="shared" si="6"/>
        <v>#N/A</v>
      </c>
      <c r="G193" s="155">
        <v>655.86538461538407</v>
      </c>
      <c r="H193" s="153"/>
      <c r="I193" s="151" t="s">
        <v>585</v>
      </c>
      <c r="J193" s="151" t="s">
        <v>586</v>
      </c>
      <c r="K193" s="151" t="s">
        <v>25</v>
      </c>
      <c r="L193" s="151" t="s">
        <v>24</v>
      </c>
      <c r="M193" s="152">
        <v>490.38461538461536</v>
      </c>
      <c r="N193" s="156" t="str">
        <f t="shared" si="7"/>
        <v/>
      </c>
      <c r="O193" s="155">
        <f t="shared" si="8"/>
        <v>591.96678321678326</v>
      </c>
      <c r="V193" s="153"/>
      <c r="W193" s="153"/>
      <c r="X193" s="153"/>
      <c r="Y193" s="153"/>
      <c r="Z193" s="153"/>
      <c r="AA193" s="153"/>
      <c r="AB193" s="153"/>
      <c r="AC193" s="153"/>
      <c r="AD193" s="153"/>
      <c r="AE193" s="153"/>
      <c r="AF193" s="153"/>
      <c r="AG193" s="153"/>
      <c r="AH193" s="153"/>
      <c r="AI193" s="153"/>
      <c r="AJ193" s="153"/>
      <c r="AK193" s="153"/>
    </row>
    <row r="194" spans="1:37" x14ac:dyDescent="0.25">
      <c r="A194" s="151" t="s">
        <v>681</v>
      </c>
      <c r="B194" s="151" t="s">
        <v>682</v>
      </c>
      <c r="C194" s="151" t="s">
        <v>13</v>
      </c>
      <c r="D194" s="151" t="s">
        <v>1</v>
      </c>
      <c r="E194" s="152">
        <v>573.07692307692309</v>
      </c>
      <c r="F194" s="156" t="e">
        <f t="shared" si="6"/>
        <v>#N/A</v>
      </c>
      <c r="G194" s="155">
        <v>655.86538461538407</v>
      </c>
      <c r="H194" s="153"/>
      <c r="I194" s="151" t="s">
        <v>749</v>
      </c>
      <c r="J194" s="151" t="s">
        <v>750</v>
      </c>
      <c r="K194" s="151" t="s">
        <v>25</v>
      </c>
      <c r="L194" s="151" t="s">
        <v>24</v>
      </c>
      <c r="M194" s="152">
        <v>490.38461538461536</v>
      </c>
      <c r="N194" s="156" t="str">
        <f t="shared" si="7"/>
        <v/>
      </c>
      <c r="O194" s="155">
        <f t="shared" si="8"/>
        <v>591.96678321678326</v>
      </c>
      <c r="V194" s="153"/>
      <c r="W194" s="153"/>
      <c r="X194" s="153"/>
      <c r="Y194" s="153"/>
      <c r="Z194" s="153"/>
      <c r="AA194" s="153"/>
      <c r="AB194" s="153"/>
      <c r="AC194" s="153"/>
      <c r="AD194" s="153"/>
      <c r="AE194" s="153"/>
      <c r="AF194" s="153"/>
      <c r="AG194" s="153"/>
      <c r="AH194" s="153"/>
      <c r="AI194" s="153"/>
      <c r="AJ194" s="153"/>
      <c r="AK194" s="153"/>
    </row>
    <row r="195" spans="1:37" x14ac:dyDescent="0.25">
      <c r="A195" s="151" t="s">
        <v>695</v>
      </c>
      <c r="B195" s="151" t="s">
        <v>696</v>
      </c>
      <c r="C195" s="151" t="s">
        <v>21</v>
      </c>
      <c r="D195" s="151" t="s">
        <v>9</v>
      </c>
      <c r="E195" s="152">
        <v>573.07692307692309</v>
      </c>
      <c r="F195" s="156" t="e">
        <f t="shared" ref="F195:F222" si="9">IF(D195=$Q$3,E195,#N/A)</f>
        <v>#N/A</v>
      </c>
      <c r="G195" s="155">
        <v>655.86538461538407</v>
      </c>
      <c r="H195" s="153"/>
      <c r="I195" s="151" t="s">
        <v>603</v>
      </c>
      <c r="J195" s="151" t="s">
        <v>604</v>
      </c>
      <c r="K195" s="151" t="s">
        <v>13</v>
      </c>
      <c r="L195" s="151" t="s">
        <v>1</v>
      </c>
      <c r="M195" s="152">
        <v>484.61538461538464</v>
      </c>
      <c r="N195" s="156" t="str">
        <f t="shared" ref="N195:N222" si="10">IF($L195=$Q$3,M195,"")</f>
        <v/>
      </c>
      <c r="O195" s="155">
        <f t="shared" si="8"/>
        <v>591.96678321678326</v>
      </c>
      <c r="V195" s="153"/>
      <c r="W195" s="153"/>
      <c r="X195" s="153"/>
      <c r="Y195" s="153"/>
      <c r="Z195" s="153"/>
      <c r="AA195" s="153"/>
      <c r="AB195" s="153"/>
      <c r="AC195" s="153"/>
      <c r="AD195" s="153"/>
      <c r="AE195" s="153"/>
      <c r="AF195" s="153"/>
      <c r="AG195" s="153"/>
      <c r="AH195" s="153"/>
      <c r="AI195" s="153"/>
      <c r="AJ195" s="153"/>
      <c r="AK195" s="153"/>
    </row>
    <row r="196" spans="1:37" x14ac:dyDescent="0.25">
      <c r="A196" s="151" t="s">
        <v>743</v>
      </c>
      <c r="B196" s="151" t="s">
        <v>744</v>
      </c>
      <c r="C196" s="151" t="s">
        <v>20</v>
      </c>
      <c r="D196" s="151" t="s">
        <v>8</v>
      </c>
      <c r="E196" s="152">
        <v>571.15384615384619</v>
      </c>
      <c r="F196" s="156" t="e">
        <f t="shared" si="9"/>
        <v>#N/A</v>
      </c>
      <c r="G196" s="155">
        <v>655.86538461538407</v>
      </c>
      <c r="H196" s="153"/>
      <c r="I196" s="151" t="s">
        <v>725</v>
      </c>
      <c r="J196" s="151" t="s">
        <v>726</v>
      </c>
      <c r="K196" s="151" t="s">
        <v>16</v>
      </c>
      <c r="L196" s="151" t="s">
        <v>4</v>
      </c>
      <c r="M196" s="152">
        <v>480.76923076923077</v>
      </c>
      <c r="N196" s="156" t="str">
        <f t="shared" si="10"/>
        <v/>
      </c>
      <c r="O196" s="155">
        <f t="shared" ref="O196:O222" si="11">AVERAGE(M$3:M$222)</f>
        <v>591.96678321678326</v>
      </c>
      <c r="V196" s="153"/>
      <c r="W196" s="153"/>
      <c r="X196" s="153"/>
      <c r="Y196" s="153"/>
      <c r="Z196" s="153"/>
      <c r="AA196" s="153"/>
      <c r="AB196" s="153"/>
      <c r="AC196" s="153"/>
      <c r="AD196" s="153"/>
      <c r="AE196" s="153"/>
      <c r="AF196" s="153"/>
      <c r="AG196" s="153"/>
      <c r="AH196" s="153"/>
      <c r="AI196" s="153"/>
      <c r="AJ196" s="153"/>
      <c r="AK196" s="153"/>
    </row>
    <row r="197" spans="1:37" x14ac:dyDescent="0.25">
      <c r="A197" s="151" t="s">
        <v>717</v>
      </c>
      <c r="B197" s="151" t="s">
        <v>718</v>
      </c>
      <c r="C197" s="151" t="s">
        <v>25</v>
      </c>
      <c r="D197" s="151" t="s">
        <v>24</v>
      </c>
      <c r="E197" s="152">
        <v>569.23076923076928</v>
      </c>
      <c r="F197" s="156" t="e">
        <f t="shared" si="9"/>
        <v>#N/A</v>
      </c>
      <c r="G197" s="155">
        <v>655.86538461538407</v>
      </c>
      <c r="H197" s="153"/>
      <c r="I197" s="151" t="s">
        <v>731</v>
      </c>
      <c r="J197" s="151" t="s">
        <v>732</v>
      </c>
      <c r="K197" s="151" t="s">
        <v>16</v>
      </c>
      <c r="L197" s="151" t="s">
        <v>4</v>
      </c>
      <c r="M197" s="152">
        <v>480.76923076923077</v>
      </c>
      <c r="N197" s="156" t="str">
        <f t="shared" si="10"/>
        <v/>
      </c>
      <c r="O197" s="155">
        <f t="shared" si="11"/>
        <v>591.96678321678326</v>
      </c>
      <c r="V197" s="153"/>
      <c r="W197" s="153"/>
      <c r="X197" s="153"/>
      <c r="Y197" s="153"/>
      <c r="Z197" s="153"/>
      <c r="AA197" s="153"/>
      <c r="AB197" s="153"/>
      <c r="AC197" s="153"/>
      <c r="AD197" s="153"/>
      <c r="AE197" s="153"/>
      <c r="AF197" s="153"/>
      <c r="AG197" s="153"/>
      <c r="AH197" s="153"/>
      <c r="AI197" s="153"/>
      <c r="AJ197" s="153"/>
      <c r="AK197" s="153"/>
    </row>
    <row r="198" spans="1:37" x14ac:dyDescent="0.25">
      <c r="A198" s="151" t="s">
        <v>615</v>
      </c>
      <c r="B198" s="151" t="s">
        <v>616</v>
      </c>
      <c r="C198" s="151" t="s">
        <v>12</v>
      </c>
      <c r="D198" s="151" t="s">
        <v>0</v>
      </c>
      <c r="E198" s="152">
        <v>567.30769230769226</v>
      </c>
      <c r="F198" s="156">
        <f t="shared" si="9"/>
        <v>567.30769230769226</v>
      </c>
      <c r="G198" s="155">
        <v>655.86538461538407</v>
      </c>
      <c r="H198" s="153"/>
      <c r="I198" s="151" t="s">
        <v>705</v>
      </c>
      <c r="J198" s="151" t="s">
        <v>706</v>
      </c>
      <c r="K198" s="151" t="s">
        <v>16</v>
      </c>
      <c r="L198" s="151" t="s">
        <v>4</v>
      </c>
      <c r="M198" s="152">
        <v>480.76923076923077</v>
      </c>
      <c r="N198" s="156" t="str">
        <f t="shared" si="10"/>
        <v/>
      </c>
      <c r="O198" s="155">
        <f t="shared" si="11"/>
        <v>591.96678321678326</v>
      </c>
      <c r="V198" s="153"/>
      <c r="W198" s="153"/>
      <c r="X198" s="153"/>
      <c r="Y198" s="153"/>
      <c r="Z198" s="153"/>
      <c r="AA198" s="153"/>
      <c r="AB198" s="153"/>
      <c r="AC198" s="153"/>
      <c r="AD198" s="153"/>
      <c r="AE198" s="153"/>
      <c r="AF198" s="153"/>
      <c r="AG198" s="153"/>
      <c r="AH198" s="153"/>
      <c r="AI198" s="153"/>
      <c r="AJ198" s="153"/>
      <c r="AK198" s="153"/>
    </row>
    <row r="199" spans="1:37" x14ac:dyDescent="0.25">
      <c r="A199" s="151" t="s">
        <v>685</v>
      </c>
      <c r="B199" s="151" t="s">
        <v>686</v>
      </c>
      <c r="C199" s="151" t="s">
        <v>21</v>
      </c>
      <c r="D199" s="151" t="s">
        <v>9</v>
      </c>
      <c r="E199" s="152">
        <v>567.30769230769226</v>
      </c>
      <c r="F199" s="156" t="e">
        <f t="shared" si="9"/>
        <v>#N/A</v>
      </c>
      <c r="G199" s="155">
        <v>655.86538461538407</v>
      </c>
      <c r="H199" s="153"/>
      <c r="I199" s="151" t="s">
        <v>615</v>
      </c>
      <c r="J199" s="151" t="s">
        <v>616</v>
      </c>
      <c r="K199" s="151" t="s">
        <v>12</v>
      </c>
      <c r="L199" s="151" t="s">
        <v>0</v>
      </c>
      <c r="M199" s="152">
        <v>478.84615384615387</v>
      </c>
      <c r="N199" s="156">
        <f t="shared" si="10"/>
        <v>478.84615384615387</v>
      </c>
      <c r="O199" s="155">
        <f t="shared" si="11"/>
        <v>591.96678321678326</v>
      </c>
      <c r="V199" s="153"/>
      <c r="W199" s="153"/>
      <c r="X199" s="153"/>
      <c r="Y199" s="153"/>
      <c r="Z199" s="153"/>
      <c r="AA199" s="153"/>
      <c r="AB199" s="153"/>
      <c r="AC199" s="153"/>
      <c r="AD199" s="153"/>
      <c r="AE199" s="153"/>
      <c r="AF199" s="153"/>
      <c r="AG199" s="153"/>
      <c r="AH199" s="153"/>
      <c r="AI199" s="153"/>
      <c r="AJ199" s="153"/>
      <c r="AK199" s="153"/>
    </row>
    <row r="200" spans="1:37" x14ac:dyDescent="0.25">
      <c r="A200" s="151" t="s">
        <v>737</v>
      </c>
      <c r="B200" s="151" t="s">
        <v>738</v>
      </c>
      <c r="C200" s="151" t="s">
        <v>25</v>
      </c>
      <c r="D200" s="151" t="s">
        <v>24</v>
      </c>
      <c r="E200" s="152">
        <v>565.38461538461536</v>
      </c>
      <c r="F200" s="156" t="e">
        <f t="shared" si="9"/>
        <v>#N/A</v>
      </c>
      <c r="G200" s="155">
        <v>655.86538461538407</v>
      </c>
      <c r="H200" s="153"/>
      <c r="I200" s="151" t="s">
        <v>689</v>
      </c>
      <c r="J200" s="151" t="s">
        <v>690</v>
      </c>
      <c r="K200" s="151" t="s">
        <v>21</v>
      </c>
      <c r="L200" s="151" t="s">
        <v>9</v>
      </c>
      <c r="M200" s="152">
        <v>478.84615384615387</v>
      </c>
      <c r="N200" s="156" t="str">
        <f t="shared" si="10"/>
        <v/>
      </c>
      <c r="O200" s="155">
        <f t="shared" si="11"/>
        <v>591.96678321678326</v>
      </c>
      <c r="V200" s="153"/>
      <c r="W200" s="153"/>
      <c r="X200" s="153"/>
      <c r="Y200" s="153"/>
      <c r="Z200" s="153"/>
      <c r="AA200" s="153"/>
      <c r="AB200" s="153"/>
      <c r="AC200" s="153"/>
      <c r="AD200" s="153"/>
      <c r="AE200" s="153"/>
      <c r="AF200" s="153"/>
      <c r="AG200" s="153"/>
      <c r="AH200" s="153"/>
      <c r="AI200" s="153"/>
      <c r="AJ200" s="153"/>
      <c r="AK200" s="153"/>
    </row>
    <row r="201" spans="1:37" x14ac:dyDescent="0.25">
      <c r="A201" s="151" t="s">
        <v>765</v>
      </c>
      <c r="B201" s="151" t="s">
        <v>766</v>
      </c>
      <c r="C201" s="151" t="s">
        <v>20</v>
      </c>
      <c r="D201" s="151" t="s">
        <v>8</v>
      </c>
      <c r="E201" s="152">
        <v>565.38461538461536</v>
      </c>
      <c r="F201" s="156" t="e">
        <f t="shared" si="9"/>
        <v>#N/A</v>
      </c>
      <c r="G201" s="155">
        <v>655.86538461538407</v>
      </c>
      <c r="H201" s="153"/>
      <c r="I201" s="151" t="s">
        <v>737</v>
      </c>
      <c r="J201" s="151" t="s">
        <v>738</v>
      </c>
      <c r="K201" s="151" t="s">
        <v>25</v>
      </c>
      <c r="L201" s="151" t="s">
        <v>24</v>
      </c>
      <c r="M201" s="152">
        <v>476.92307692307691</v>
      </c>
      <c r="N201" s="156" t="str">
        <f t="shared" si="10"/>
        <v/>
      </c>
      <c r="O201" s="155">
        <f t="shared" si="11"/>
        <v>591.96678321678326</v>
      </c>
      <c r="V201" s="153"/>
      <c r="W201" s="153"/>
      <c r="X201" s="153"/>
      <c r="Y201" s="153"/>
      <c r="Z201" s="153"/>
      <c r="AA201" s="153"/>
      <c r="AB201" s="153"/>
      <c r="AC201" s="153"/>
      <c r="AD201" s="153"/>
      <c r="AE201" s="153"/>
      <c r="AF201" s="153"/>
      <c r="AG201" s="153"/>
      <c r="AH201" s="153"/>
      <c r="AI201" s="153"/>
      <c r="AJ201" s="153"/>
      <c r="AK201" s="153"/>
    </row>
    <row r="202" spans="1:37" x14ac:dyDescent="0.25">
      <c r="A202" s="151" t="s">
        <v>713</v>
      </c>
      <c r="B202" s="151" t="s">
        <v>714</v>
      </c>
      <c r="C202" s="151" t="s">
        <v>19</v>
      </c>
      <c r="D202" s="151" t="s">
        <v>7</v>
      </c>
      <c r="E202" s="152">
        <v>563.46153846153845</v>
      </c>
      <c r="F202" s="156" t="e">
        <f t="shared" si="9"/>
        <v>#N/A</v>
      </c>
      <c r="G202" s="155">
        <v>655.86538461538407</v>
      </c>
      <c r="H202" s="153"/>
      <c r="I202" s="151" t="s">
        <v>707</v>
      </c>
      <c r="J202" s="151" t="s">
        <v>708</v>
      </c>
      <c r="K202" s="151" t="s">
        <v>25</v>
      </c>
      <c r="L202" s="151" t="s">
        <v>24</v>
      </c>
      <c r="M202" s="152">
        <v>475</v>
      </c>
      <c r="N202" s="156" t="str">
        <f t="shared" si="10"/>
        <v/>
      </c>
      <c r="O202" s="155">
        <f t="shared" si="11"/>
        <v>591.96678321678326</v>
      </c>
      <c r="V202" s="153"/>
      <c r="W202" s="153"/>
      <c r="X202" s="153"/>
      <c r="Y202" s="153"/>
      <c r="Z202" s="153"/>
      <c r="AA202" s="153"/>
      <c r="AB202" s="153"/>
      <c r="AC202" s="153"/>
      <c r="AD202" s="153"/>
      <c r="AE202" s="153"/>
      <c r="AF202" s="153"/>
      <c r="AG202" s="153"/>
      <c r="AH202" s="153"/>
      <c r="AI202" s="153"/>
      <c r="AJ202" s="153"/>
      <c r="AK202" s="153"/>
    </row>
    <row r="203" spans="1:37" x14ac:dyDescent="0.25">
      <c r="A203" s="151" t="s">
        <v>745</v>
      </c>
      <c r="B203" s="151" t="s">
        <v>746</v>
      </c>
      <c r="C203" s="151" t="s">
        <v>20</v>
      </c>
      <c r="D203" s="151" t="s">
        <v>8</v>
      </c>
      <c r="E203" s="152">
        <v>563.46153846153845</v>
      </c>
      <c r="F203" s="156" t="e">
        <f t="shared" si="9"/>
        <v>#N/A</v>
      </c>
      <c r="G203" s="155">
        <v>655.86538461538407</v>
      </c>
      <c r="H203" s="153"/>
      <c r="I203" s="151" t="s">
        <v>727</v>
      </c>
      <c r="J203" s="151" t="s">
        <v>728</v>
      </c>
      <c r="K203" s="151" t="s">
        <v>15</v>
      </c>
      <c r="L203" s="151" t="s">
        <v>3</v>
      </c>
      <c r="M203" s="152">
        <v>473.07692307692309</v>
      </c>
      <c r="N203" s="156" t="str">
        <f t="shared" si="10"/>
        <v/>
      </c>
      <c r="O203" s="155">
        <f t="shared" si="11"/>
        <v>591.96678321678326</v>
      </c>
      <c r="V203" s="153"/>
      <c r="W203" s="153"/>
      <c r="X203" s="153"/>
      <c r="Y203" s="153"/>
      <c r="Z203" s="153"/>
      <c r="AA203" s="153"/>
      <c r="AB203" s="153"/>
      <c r="AC203" s="153"/>
      <c r="AD203" s="153"/>
      <c r="AE203" s="153"/>
      <c r="AF203" s="153"/>
      <c r="AG203" s="153"/>
      <c r="AH203" s="153"/>
      <c r="AI203" s="153"/>
      <c r="AJ203" s="153"/>
      <c r="AK203" s="153"/>
    </row>
    <row r="204" spans="1:37" x14ac:dyDescent="0.25">
      <c r="A204" s="151" t="s">
        <v>731</v>
      </c>
      <c r="B204" s="151" t="s">
        <v>732</v>
      </c>
      <c r="C204" s="151" t="s">
        <v>16</v>
      </c>
      <c r="D204" s="151" t="s">
        <v>4</v>
      </c>
      <c r="E204" s="152">
        <v>557.69230769230774</v>
      </c>
      <c r="F204" s="156" t="e">
        <f t="shared" si="9"/>
        <v>#N/A</v>
      </c>
      <c r="G204" s="155">
        <v>655.86538461538407</v>
      </c>
      <c r="H204" s="153"/>
      <c r="I204" s="151" t="s">
        <v>715</v>
      </c>
      <c r="J204" s="151" t="s">
        <v>716</v>
      </c>
      <c r="K204" s="151" t="s">
        <v>19</v>
      </c>
      <c r="L204" s="151" t="s">
        <v>7</v>
      </c>
      <c r="M204" s="152">
        <v>471.15384615384613</v>
      </c>
      <c r="N204" s="156" t="str">
        <f t="shared" si="10"/>
        <v/>
      </c>
      <c r="O204" s="155">
        <f t="shared" si="11"/>
        <v>591.96678321678326</v>
      </c>
      <c r="V204" s="153"/>
      <c r="W204" s="153"/>
      <c r="X204" s="153"/>
      <c r="Y204" s="153"/>
      <c r="Z204" s="153"/>
      <c r="AA204" s="153"/>
      <c r="AB204" s="153"/>
      <c r="AC204" s="153"/>
      <c r="AD204" s="153"/>
      <c r="AE204" s="153"/>
      <c r="AF204" s="153"/>
      <c r="AG204" s="153"/>
      <c r="AH204" s="153"/>
      <c r="AI204" s="153"/>
      <c r="AJ204" s="153"/>
      <c r="AK204" s="153"/>
    </row>
    <row r="205" spans="1:37" x14ac:dyDescent="0.25">
      <c r="A205" s="151" t="s">
        <v>721</v>
      </c>
      <c r="B205" s="151" t="s">
        <v>722</v>
      </c>
      <c r="C205" s="151" t="s">
        <v>25</v>
      </c>
      <c r="D205" s="151" t="s">
        <v>24</v>
      </c>
      <c r="E205" s="152">
        <v>555.76923076923072</v>
      </c>
      <c r="F205" s="156" t="e">
        <f t="shared" si="9"/>
        <v>#N/A</v>
      </c>
      <c r="G205" s="155">
        <v>655.86538461538407</v>
      </c>
      <c r="H205" s="153"/>
      <c r="I205" s="151" t="s">
        <v>753</v>
      </c>
      <c r="J205" s="151" t="s">
        <v>754</v>
      </c>
      <c r="K205" s="151" t="s">
        <v>25</v>
      </c>
      <c r="L205" s="151" t="s">
        <v>24</v>
      </c>
      <c r="M205" s="152">
        <v>471.15384615384613</v>
      </c>
      <c r="N205" s="156" t="str">
        <f t="shared" si="10"/>
        <v/>
      </c>
      <c r="O205" s="155">
        <f t="shared" si="11"/>
        <v>591.96678321678326</v>
      </c>
      <c r="V205" s="153"/>
      <c r="W205" s="153"/>
      <c r="X205" s="153"/>
      <c r="Y205" s="153"/>
      <c r="Z205" s="153"/>
      <c r="AA205" s="153"/>
      <c r="AB205" s="153"/>
      <c r="AC205" s="153"/>
      <c r="AD205" s="153"/>
      <c r="AE205" s="153"/>
      <c r="AF205" s="153"/>
      <c r="AG205" s="153"/>
      <c r="AH205" s="153"/>
      <c r="AI205" s="153"/>
      <c r="AJ205" s="153"/>
      <c r="AK205" s="153"/>
    </row>
    <row r="206" spans="1:37" x14ac:dyDescent="0.25">
      <c r="A206" s="151" t="s">
        <v>715</v>
      </c>
      <c r="B206" s="151" t="s">
        <v>716</v>
      </c>
      <c r="C206" s="151" t="s">
        <v>19</v>
      </c>
      <c r="D206" s="151" t="s">
        <v>7</v>
      </c>
      <c r="E206" s="152">
        <v>551.92307692307691</v>
      </c>
      <c r="F206" s="156" t="e">
        <f t="shared" si="9"/>
        <v>#N/A</v>
      </c>
      <c r="G206" s="155">
        <v>655.86538461538407</v>
      </c>
      <c r="H206" s="153"/>
      <c r="I206" s="151" t="s">
        <v>745</v>
      </c>
      <c r="J206" s="151" t="s">
        <v>746</v>
      </c>
      <c r="K206" s="151" t="s">
        <v>20</v>
      </c>
      <c r="L206" s="151" t="s">
        <v>8</v>
      </c>
      <c r="M206" s="152">
        <v>465.38461538461536</v>
      </c>
      <c r="N206" s="156" t="str">
        <f t="shared" si="10"/>
        <v/>
      </c>
      <c r="O206" s="155">
        <f t="shared" si="11"/>
        <v>591.96678321678326</v>
      </c>
      <c r="V206" s="153"/>
      <c r="W206" s="153"/>
      <c r="X206" s="153"/>
      <c r="Y206" s="153"/>
      <c r="Z206" s="153"/>
      <c r="AA206" s="153"/>
      <c r="AB206" s="153"/>
      <c r="AC206" s="153"/>
      <c r="AD206" s="153"/>
      <c r="AE206" s="153"/>
      <c r="AF206" s="153"/>
      <c r="AG206" s="153"/>
      <c r="AH206" s="153"/>
      <c r="AI206" s="153"/>
      <c r="AJ206" s="153"/>
      <c r="AK206" s="153"/>
    </row>
    <row r="207" spans="1:37" x14ac:dyDescent="0.25">
      <c r="A207" s="151" t="s">
        <v>735</v>
      </c>
      <c r="B207" s="151" t="s">
        <v>736</v>
      </c>
      <c r="C207" s="151" t="s">
        <v>25</v>
      </c>
      <c r="D207" s="151" t="s">
        <v>24</v>
      </c>
      <c r="E207" s="152">
        <v>551.92307692307691</v>
      </c>
      <c r="F207" s="156" t="e">
        <f t="shared" si="9"/>
        <v>#N/A</v>
      </c>
      <c r="G207" s="155">
        <v>655.86538461538407</v>
      </c>
      <c r="H207" s="153"/>
      <c r="I207" s="151" t="s">
        <v>729</v>
      </c>
      <c r="J207" s="151" t="s">
        <v>730</v>
      </c>
      <c r="K207" s="151" t="s">
        <v>12</v>
      </c>
      <c r="L207" s="151" t="s">
        <v>0</v>
      </c>
      <c r="M207" s="152">
        <v>465.38461538461536</v>
      </c>
      <c r="N207" s="156">
        <f t="shared" si="10"/>
        <v>465.38461538461536</v>
      </c>
      <c r="O207" s="155">
        <f t="shared" si="11"/>
        <v>591.96678321678326</v>
      </c>
      <c r="V207" s="153"/>
      <c r="W207" s="153"/>
      <c r="X207" s="153"/>
      <c r="Y207" s="153"/>
      <c r="Z207" s="153"/>
      <c r="AA207" s="153"/>
      <c r="AB207" s="153"/>
      <c r="AC207" s="153"/>
      <c r="AD207" s="153"/>
      <c r="AE207" s="153"/>
      <c r="AF207" s="153"/>
      <c r="AG207" s="153"/>
      <c r="AH207" s="153"/>
      <c r="AI207" s="153"/>
      <c r="AJ207" s="153"/>
      <c r="AK207" s="153"/>
    </row>
    <row r="208" spans="1:37" x14ac:dyDescent="0.25">
      <c r="A208" s="151" t="s">
        <v>729</v>
      </c>
      <c r="B208" s="151" t="s">
        <v>730</v>
      </c>
      <c r="C208" s="151" t="s">
        <v>12</v>
      </c>
      <c r="D208" s="151" t="s">
        <v>0</v>
      </c>
      <c r="E208" s="152">
        <v>550</v>
      </c>
      <c r="F208" s="156">
        <f t="shared" si="9"/>
        <v>550</v>
      </c>
      <c r="G208" s="155">
        <v>655.86538461538407</v>
      </c>
      <c r="H208" s="153"/>
      <c r="I208" s="151" t="s">
        <v>739</v>
      </c>
      <c r="J208" s="151" t="s">
        <v>740</v>
      </c>
      <c r="K208" s="151" t="s">
        <v>21</v>
      </c>
      <c r="L208" s="151" t="s">
        <v>9</v>
      </c>
      <c r="M208" s="152">
        <v>465.38461538461536</v>
      </c>
      <c r="N208" s="156" t="str">
        <f t="shared" si="10"/>
        <v/>
      </c>
      <c r="O208" s="155">
        <f t="shared" si="11"/>
        <v>591.96678321678326</v>
      </c>
      <c r="V208" s="153"/>
      <c r="W208" s="153"/>
      <c r="X208" s="153"/>
      <c r="Y208" s="153"/>
      <c r="Z208" s="153"/>
      <c r="AA208" s="153"/>
      <c r="AB208" s="153"/>
      <c r="AC208" s="153"/>
      <c r="AD208" s="153"/>
      <c r="AE208" s="153"/>
      <c r="AF208" s="153"/>
      <c r="AG208" s="153"/>
      <c r="AH208" s="153"/>
      <c r="AI208" s="153"/>
      <c r="AJ208" s="153"/>
      <c r="AK208" s="153"/>
    </row>
    <row r="209" spans="1:37" x14ac:dyDescent="0.25">
      <c r="A209" s="151" t="s">
        <v>739</v>
      </c>
      <c r="B209" s="151" t="s">
        <v>740</v>
      </c>
      <c r="C209" s="151" t="s">
        <v>21</v>
      </c>
      <c r="D209" s="151" t="s">
        <v>9</v>
      </c>
      <c r="E209" s="152">
        <v>550</v>
      </c>
      <c r="F209" s="156" t="e">
        <f t="shared" si="9"/>
        <v>#N/A</v>
      </c>
      <c r="G209" s="155">
        <v>655.86538461538407</v>
      </c>
      <c r="H209" s="153"/>
      <c r="I209" s="151" t="s">
        <v>763</v>
      </c>
      <c r="J209" s="151" t="s">
        <v>764</v>
      </c>
      <c r="K209" s="151" t="s">
        <v>17</v>
      </c>
      <c r="L209" s="151" t="s">
        <v>5</v>
      </c>
      <c r="M209" s="152">
        <v>463.46153846153845</v>
      </c>
      <c r="N209" s="156" t="str">
        <f t="shared" si="10"/>
        <v/>
      </c>
      <c r="O209" s="155">
        <f t="shared" si="11"/>
        <v>591.96678321678326</v>
      </c>
      <c r="V209" s="153"/>
      <c r="W209" s="153"/>
      <c r="X209" s="153"/>
      <c r="Y209" s="153"/>
      <c r="Z209" s="153"/>
      <c r="AA209" s="153"/>
      <c r="AB209" s="153"/>
      <c r="AC209" s="153"/>
      <c r="AD209" s="153"/>
      <c r="AE209" s="153"/>
      <c r="AF209" s="153"/>
      <c r="AG209" s="153"/>
      <c r="AH209" s="153"/>
      <c r="AI209" s="153"/>
      <c r="AJ209" s="153"/>
      <c r="AK209" s="153"/>
    </row>
    <row r="210" spans="1:37" x14ac:dyDescent="0.25">
      <c r="A210" s="151" t="s">
        <v>689</v>
      </c>
      <c r="B210" s="151" t="s">
        <v>690</v>
      </c>
      <c r="C210" s="151" t="s">
        <v>21</v>
      </c>
      <c r="D210" s="151" t="s">
        <v>9</v>
      </c>
      <c r="E210" s="152">
        <v>548.07692307692309</v>
      </c>
      <c r="F210" s="156" t="e">
        <f t="shared" si="9"/>
        <v>#N/A</v>
      </c>
      <c r="G210" s="155">
        <v>655.86538461538407</v>
      </c>
      <c r="H210" s="153"/>
      <c r="I210" s="151" t="s">
        <v>699</v>
      </c>
      <c r="J210" s="151" t="s">
        <v>700</v>
      </c>
      <c r="K210" s="151" t="s">
        <v>19</v>
      </c>
      <c r="L210" s="151" t="s">
        <v>7</v>
      </c>
      <c r="M210" s="152">
        <v>455.76923076923077</v>
      </c>
      <c r="N210" s="156" t="str">
        <f t="shared" si="10"/>
        <v/>
      </c>
      <c r="O210" s="155">
        <f t="shared" si="11"/>
        <v>591.96678321678326</v>
      </c>
      <c r="V210" s="153"/>
      <c r="W210" s="153"/>
      <c r="X210" s="153"/>
      <c r="Y210" s="153"/>
      <c r="Z210" s="153"/>
      <c r="AA210" s="153"/>
      <c r="AB210" s="153"/>
      <c r="AC210" s="153"/>
      <c r="AD210" s="153"/>
      <c r="AE210" s="153"/>
      <c r="AF210" s="153"/>
      <c r="AG210" s="153"/>
      <c r="AH210" s="153"/>
      <c r="AI210" s="153"/>
      <c r="AJ210" s="153"/>
      <c r="AK210" s="153"/>
    </row>
    <row r="211" spans="1:37" x14ac:dyDescent="0.25">
      <c r="A211" s="151" t="s">
        <v>753</v>
      </c>
      <c r="B211" s="151" t="s">
        <v>754</v>
      </c>
      <c r="C211" s="151" t="s">
        <v>25</v>
      </c>
      <c r="D211" s="151" t="s">
        <v>24</v>
      </c>
      <c r="E211" s="152">
        <v>546.15384615384619</v>
      </c>
      <c r="F211" s="156" t="e">
        <f t="shared" si="9"/>
        <v>#N/A</v>
      </c>
      <c r="G211" s="155">
        <v>655.86538461538407</v>
      </c>
      <c r="H211" s="153"/>
      <c r="I211" s="151" t="s">
        <v>741</v>
      </c>
      <c r="J211" s="151" t="s">
        <v>742</v>
      </c>
      <c r="K211" s="151" t="s">
        <v>21</v>
      </c>
      <c r="L211" s="151" t="s">
        <v>9</v>
      </c>
      <c r="M211" s="152">
        <v>455.76923076923077</v>
      </c>
      <c r="N211" s="156" t="str">
        <f t="shared" si="10"/>
        <v/>
      </c>
      <c r="O211" s="155">
        <f t="shared" si="11"/>
        <v>591.96678321678326</v>
      </c>
      <c r="V211" s="153"/>
      <c r="W211" s="153"/>
      <c r="X211" s="153"/>
      <c r="Y211" s="153"/>
      <c r="Z211" s="153"/>
      <c r="AA211" s="153"/>
      <c r="AB211" s="153"/>
      <c r="AC211" s="153"/>
      <c r="AD211" s="153"/>
      <c r="AE211" s="153"/>
      <c r="AF211" s="153"/>
      <c r="AG211" s="153"/>
      <c r="AH211" s="153"/>
      <c r="AI211" s="153"/>
      <c r="AJ211" s="153"/>
      <c r="AK211" s="153"/>
    </row>
    <row r="212" spans="1:37" x14ac:dyDescent="0.25">
      <c r="A212" s="151" t="s">
        <v>723</v>
      </c>
      <c r="B212" s="151" t="s">
        <v>724</v>
      </c>
      <c r="C212" s="151" t="s">
        <v>15</v>
      </c>
      <c r="D212" s="151" t="s">
        <v>3</v>
      </c>
      <c r="E212" s="152">
        <v>542.30769230769226</v>
      </c>
      <c r="F212" s="156" t="e">
        <f t="shared" si="9"/>
        <v>#N/A</v>
      </c>
      <c r="G212" s="155">
        <v>655.86538461538407</v>
      </c>
      <c r="H212" s="153"/>
      <c r="I212" s="151" t="s">
        <v>721</v>
      </c>
      <c r="J212" s="151" t="s">
        <v>722</v>
      </c>
      <c r="K212" s="151" t="s">
        <v>25</v>
      </c>
      <c r="L212" s="151" t="s">
        <v>24</v>
      </c>
      <c r="M212" s="152">
        <v>451.92307692307691</v>
      </c>
      <c r="N212" s="156" t="str">
        <f t="shared" si="10"/>
        <v/>
      </c>
      <c r="O212" s="155">
        <f t="shared" si="11"/>
        <v>591.96678321678326</v>
      </c>
      <c r="V212" s="153"/>
      <c r="W212" s="153"/>
      <c r="X212" s="153"/>
      <c r="Y212" s="153"/>
      <c r="Z212" s="153"/>
      <c r="AA212" s="153"/>
      <c r="AB212" s="153"/>
      <c r="AC212" s="153"/>
      <c r="AD212" s="153"/>
      <c r="AE212" s="153"/>
      <c r="AF212" s="153"/>
      <c r="AG212" s="153"/>
      <c r="AH212" s="153"/>
      <c r="AI212" s="153"/>
      <c r="AJ212" s="153"/>
      <c r="AK212" s="153"/>
    </row>
    <row r="213" spans="1:37" x14ac:dyDescent="0.25">
      <c r="A213" s="151" t="s">
        <v>751</v>
      </c>
      <c r="B213" s="151" t="s">
        <v>752</v>
      </c>
      <c r="C213" s="151" t="s">
        <v>13</v>
      </c>
      <c r="D213" s="151" t="s">
        <v>1</v>
      </c>
      <c r="E213" s="152">
        <v>542.30769230769226</v>
      </c>
      <c r="F213" s="156" t="e">
        <f t="shared" si="9"/>
        <v>#N/A</v>
      </c>
      <c r="G213" s="155">
        <v>655.86538461538407</v>
      </c>
      <c r="H213" s="153"/>
      <c r="I213" s="151" t="s">
        <v>723</v>
      </c>
      <c r="J213" s="151" t="s">
        <v>724</v>
      </c>
      <c r="K213" s="151" t="s">
        <v>15</v>
      </c>
      <c r="L213" s="151" t="s">
        <v>3</v>
      </c>
      <c r="M213" s="152">
        <v>451.92307692307691</v>
      </c>
      <c r="N213" s="156" t="str">
        <f t="shared" si="10"/>
        <v/>
      </c>
      <c r="O213" s="155">
        <f t="shared" si="11"/>
        <v>591.96678321678326</v>
      </c>
      <c r="V213" s="153"/>
      <c r="W213" s="153"/>
      <c r="X213" s="153"/>
      <c r="Y213" s="153"/>
      <c r="Z213" s="153"/>
      <c r="AA213" s="153"/>
      <c r="AB213" s="153"/>
      <c r="AC213" s="153"/>
      <c r="AD213" s="153"/>
      <c r="AE213" s="153"/>
      <c r="AF213" s="153"/>
      <c r="AG213" s="153"/>
      <c r="AH213" s="153"/>
      <c r="AI213" s="153"/>
      <c r="AJ213" s="153"/>
      <c r="AK213" s="153"/>
    </row>
    <row r="214" spans="1:37" x14ac:dyDescent="0.25">
      <c r="A214" s="151" t="s">
        <v>761</v>
      </c>
      <c r="B214" s="151" t="s">
        <v>762</v>
      </c>
      <c r="C214" s="151" t="s">
        <v>25</v>
      </c>
      <c r="D214" s="151" t="s">
        <v>24</v>
      </c>
      <c r="E214" s="152">
        <v>540.38461538461536</v>
      </c>
      <c r="F214" s="156" t="e">
        <f t="shared" si="9"/>
        <v>#N/A</v>
      </c>
      <c r="G214" s="155">
        <v>655.86538461538407</v>
      </c>
      <c r="H214" s="153"/>
      <c r="I214" s="151" t="s">
        <v>761</v>
      </c>
      <c r="J214" s="151" t="s">
        <v>762</v>
      </c>
      <c r="K214" s="151" t="s">
        <v>25</v>
      </c>
      <c r="L214" s="151" t="s">
        <v>24</v>
      </c>
      <c r="M214" s="152">
        <v>450</v>
      </c>
      <c r="N214" s="156" t="str">
        <f t="shared" si="10"/>
        <v/>
      </c>
      <c r="O214" s="155">
        <f t="shared" si="11"/>
        <v>591.96678321678326</v>
      </c>
      <c r="V214" s="153"/>
      <c r="W214" s="153"/>
      <c r="X214" s="153"/>
      <c r="Y214" s="153"/>
      <c r="Z214" s="153"/>
      <c r="AA214" s="153"/>
      <c r="AB214" s="153"/>
      <c r="AC214" s="153"/>
      <c r="AD214" s="153"/>
      <c r="AE214" s="153"/>
      <c r="AF214" s="153"/>
      <c r="AG214" s="153"/>
      <c r="AH214" s="153"/>
      <c r="AI214" s="153"/>
      <c r="AJ214" s="153"/>
      <c r="AK214" s="153"/>
    </row>
    <row r="215" spans="1:37" x14ac:dyDescent="0.25">
      <c r="A215" s="151" t="s">
        <v>741</v>
      </c>
      <c r="B215" s="151" t="s">
        <v>742</v>
      </c>
      <c r="C215" s="151" t="s">
        <v>21</v>
      </c>
      <c r="D215" s="151" t="s">
        <v>9</v>
      </c>
      <c r="E215" s="152">
        <v>538.46153846153845</v>
      </c>
      <c r="F215" s="156" t="e">
        <f t="shared" si="9"/>
        <v>#N/A</v>
      </c>
      <c r="G215" s="155">
        <v>655.86538461538407</v>
      </c>
      <c r="H215" s="153"/>
      <c r="I215" s="151" t="s">
        <v>735</v>
      </c>
      <c r="J215" s="151" t="s">
        <v>736</v>
      </c>
      <c r="K215" s="151" t="s">
        <v>25</v>
      </c>
      <c r="L215" s="151" t="s">
        <v>24</v>
      </c>
      <c r="M215" s="152">
        <v>442.30769230769232</v>
      </c>
      <c r="N215" s="156" t="str">
        <f t="shared" si="10"/>
        <v/>
      </c>
      <c r="O215" s="155">
        <f t="shared" si="11"/>
        <v>591.96678321678326</v>
      </c>
      <c r="V215" s="153"/>
      <c r="W215" s="153"/>
      <c r="X215" s="153"/>
      <c r="Y215" s="153"/>
      <c r="Z215" s="153"/>
      <c r="AA215" s="153"/>
      <c r="AB215" s="153"/>
      <c r="AC215" s="153"/>
      <c r="AD215" s="153"/>
      <c r="AE215" s="153"/>
      <c r="AF215" s="153"/>
      <c r="AG215" s="153"/>
      <c r="AH215" s="153"/>
      <c r="AI215" s="153"/>
      <c r="AJ215" s="153"/>
      <c r="AK215" s="153"/>
    </row>
    <row r="216" spans="1:37" x14ac:dyDescent="0.25">
      <c r="A216" s="151" t="s">
        <v>763</v>
      </c>
      <c r="B216" s="151" t="s">
        <v>764</v>
      </c>
      <c r="C216" s="151" t="s">
        <v>17</v>
      </c>
      <c r="D216" s="151" t="s">
        <v>5</v>
      </c>
      <c r="E216" s="152">
        <v>530.76923076923072</v>
      </c>
      <c r="F216" s="156" t="e">
        <f t="shared" si="9"/>
        <v>#N/A</v>
      </c>
      <c r="G216" s="155">
        <v>655.86538461538407</v>
      </c>
      <c r="H216" s="153"/>
      <c r="I216" s="151" t="s">
        <v>755</v>
      </c>
      <c r="J216" s="151" t="s">
        <v>756</v>
      </c>
      <c r="K216" s="151" t="s">
        <v>20</v>
      </c>
      <c r="L216" s="151" t="s">
        <v>8</v>
      </c>
      <c r="M216" s="152">
        <v>442.30769230769232</v>
      </c>
      <c r="N216" s="156" t="str">
        <f t="shared" si="10"/>
        <v/>
      </c>
      <c r="O216" s="155">
        <f t="shared" si="11"/>
        <v>591.96678321678326</v>
      </c>
      <c r="V216" s="153"/>
      <c r="W216" s="153"/>
      <c r="X216" s="153"/>
      <c r="Y216" s="153"/>
      <c r="Z216" s="153"/>
      <c r="AA216" s="153"/>
      <c r="AB216" s="153"/>
      <c r="AC216" s="153"/>
      <c r="AD216" s="153"/>
      <c r="AE216" s="153"/>
      <c r="AF216" s="153"/>
      <c r="AG216" s="153"/>
      <c r="AH216" s="153"/>
      <c r="AI216" s="153"/>
      <c r="AJ216" s="153"/>
      <c r="AK216" s="153"/>
    </row>
    <row r="217" spans="1:37" x14ac:dyDescent="0.25">
      <c r="A217" s="151" t="s">
        <v>727</v>
      </c>
      <c r="B217" s="151" t="s">
        <v>728</v>
      </c>
      <c r="C217" s="151" t="s">
        <v>15</v>
      </c>
      <c r="D217" s="151" t="s">
        <v>3</v>
      </c>
      <c r="E217" s="152">
        <v>526.92307692307691</v>
      </c>
      <c r="F217" s="156" t="e">
        <f t="shared" si="9"/>
        <v>#N/A</v>
      </c>
      <c r="G217" s="155">
        <v>655.86538461538407</v>
      </c>
      <c r="H217" s="153"/>
      <c r="I217" s="151" t="s">
        <v>751</v>
      </c>
      <c r="J217" s="151" t="s">
        <v>752</v>
      </c>
      <c r="K217" s="151" t="s">
        <v>13</v>
      </c>
      <c r="L217" s="151" t="s">
        <v>1</v>
      </c>
      <c r="M217" s="152">
        <v>440.38461538461536</v>
      </c>
      <c r="N217" s="156" t="str">
        <f t="shared" si="10"/>
        <v/>
      </c>
      <c r="O217" s="155">
        <f t="shared" si="11"/>
        <v>591.96678321678326</v>
      </c>
      <c r="V217" s="153"/>
      <c r="W217" s="153"/>
      <c r="X217" s="153"/>
      <c r="Y217" s="153"/>
      <c r="Z217" s="153"/>
      <c r="AA217" s="153"/>
      <c r="AB217" s="153"/>
      <c r="AC217" s="153"/>
      <c r="AD217" s="153"/>
      <c r="AE217" s="153"/>
      <c r="AF217" s="153"/>
      <c r="AG217" s="153"/>
      <c r="AH217" s="153"/>
      <c r="AI217" s="153"/>
      <c r="AJ217" s="153"/>
      <c r="AK217" s="153"/>
    </row>
    <row r="218" spans="1:37" x14ac:dyDescent="0.25">
      <c r="A218" s="151" t="s">
        <v>767</v>
      </c>
      <c r="B218" s="151" t="s">
        <v>768</v>
      </c>
      <c r="C218" s="151" t="s">
        <v>21</v>
      </c>
      <c r="D218" s="151" t="s">
        <v>9</v>
      </c>
      <c r="E218" s="152">
        <v>526.92307692307691</v>
      </c>
      <c r="F218" s="156" t="e">
        <f t="shared" si="9"/>
        <v>#N/A</v>
      </c>
      <c r="G218" s="155">
        <v>655.86538461538407</v>
      </c>
      <c r="H218" s="153"/>
      <c r="I218" s="151" t="s">
        <v>759</v>
      </c>
      <c r="J218" s="151" t="s">
        <v>760</v>
      </c>
      <c r="K218" s="151" t="s">
        <v>21</v>
      </c>
      <c r="L218" s="151" t="s">
        <v>9</v>
      </c>
      <c r="M218" s="152">
        <v>440.38461538461536</v>
      </c>
      <c r="N218" s="156" t="str">
        <f t="shared" si="10"/>
        <v/>
      </c>
      <c r="O218" s="155">
        <f t="shared" si="11"/>
        <v>591.96678321678326</v>
      </c>
      <c r="V218" s="153"/>
      <c r="W218" s="153"/>
      <c r="X218" s="153"/>
      <c r="Y218" s="153"/>
      <c r="Z218" s="153"/>
      <c r="AA218" s="153"/>
      <c r="AB218" s="153"/>
      <c r="AC218" s="153"/>
      <c r="AD218" s="153"/>
      <c r="AE218" s="153"/>
      <c r="AF218" s="153"/>
      <c r="AG218" s="153"/>
      <c r="AH218" s="153"/>
      <c r="AI218" s="153"/>
      <c r="AJ218" s="153"/>
      <c r="AK218" s="153"/>
    </row>
    <row r="219" spans="1:37" x14ac:dyDescent="0.25">
      <c r="A219" s="151" t="s">
        <v>755</v>
      </c>
      <c r="B219" s="151" t="s">
        <v>756</v>
      </c>
      <c r="C219" s="151" t="s">
        <v>20</v>
      </c>
      <c r="D219" s="151" t="s">
        <v>8</v>
      </c>
      <c r="E219" s="152">
        <v>525</v>
      </c>
      <c r="F219" s="156" t="e">
        <f t="shared" si="9"/>
        <v>#N/A</v>
      </c>
      <c r="G219" s="155">
        <v>655.86538461538407</v>
      </c>
      <c r="H219" s="153"/>
      <c r="I219" s="151" t="s">
        <v>671</v>
      </c>
      <c r="J219" s="151" t="s">
        <v>672</v>
      </c>
      <c r="K219" s="151" t="s">
        <v>16</v>
      </c>
      <c r="L219" s="151" t="s">
        <v>4</v>
      </c>
      <c r="M219" s="152">
        <v>436.53846153846155</v>
      </c>
      <c r="N219" s="156" t="str">
        <f t="shared" si="10"/>
        <v/>
      </c>
      <c r="O219" s="155">
        <f t="shared" si="11"/>
        <v>591.96678321678326</v>
      </c>
      <c r="V219" s="153"/>
      <c r="W219" s="153"/>
      <c r="X219" s="153"/>
      <c r="Y219" s="153"/>
      <c r="Z219" s="153"/>
      <c r="AA219" s="153"/>
      <c r="AB219" s="153"/>
      <c r="AC219" s="153"/>
      <c r="AD219" s="153"/>
      <c r="AE219" s="153"/>
      <c r="AF219" s="153"/>
      <c r="AG219" s="153"/>
      <c r="AH219" s="153"/>
      <c r="AI219" s="153"/>
      <c r="AJ219" s="153"/>
      <c r="AK219" s="153"/>
    </row>
    <row r="220" spans="1:37" x14ac:dyDescent="0.25">
      <c r="A220" s="151" t="s">
        <v>759</v>
      </c>
      <c r="B220" s="151" t="s">
        <v>760</v>
      </c>
      <c r="C220" s="151" t="s">
        <v>21</v>
      </c>
      <c r="D220" s="151" t="s">
        <v>9</v>
      </c>
      <c r="E220" s="152">
        <v>505.76923076923077</v>
      </c>
      <c r="F220" s="156" t="e">
        <f t="shared" si="9"/>
        <v>#N/A</v>
      </c>
      <c r="G220" s="155">
        <v>655.86538461538407</v>
      </c>
      <c r="H220" s="153"/>
      <c r="I220" s="151" t="s">
        <v>757</v>
      </c>
      <c r="J220" s="151" t="s">
        <v>758</v>
      </c>
      <c r="K220" s="151" t="s">
        <v>21</v>
      </c>
      <c r="L220" s="151" t="s">
        <v>9</v>
      </c>
      <c r="M220" s="152">
        <v>423.07692307692309</v>
      </c>
      <c r="N220" s="156" t="str">
        <f t="shared" si="10"/>
        <v/>
      </c>
      <c r="O220" s="155">
        <f t="shared" si="11"/>
        <v>591.96678321678326</v>
      </c>
      <c r="V220" s="153"/>
      <c r="W220" s="153"/>
      <c r="X220" s="153"/>
      <c r="Y220" s="153"/>
      <c r="Z220" s="153"/>
      <c r="AA220" s="153"/>
      <c r="AB220" s="153"/>
      <c r="AC220" s="153"/>
      <c r="AD220" s="153"/>
      <c r="AE220" s="153"/>
      <c r="AF220" s="153"/>
      <c r="AG220" s="153"/>
      <c r="AH220" s="153"/>
      <c r="AI220" s="153"/>
      <c r="AJ220" s="153"/>
      <c r="AK220" s="153"/>
    </row>
    <row r="221" spans="1:37" x14ac:dyDescent="0.25">
      <c r="A221" s="151" t="s">
        <v>757</v>
      </c>
      <c r="B221" s="151" t="s">
        <v>758</v>
      </c>
      <c r="C221" s="151" t="s">
        <v>21</v>
      </c>
      <c r="D221" s="151" t="s">
        <v>9</v>
      </c>
      <c r="E221" s="152">
        <v>494.23076923076923</v>
      </c>
      <c r="F221" s="156" t="e">
        <f t="shared" si="9"/>
        <v>#N/A</v>
      </c>
      <c r="G221" s="155">
        <v>655.86538461538407</v>
      </c>
      <c r="H221" s="153"/>
      <c r="I221" s="151" t="s">
        <v>767</v>
      </c>
      <c r="J221" s="151" t="s">
        <v>768</v>
      </c>
      <c r="K221" s="151" t="s">
        <v>21</v>
      </c>
      <c r="L221" s="151" t="s">
        <v>9</v>
      </c>
      <c r="M221" s="152">
        <v>423.07692307692309</v>
      </c>
      <c r="N221" s="156" t="str">
        <f t="shared" si="10"/>
        <v/>
      </c>
      <c r="O221" s="155">
        <f t="shared" si="11"/>
        <v>591.96678321678326</v>
      </c>
      <c r="V221" s="153"/>
      <c r="W221" s="153"/>
      <c r="X221" s="153"/>
      <c r="Y221" s="153"/>
      <c r="Z221" s="153"/>
      <c r="AA221" s="153"/>
      <c r="AB221" s="153"/>
      <c r="AC221" s="153"/>
      <c r="AD221" s="153"/>
      <c r="AE221" s="153"/>
      <c r="AF221" s="153"/>
      <c r="AG221" s="153"/>
      <c r="AH221" s="153"/>
      <c r="AI221" s="153"/>
      <c r="AJ221" s="153"/>
      <c r="AK221" s="153"/>
    </row>
    <row r="222" spans="1:37" x14ac:dyDescent="0.25">
      <c r="A222" s="151" t="s">
        <v>769</v>
      </c>
      <c r="B222" s="151" t="s">
        <v>770</v>
      </c>
      <c r="C222" s="151" t="s">
        <v>20</v>
      </c>
      <c r="D222" s="151" t="s">
        <v>8</v>
      </c>
      <c r="E222" s="152">
        <v>488.46153846153845</v>
      </c>
      <c r="F222" s="156" t="e">
        <f t="shared" si="9"/>
        <v>#N/A</v>
      </c>
      <c r="G222" s="155">
        <v>655.86538461538407</v>
      </c>
      <c r="H222" s="153"/>
      <c r="I222" s="151" t="s">
        <v>769</v>
      </c>
      <c r="J222" s="151" t="s">
        <v>770</v>
      </c>
      <c r="K222" s="151" t="s">
        <v>20</v>
      </c>
      <c r="L222" s="151" t="s">
        <v>8</v>
      </c>
      <c r="M222" s="152">
        <v>409.61538461538464</v>
      </c>
      <c r="N222" s="156" t="str">
        <f t="shared" si="10"/>
        <v/>
      </c>
      <c r="O222" s="155">
        <f t="shared" si="11"/>
        <v>591.96678321678326</v>
      </c>
      <c r="V222" s="153"/>
      <c r="W222" s="153"/>
      <c r="X222" s="153"/>
      <c r="Y222" s="153"/>
      <c r="Z222" s="153"/>
      <c r="AA222" s="153"/>
      <c r="AB222" s="153"/>
      <c r="AC222" s="153"/>
      <c r="AD222" s="153"/>
      <c r="AE222" s="153"/>
      <c r="AF222" s="153"/>
      <c r="AG222" s="153"/>
      <c r="AH222" s="153"/>
      <c r="AI222" s="153"/>
      <c r="AJ222" s="153"/>
      <c r="AK222" s="153"/>
    </row>
  </sheetData>
  <sortState xmlns:xlrd2="http://schemas.microsoft.com/office/spreadsheetml/2017/richdata2" ref="A3:G222">
    <sortCondition descending="1" ref="E3:E222"/>
  </sortState>
  <hyperlinks>
    <hyperlink ref="A1" r:id="rId1" display="https://www.ons.gov.uk/employmentandlabourmarket/peopleinwork/earningsandworkinghours/datasets/smallareaincomeestimatesformiddlelayersuperoutputareasenglandandwales" xr:uid="{2034116C-CC33-4BB3-A00D-B73259B06407}"/>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ojectrequester xmlns="81d3432b-f73c-43f5-bca3-8774f07715f6">
      <UserInfo>
        <DisplayName/>
        <AccountId xsi:nil="true"/>
        <AccountType/>
      </UserInfo>
    </Projectrequester>
    <Leadanalyst xmlns="81d3432b-f73c-43f5-bca3-8774f07715f6">
      <UserInfo>
        <DisplayName/>
        <AccountId xsi:nil="true"/>
        <AccountType/>
      </UserInfo>
    </Leadanalyst>
    <TaxCatchAll xmlns="348a9ede-80c4-49d0-946e-c86f9a1b4323" xsi:nil="true"/>
    <Sensitivityflag xmlns="81d3432b-f73c-43f5-bca3-8774f07715f6" xsi:nil="true"/>
    <Supportinganalysts xmlns="81d3432b-f73c-43f5-bca3-8774f07715f6">
      <UserInfo>
        <DisplayName/>
        <AccountId xsi:nil="true"/>
        <AccountType/>
      </UserInfo>
    </Supportinganalysts>
    <Sharedexternally_x003f_ xmlns="81d3432b-f73c-43f5-bca3-8774f07715f6">Not shared externally</Sharedexternally_x003f_>
    <lcf76f155ced4ddcb4097134ff3c332f xmlns="81d3432b-f73c-43f5-bca3-8774f07715f6">
      <Terms xmlns="http://schemas.microsoft.com/office/infopath/2007/PartnerControls"/>
    </lcf76f155ced4ddcb4097134ff3c332f>
    <ProjectSponsor xmlns="81d3432b-f73c-43f5-bca3-8774f07715f6">
      <UserInfo>
        <DisplayName/>
        <AccountId xsi:nil="true"/>
        <AccountType/>
      </UserInfo>
    </ProjectSponsor>
    <Analyticsteaminvolved xmlns="81d3432b-f73c-43f5-bca3-8774f07715f6" xsi:nil="true"/>
    <Projectdescription xmlns="81d3432b-f73c-43f5-bca3-8774f07715f6" xsi:nil="true"/>
    <Manageroverseeing xmlns="81d3432b-f73c-43f5-bca3-8774f07715f6">
      <UserInfo>
        <DisplayName/>
        <AccountId xsi:nil="true"/>
        <AccountType/>
      </UserInfo>
    </Manageroverseeing>
    <Clientdirectorate xmlns="81d3432b-f73c-43f5-bca3-8774f07715f6" xsi:nil="true"/>
    <Clientservice_x002f_team xmlns="81d3432b-f73c-43f5-bca3-8774f07715f6" xsi:nil="true"/>
    <ProjectID xmlns="81d3432b-f73c-43f5-bca3-8774f07715f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FB6346BFB223B4199A316B0AC7C4C02" ma:contentTypeVersion="34" ma:contentTypeDescription="Create a new document." ma:contentTypeScope="" ma:versionID="fbe56941e9552b562b6a2d9dd02f8d6e">
  <xsd:schema xmlns:xsd="http://www.w3.org/2001/XMLSchema" xmlns:xs="http://www.w3.org/2001/XMLSchema" xmlns:p="http://schemas.microsoft.com/office/2006/metadata/properties" xmlns:ns2="81d3432b-f73c-43f5-bca3-8774f07715f6" xmlns:ns3="348a9ede-80c4-49d0-946e-c86f9a1b4323" targetNamespace="http://schemas.microsoft.com/office/2006/metadata/properties" ma:root="true" ma:fieldsID="4892980a2befbee0754ba8e0b67c9615" ns2:_="" ns3:_="">
    <xsd:import namespace="81d3432b-f73c-43f5-bca3-8774f07715f6"/>
    <xsd:import namespace="348a9ede-80c4-49d0-946e-c86f9a1b43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element ref="ns2:Clientdirectorate" minOccurs="0"/>
                <xsd:element ref="ns2:Clientservice_x002f_team" minOccurs="0"/>
                <xsd:element ref="ns2:ProjectSponsor" minOccurs="0"/>
                <xsd:element ref="ns2:Projectrequester" minOccurs="0"/>
                <xsd:element ref="ns2:Analyticsteaminvolved" minOccurs="0"/>
                <xsd:element ref="ns2:Manageroverseeing" minOccurs="0"/>
                <xsd:element ref="ns2:Leadanalyst" minOccurs="0"/>
                <xsd:element ref="ns2:Supportinganalysts" minOccurs="0"/>
                <xsd:element ref="ns2:ProjectID" minOccurs="0"/>
                <xsd:element ref="ns2:Projectdescription" minOccurs="0"/>
                <xsd:element ref="ns2:Sensitivityflag" minOccurs="0"/>
                <xsd:element ref="ns2:Sharedexternally_x003f_"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3432b-f73c-43f5-bca3-8774f07715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f80089c-2ddf-4c5d-a009-f768e38e2bb0"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lientdirectorate" ma:index="22" nillable="true" ma:displayName="Client directorate" ma:description="Which directorate is the client for this project?" ma:format="Dropdown" ma:internalName="Clientdirectorate">
      <xsd:complexType>
        <xsd:complexContent>
          <xsd:extension base="dms:MultiChoice">
            <xsd:sequence>
              <xsd:element name="Value" maxOccurs="unbounded" minOccurs="0" nillable="true">
                <xsd:simpleType>
                  <xsd:restriction base="dms:Choice">
                    <xsd:enumeration value="Adult Social Care and Health"/>
                    <xsd:enumeration value="Children, Young People and Education"/>
                    <xsd:enumeration value="Growth, Environment and Transport"/>
                    <xsd:enumeration value="Chief Executive's Department"/>
                    <xsd:enumeration value="Deputy Chief Executive's Department"/>
                    <xsd:enumeration value="Other (Member or external organisation)"/>
                  </xsd:restriction>
                </xsd:simpleType>
              </xsd:element>
            </xsd:sequence>
          </xsd:extension>
        </xsd:complexContent>
      </xsd:complexType>
    </xsd:element>
    <xsd:element name="Clientservice_x002f_team" ma:index="23" nillable="true" ma:displayName="Client service/team" ma:description="Which service/team is the main client for the project?" ma:format="Dropdown" ma:internalName="Clientservice_x002f_team">
      <xsd:simpleType>
        <xsd:restriction base="dms:Text">
          <xsd:maxLength value="255"/>
        </xsd:restriction>
      </xsd:simpleType>
    </xsd:element>
    <xsd:element name="ProjectSponsor" ma:index="24" nillable="true" ma:displayName="Project Sponsor" ma:description="who is the project sponsor?" ma:format="Dropdown" ma:list="UserInfo" ma:SharePointGroup="0" ma:internalName="ProjectSpons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requester" ma:index="25" nillable="true" ma:displayName="Project requester" ma:description="Who requested this project?" ma:format="Dropdown" ma:list="UserInfo" ma:SharePointGroup="0" ma:internalName="Projectrequest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ticsteaminvolved" ma:index="26" nillable="true" ma:displayName="Analytics team involved" ma:description="Which parts of the analytics team are involved in this project? " ma:format="Dropdown" ma:internalName="Analyticsteaminvolved">
      <xsd:complexType>
        <xsd:complexContent>
          <xsd:extension base="dms:MultiChoice">
            <xsd:sequence>
              <xsd:element name="Value" maxOccurs="unbounded" minOccurs="0" nillable="true">
                <xsd:simpleType>
                  <xsd:restriction base="dms:Choice">
                    <xsd:enumeration value="Continuous Improvement"/>
                    <xsd:enumeration value="Corporate Performance"/>
                    <xsd:enumeration value="County Statistics"/>
                    <xsd:enumeration value="Domestic Abuse Research Programme"/>
                    <xsd:enumeration value="Evaluation"/>
                    <xsd:enumeration value="HR OD Performance"/>
                    <xsd:enumeration value="KPHO"/>
                    <xsd:enumeration value="Projects"/>
                    <xsd:enumeration value="Public Health Commissioned Services"/>
                    <xsd:enumeration value="Qualitative"/>
                    <xsd:enumeration value="SESLIP"/>
                  </xsd:restriction>
                </xsd:simpleType>
              </xsd:element>
            </xsd:sequence>
          </xsd:extension>
        </xsd:complexContent>
      </xsd:complexType>
    </xsd:element>
    <xsd:element name="Manageroverseeing" ma:index="27" nillable="true" ma:displayName="Manager overseeing" ma:description="Which manager within Kent analytics will be overseeing this project?" ma:format="Dropdown" ma:list="UserInfo" ma:SharePointGroup="0" ma:internalName="Manageroverseeing">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analyst" ma:index="28" nillable="true" ma:displayName="Lead analyst" ma:description="Who is the lead analyst for this project?" ma:format="Dropdown" ma:list="UserInfo" ma:SharePointGroup="0" ma:internalName="Leadanaly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pportinganalysts" ma:index="29" nillable="true" ma:displayName="Supporting analysts" ma:description="Who are the supporting analysts for this project?" ma:format="Dropdown" ma:list="UserInfo" ma:SharePointGroup="0" ma:internalName="Supportinganalys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ID" ma:index="30" nillable="true" ma:displayName="Project ID" ma:description="What is the project ID for this project? This should be from the work request tracker. " ma:format="Dropdown" ma:internalName="ProjectID">
      <xsd:simpleType>
        <xsd:restriction base="dms:Text">
          <xsd:maxLength value="255"/>
        </xsd:restriction>
      </xsd:simpleType>
    </xsd:element>
    <xsd:element name="Projectdescription" ma:index="31" nillable="true" ma:displayName="Project description" ma:description="Please provide a description of this project. This should be the same as the work request tracker. " ma:format="Dropdown" ma:internalName="Projectdescription">
      <xsd:simpleType>
        <xsd:restriction base="dms:Note"/>
      </xsd:simpleType>
    </xsd:element>
    <xsd:element name="Sensitivityflag" ma:index="32" nillable="true" ma:displayName="Sensitivity flag" ma:description="Please select whether this project includes sensitive data." ma:format="Dropdown" ma:internalName="Sensitivityflag">
      <xsd:simpleType>
        <xsd:restriction base="dms:Choice">
          <xsd:enumeration value="Sensitive data"/>
          <xsd:enumeration value="No sensitive data"/>
        </xsd:restriction>
      </xsd:simpleType>
    </xsd:element>
    <xsd:element name="Sharedexternally_x003f_" ma:index="34" nillable="true" ma:displayName="Shared externally?" ma:default="Not shared externally" ma:description="Will this folder be shared outside of the team?" ma:format="Dropdown" ma:internalName="Sharedexternally_x003f_">
      <xsd:simpleType>
        <xsd:restriction base="dms:Choice">
          <xsd:enumeration value="Shared externally (out of KCC)"/>
          <xsd:enumeration value="Shared externallly (out of Kent Analytics but within KCC)"/>
          <xsd:enumeration value="Not shared externally"/>
        </xsd:restriction>
      </xsd:simpleType>
    </xsd:element>
    <xsd:element name="MediaServiceBillingMetadata" ma:index="35" nillable="true" ma:displayName="MediaServiceBillingMetadata" ma:hidden="true" ma:internalName="MediaServiceBillingMetadata" ma:readOnly="true">
      <xsd:simpleType>
        <xsd:restriction base="dms:Note"/>
      </xsd:simpleType>
    </xsd:element>
    <xsd:element name="MediaServiceLocation" ma:index="3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48a9ede-80c4-49d0-946e-c86f9a1b432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eed69bb-e290-4c57-a20b-229ca77b1e0b}" ma:internalName="TaxCatchAll" ma:showField="CatchAllData" ma:web="348a9ede-80c4-49d0-946e-c86f9a1b432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7D92E4-00AA-439F-B614-B85AA2704D97}">
  <ds:schemaRefs>
    <ds:schemaRef ds:uri="http://schemas.microsoft.com/sharepoint/v3/contenttype/forms"/>
  </ds:schemaRefs>
</ds:datastoreItem>
</file>

<file path=customXml/itemProps2.xml><?xml version="1.0" encoding="utf-8"?>
<ds:datastoreItem xmlns:ds="http://schemas.openxmlformats.org/officeDocument/2006/customXml" ds:itemID="{63CA70C4-E36B-427A-9553-F56B8C624001}">
  <ds:schemaRefs>
    <ds:schemaRef ds:uri="http://schemas.microsoft.com/office/2006/metadata/properties"/>
    <ds:schemaRef ds:uri="http://schemas.microsoft.com/office/infopath/2007/PartnerControls"/>
    <ds:schemaRef ds:uri="81d3432b-f73c-43f5-bca3-8774f07715f6"/>
    <ds:schemaRef ds:uri="348a9ede-80c4-49d0-946e-c86f9a1b4323"/>
  </ds:schemaRefs>
</ds:datastoreItem>
</file>

<file path=customXml/itemProps3.xml><?xml version="1.0" encoding="utf-8"?>
<ds:datastoreItem xmlns:ds="http://schemas.openxmlformats.org/officeDocument/2006/customXml" ds:itemID="{BC3B6B83-E8EE-4684-BCAB-0C459B0104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3432b-f73c-43f5-bca3-8774f07715f6"/>
    <ds:schemaRef ds:uri="348a9ede-80c4-49d0-946e-c86f9a1b43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Contents</vt:lpstr>
      <vt:lpstr>Unemp &amp; Bens</vt:lpstr>
      <vt:lpstr>Families</vt:lpstr>
      <vt:lpstr>Older people</vt:lpstr>
      <vt:lpstr>Households</vt:lpstr>
      <vt:lpstr>Debt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Forster, Jeanette - ST SC</dc:creator>
  <cp:lastModifiedBy>Jeanette Forster - CED SPRCA</cp:lastModifiedBy>
  <dcterms:created xsi:type="dcterms:W3CDTF">2021-05-19T04:48:44Z</dcterms:created>
  <dcterms:modified xsi:type="dcterms:W3CDTF">2025-07-18T06:08:38Z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0x010100CFB6346BFB223B4199A316B0AC7C4C02</vt:lpwstr>
  </property>
  <property fmtid="{D5CDD505-2E9C-101B-9397-08002B2CF9AE}" pid="3" name="MediaServiceImageTags">
    <vt:lpwstr/>
  </property>
</Properties>
</file>