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 Access to Information\ACCESS INFORMATION\Statistics\For publication\"/>
    </mc:Choice>
  </mc:AlternateContent>
  <xr:revisionPtr revIDLastSave="0" documentId="13_ncr:1_{0133D32D-4221-4E3D-8B68-02CCBFE65FA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mplianc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6" l="1"/>
  <c r="X35" i="6"/>
  <c r="X36" i="6"/>
  <c r="X34" i="6"/>
  <c r="X32" i="6"/>
  <c r="X25" i="6"/>
  <c r="X17" i="6"/>
  <c r="X18" i="6"/>
  <c r="X16" i="6"/>
  <c r="X14" i="6"/>
  <c r="X10" i="6"/>
  <c r="X11" i="6"/>
  <c r="X12" i="6"/>
  <c r="X9" i="6"/>
  <c r="X7" i="6"/>
  <c r="X5" i="6"/>
  <c r="W33" i="6"/>
  <c r="W30" i="6"/>
  <c r="W26" i="6"/>
  <c r="W22" i="6"/>
  <c r="W15" i="6"/>
  <c r="W8" i="6"/>
  <c r="U28" i="6"/>
  <c r="U27" i="6"/>
  <c r="V27" i="6"/>
  <c r="W29" i="6"/>
  <c r="T31" i="6" l="1"/>
  <c r="W31" i="6" s="1"/>
  <c r="T27" i="6" l="1"/>
  <c r="S28" i="6" l="1"/>
  <c r="S27" i="6"/>
  <c r="R28" i="6" l="1"/>
  <c r="R27" i="6"/>
  <c r="P28" i="6" l="1"/>
  <c r="Q28" i="6"/>
  <c r="W28" i="6" l="1"/>
  <c r="P27" i="6"/>
  <c r="Q27" i="6"/>
  <c r="C6" i="6"/>
  <c r="D6" i="6"/>
  <c r="E6" i="6"/>
  <c r="F6" i="6"/>
  <c r="G6" i="6"/>
  <c r="B13" i="6"/>
  <c r="X13" i="6" s="1"/>
  <c r="C13" i="6"/>
  <c r="D13" i="6"/>
  <c r="E13" i="6"/>
  <c r="F13" i="6"/>
  <c r="G13" i="6"/>
  <c r="B23" i="6"/>
  <c r="C23" i="6"/>
  <c r="C24" i="6" s="1"/>
  <c r="D23" i="6"/>
  <c r="D24" i="6" s="1"/>
  <c r="E23" i="6"/>
  <c r="E24" i="6" s="1"/>
  <c r="F23" i="6"/>
  <c r="F24" i="6" s="1"/>
  <c r="X23" i="6" l="1"/>
  <c r="W27" i="6"/>
  <c r="B24" i="6"/>
  <c r="X24" i="6" s="1"/>
  <c r="W37" i="6"/>
  <c r="B6" i="6"/>
  <c r="X6" i="6" s="1"/>
</calcChain>
</file>

<file path=xl/sharedStrings.xml><?xml version="1.0" encoding="utf-8"?>
<sst xmlns="http://schemas.openxmlformats.org/spreadsheetml/2006/main" count="83" uniqueCount="38">
  <si>
    <t>Average number of days to complete review</t>
  </si>
  <si>
    <t>not held</t>
  </si>
  <si>
    <t xml:space="preserve">Complaint outcome: upheld by ICO - corrective action required </t>
  </si>
  <si>
    <t xml:space="preserve">Complaint outcome: upheld by ICO - informally resolved </t>
  </si>
  <si>
    <t>Complaint outcome: not upheld - ICO found no fault</t>
  </si>
  <si>
    <t>The number of security breaches which which resulted in loss, release, damage or corruption of personal data and where the ICO has been notified/involved.</t>
  </si>
  <si>
    <t>% completed within statutory timescales</t>
  </si>
  <si>
    <t>Number completed within statutory timescales</t>
  </si>
  <si>
    <t xml:space="preserve">Complaint outcome: upheld </t>
  </si>
  <si>
    <t xml:space="preserve">Complaint outcome: partially upheld </t>
  </si>
  <si>
    <t>Not held</t>
  </si>
  <si>
    <t xml:space="preserve">Complaint outcome: upheld by ICO - decision notice issued </t>
  </si>
  <si>
    <t>#  social service background checks on people working with children on behalf of other agencies</t>
  </si>
  <si>
    <t>UK GDPR / DATA PROTECTION ACT 1998 &amp; 2018</t>
  </si>
  <si>
    <t>Total number of data protection related complaints [local data]</t>
  </si>
  <si>
    <t>FREEDOM OF INFORMATION ACT 2000 &amp;
ENVIRONMENTAL INFORMATION REGULATIONS 2004</t>
  </si>
  <si>
    <r>
      <t xml:space="preserve">Art. 16 - 23 GDPR requests (rectification, erasure and objections)  </t>
    </r>
    <r>
      <rPr>
        <i/>
        <strike/>
        <sz val="12"/>
        <color theme="1"/>
        <rFont val="Arial"/>
        <family val="2"/>
      </rPr>
      <t>[268285]</t>
    </r>
    <r>
      <rPr>
        <i/>
        <sz val="12"/>
        <color theme="1"/>
        <rFont val="Arial"/>
        <family val="2"/>
      </rPr>
      <t xml:space="preserve"> [402629 wef 2024]</t>
    </r>
  </si>
  <si>
    <t>$  Requests for personal information about 3rd parties from other organisations (including Police &amp; CCTV requests) either with data subject's consent, or under another legal gateway without consent</t>
  </si>
  <si>
    <t>Complaint outcome: not upheld / withdrawn / lapsed</t>
  </si>
  <si>
    <t>2025 *</t>
  </si>
  <si>
    <t>* as at 28/02/2025</t>
  </si>
  <si>
    <r>
      <t xml:space="preserve">Total number of FOI/EIR requests </t>
    </r>
    <r>
      <rPr>
        <i/>
        <strike/>
        <sz val="12"/>
        <color theme="1"/>
        <rFont val="Arial"/>
        <family val="2"/>
      </rPr>
      <t>[268285]</t>
    </r>
    <r>
      <rPr>
        <i/>
        <sz val="12"/>
        <color theme="1"/>
        <rFont val="Arial"/>
        <family val="2"/>
      </rPr>
      <t xml:space="preserve"> [402629 wef 2024]</t>
    </r>
  </si>
  <si>
    <r>
      <t>Number completed within statutory timescales</t>
    </r>
    <r>
      <rPr>
        <i/>
        <sz val="12"/>
        <color theme="1"/>
        <rFont val="Arial"/>
        <family val="2"/>
      </rPr>
      <t xml:space="preserve"> [267653]</t>
    </r>
  </si>
  <si>
    <r>
      <t xml:space="preserve">% completed within statutory timescales </t>
    </r>
    <r>
      <rPr>
        <i/>
        <sz val="12"/>
        <color theme="1"/>
        <rFont val="Arial"/>
        <family val="2"/>
      </rPr>
      <t>[267653]</t>
    </r>
  </si>
  <si>
    <r>
      <t xml:space="preserve">Average number of days to complete a request </t>
    </r>
    <r>
      <rPr>
        <i/>
        <sz val="12"/>
        <color theme="1"/>
        <rFont val="Arial"/>
        <family val="2"/>
      </rPr>
      <t>[409377]</t>
    </r>
  </si>
  <si>
    <r>
      <t xml:space="preserve">Total number of complaints/requests for review </t>
    </r>
    <r>
      <rPr>
        <i/>
        <sz val="12"/>
        <color theme="1"/>
        <rFont val="Arial"/>
        <family val="2"/>
      </rPr>
      <t>[local data]</t>
    </r>
  </si>
  <si>
    <r>
      <t xml:space="preserve">Escalations to Information Commissioner </t>
    </r>
    <r>
      <rPr>
        <i/>
        <sz val="12"/>
        <color theme="1"/>
        <rFont val="Arial"/>
        <family val="2"/>
      </rPr>
      <t>[local data]</t>
    </r>
  </si>
  <si>
    <r>
      <t xml:space="preserve">Total number of Subject Access requests </t>
    </r>
    <r>
      <rPr>
        <i/>
        <sz val="12"/>
        <color theme="1"/>
        <rFont val="Arial"/>
        <family val="2"/>
      </rPr>
      <t>[268285 or 370001]</t>
    </r>
  </si>
  <si>
    <r>
      <t xml:space="preserve">Number completed within statutory timescales </t>
    </r>
    <r>
      <rPr>
        <i/>
        <sz val="12"/>
        <color theme="1"/>
        <rFont val="Arial"/>
        <family val="2"/>
      </rPr>
      <t>[103901]</t>
    </r>
  </si>
  <si>
    <r>
      <t xml:space="preserve">% completed within statutory timescales </t>
    </r>
    <r>
      <rPr>
        <i/>
        <sz val="12"/>
        <color theme="1"/>
        <rFont val="Arial"/>
        <family val="2"/>
      </rPr>
      <t>[103901]</t>
    </r>
  </si>
  <si>
    <r>
      <t xml:space="preserve">The average number of days to complete a request </t>
    </r>
    <r>
      <rPr>
        <i/>
        <sz val="12"/>
        <color theme="1"/>
        <rFont val="Arial"/>
        <family val="2"/>
      </rPr>
      <t>[65302]</t>
    </r>
  </si>
  <si>
    <r>
      <t xml:space="preserve">Total number of preSAR enquiries </t>
    </r>
    <r>
      <rPr>
        <i/>
        <sz val="12"/>
        <color theme="1"/>
        <rFont val="Arial"/>
        <family val="2"/>
      </rPr>
      <t>[104001 or 267853]</t>
    </r>
  </si>
  <si>
    <r>
      <t xml:space="preserve">Total number of disclosure requests $ </t>
    </r>
    <r>
      <rPr>
        <i/>
        <strike/>
        <sz val="12"/>
        <color theme="1"/>
        <rFont val="Arial"/>
        <family val="2"/>
      </rPr>
      <t>[268285 + local data]</t>
    </r>
    <r>
      <rPr>
        <i/>
        <sz val="12"/>
        <color theme="1"/>
        <rFont val="Arial"/>
        <family val="2"/>
      </rPr>
      <t xml:space="preserve"> [402869 wef 2024]</t>
    </r>
  </si>
  <si>
    <r>
      <t xml:space="preserve">Total number of safeguarding checks # </t>
    </r>
    <r>
      <rPr>
        <i/>
        <sz val="12"/>
        <color theme="1"/>
        <rFont val="Arial"/>
        <family val="2"/>
      </rPr>
      <t>[402629 wef 2024 + local data]</t>
    </r>
  </si>
  <si>
    <r>
      <t xml:space="preserve">The number of information security incidents reported and investigated </t>
    </r>
    <r>
      <rPr>
        <b/>
        <sz val="12"/>
        <color theme="1"/>
        <rFont val="Arial"/>
        <family val="2"/>
      </rPr>
      <t>~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[local data]</t>
    </r>
  </si>
  <si>
    <r>
      <t xml:space="preserve">Escalations to Information Commissioner </t>
    </r>
    <r>
      <rPr>
        <i/>
        <sz val="12"/>
        <color theme="1"/>
        <rFont val="Arial"/>
        <family val="2"/>
      </rPr>
      <t>(includes the above self reported breach figures)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[local data]</t>
    </r>
  </si>
  <si>
    <t>~ these figures include ALLEGED Data Protection breaches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</si>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</sst>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Arial"/>
    </font>
    <font>
      <sz val="12"/>
      <color theme="1"/>
      <name val="Arial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i/>
      <strike/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workbookViewId="0">
      <pane xSplit="1" ySplit="2" topLeftCell="B3" activePane="bottomRight" state="frozen"/>
      <selection activeCell="M2" sqref="M2"/>
      <selection pane="topRight" activeCell="M2" sqref="M2"/>
      <selection pane="bottomLeft" activeCell="M2" sqref="M2"/>
      <selection pane="bottomRight" activeCell="B2" sqref="B2"/>
    </sheetView>
  </sheetViews>
  <sheetFormatPr defaultColWidth="8.84375" defaultRowHeight="15.5"/>
  <cols>
    <col min="1" max="1" width="53" style="2" customWidth="1"/>
    <col min="2" max="10" width="8.765625" style="3" customWidth="1"/>
    <col min="11" max="13" width="8.84375" style="3"/>
    <col min="14" max="22" width="8.84375" style="1"/>
    <col min="23" max="23" width="7" style="1" bestFit="1" customWidth="1"/>
    <col min="24" max="16384" width="8.84375" style="1"/>
  </cols>
  <sheetData>
    <row r="1" spans="1:24">
      <c r="B1" s="3">
        <v>2005</v>
      </c>
      <c r="C1" s="3">
        <v>2006</v>
      </c>
      <c r="D1" s="3">
        <v>2007</v>
      </c>
      <c r="E1" s="3">
        <v>2008</v>
      </c>
      <c r="F1" s="3">
        <v>2009</v>
      </c>
      <c r="G1" s="3">
        <v>2010</v>
      </c>
      <c r="H1" s="3">
        <v>2011</v>
      </c>
      <c r="I1" s="3">
        <v>2012</v>
      </c>
      <c r="J1" s="3">
        <v>2013</v>
      </c>
      <c r="K1" s="3">
        <v>2014</v>
      </c>
      <c r="L1" s="3">
        <v>2015</v>
      </c>
      <c r="M1" s="3">
        <v>2016</v>
      </c>
      <c r="N1" s="3">
        <v>2017</v>
      </c>
      <c r="O1" s="3">
        <v>2018</v>
      </c>
      <c r="P1" s="3">
        <v>2019</v>
      </c>
      <c r="Q1" s="3">
        <v>2020</v>
      </c>
      <c r="R1" s="3">
        <v>2021</v>
      </c>
      <c r="S1" s="3">
        <v>2022</v>
      </c>
      <c r="T1" s="3">
        <v>2023</v>
      </c>
      <c r="U1" s="3">
        <v>2024</v>
      </c>
      <c r="V1" s="3" t="s">
        <v>19</v>
      </c>
      <c r="W1" s="8" t="s">
        <v>37</v>
      </c>
      <c r="X1" s="8"/>
    </row>
    <row r="2" spans="1:24" ht="31">
      <c r="A2" s="4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4">
      <c r="A3" s="1"/>
      <c r="N3" s="5"/>
      <c r="O3" s="5"/>
      <c r="P3" s="5"/>
      <c r="Q3" s="5"/>
      <c r="R3" s="5"/>
      <c r="S3" s="5"/>
      <c r="T3" s="5"/>
      <c r="U3" s="5"/>
      <c r="V3" s="5"/>
    </row>
    <row r="4" spans="1:24" ht="31">
      <c r="A4" s="9" t="s">
        <v>21</v>
      </c>
      <c r="B4" s="10">
        <v>504</v>
      </c>
      <c r="C4" s="10">
        <v>576</v>
      </c>
      <c r="D4" s="10">
        <v>702</v>
      </c>
      <c r="E4" s="10">
        <v>970</v>
      </c>
      <c r="F4" s="10">
        <v>1450</v>
      </c>
      <c r="G4" s="10">
        <v>1539</v>
      </c>
      <c r="H4" s="10">
        <v>1821</v>
      </c>
      <c r="I4" s="10">
        <v>1679</v>
      </c>
      <c r="J4" s="10">
        <v>2012</v>
      </c>
      <c r="K4" s="10">
        <v>2360</v>
      </c>
      <c r="L4" s="10">
        <v>2105</v>
      </c>
      <c r="M4" s="10">
        <v>2123</v>
      </c>
      <c r="N4" s="10">
        <v>2188</v>
      </c>
      <c r="O4" s="10">
        <v>2306</v>
      </c>
      <c r="P4" s="10">
        <v>2217</v>
      </c>
      <c r="Q4" s="10">
        <v>1815</v>
      </c>
      <c r="R4" s="10">
        <v>1975</v>
      </c>
      <c r="S4" s="10">
        <v>1750</v>
      </c>
      <c r="T4" s="10">
        <v>2093</v>
      </c>
      <c r="U4" s="10">
        <v>2447</v>
      </c>
      <c r="V4" s="10">
        <v>420</v>
      </c>
      <c r="W4" s="11">
        <f>SUM(B4:V4)</f>
        <v>35052</v>
      </c>
      <c r="X4" s="11"/>
    </row>
    <row r="5" spans="1:24">
      <c r="A5" s="9" t="s">
        <v>22</v>
      </c>
      <c r="B5" s="10">
        <v>431</v>
      </c>
      <c r="C5" s="10">
        <v>464</v>
      </c>
      <c r="D5" s="10">
        <v>513</v>
      </c>
      <c r="E5" s="10">
        <v>652</v>
      </c>
      <c r="F5" s="10">
        <v>1028</v>
      </c>
      <c r="G5" s="10">
        <v>1110</v>
      </c>
      <c r="H5" s="10">
        <v>1405</v>
      </c>
      <c r="I5" s="10">
        <v>1422</v>
      </c>
      <c r="J5" s="10">
        <v>1919</v>
      </c>
      <c r="K5" s="10">
        <v>2169</v>
      </c>
      <c r="L5" s="10">
        <v>1940</v>
      </c>
      <c r="M5" s="10">
        <v>2015</v>
      </c>
      <c r="N5" s="10">
        <v>1979</v>
      </c>
      <c r="O5" s="10">
        <v>1856</v>
      </c>
      <c r="P5" s="10">
        <v>1798</v>
      </c>
      <c r="Q5" s="10">
        <v>1430</v>
      </c>
      <c r="R5" s="10">
        <v>1548</v>
      </c>
      <c r="S5" s="10">
        <v>1347</v>
      </c>
      <c r="T5" s="10">
        <v>1534</v>
      </c>
      <c r="U5" s="10">
        <v>1859</v>
      </c>
      <c r="V5" s="10">
        <v>309</v>
      </c>
      <c r="W5" s="11"/>
      <c r="X5" s="11">
        <f>SUM(B5:V5)</f>
        <v>28728</v>
      </c>
    </row>
    <row r="6" spans="1:24">
      <c r="A6" s="9" t="s">
        <v>23</v>
      </c>
      <c r="B6" s="12">
        <f t="shared" ref="B6:G6" si="0">B5/B4</f>
        <v>0.85515873015873012</v>
      </c>
      <c r="C6" s="12">
        <f t="shared" si="0"/>
        <v>0.80555555555555558</v>
      </c>
      <c r="D6" s="12">
        <f t="shared" si="0"/>
        <v>0.73076923076923073</v>
      </c>
      <c r="E6" s="12">
        <f t="shared" si="0"/>
        <v>0.6721649484536083</v>
      </c>
      <c r="F6" s="12">
        <f t="shared" si="0"/>
        <v>0.70896551724137935</v>
      </c>
      <c r="G6" s="12">
        <f t="shared" si="0"/>
        <v>0.72124756335282647</v>
      </c>
      <c r="H6" s="12">
        <v>0.77</v>
      </c>
      <c r="I6" s="12">
        <v>0.85</v>
      </c>
      <c r="J6" s="12">
        <v>0.95</v>
      </c>
      <c r="K6" s="12">
        <v>0.92</v>
      </c>
      <c r="L6" s="12">
        <v>0.92</v>
      </c>
      <c r="M6" s="12">
        <v>0.95</v>
      </c>
      <c r="N6" s="12">
        <v>0.91</v>
      </c>
      <c r="O6" s="12">
        <v>0.86</v>
      </c>
      <c r="P6" s="12">
        <v>0.81</v>
      </c>
      <c r="Q6" s="12">
        <v>0.79</v>
      </c>
      <c r="R6" s="12">
        <v>0.77</v>
      </c>
      <c r="S6" s="12">
        <v>0.78</v>
      </c>
      <c r="T6" s="12">
        <v>0.75</v>
      </c>
      <c r="U6" s="12">
        <v>0.78</v>
      </c>
      <c r="V6" s="12">
        <v>0.85</v>
      </c>
      <c r="W6" s="11"/>
      <c r="X6" s="13">
        <f>AVERAGE(B6:W6)</f>
        <v>0.81685054978720628</v>
      </c>
    </row>
    <row r="7" spans="1:24">
      <c r="A7" s="9" t="s">
        <v>24</v>
      </c>
      <c r="B7" s="14">
        <v>14.4</v>
      </c>
      <c r="C7" s="14">
        <v>15.4</v>
      </c>
      <c r="D7" s="14">
        <v>16.68</v>
      </c>
      <c r="E7" s="14">
        <v>18.87</v>
      </c>
      <c r="F7" s="14">
        <v>18.329999999999998</v>
      </c>
      <c r="G7" s="14">
        <v>16.95</v>
      </c>
      <c r="H7" s="14">
        <v>16.5</v>
      </c>
      <c r="I7" s="14">
        <v>14.96</v>
      </c>
      <c r="J7" s="14">
        <v>11.47</v>
      </c>
      <c r="K7" s="14">
        <v>13.5</v>
      </c>
      <c r="L7" s="14">
        <v>13</v>
      </c>
      <c r="M7" s="14">
        <v>12</v>
      </c>
      <c r="N7" s="14">
        <v>15</v>
      </c>
      <c r="O7" s="14">
        <v>14</v>
      </c>
      <c r="P7" s="14">
        <v>23</v>
      </c>
      <c r="Q7" s="14">
        <v>23</v>
      </c>
      <c r="R7" s="14">
        <v>23</v>
      </c>
      <c r="S7" s="14">
        <v>17</v>
      </c>
      <c r="T7" s="14">
        <v>20</v>
      </c>
      <c r="U7" s="14">
        <v>29.5</v>
      </c>
      <c r="V7" s="14">
        <v>24.5</v>
      </c>
      <c r="W7" s="11"/>
      <c r="X7" s="15">
        <f>AVERAGE(B7:V7)</f>
        <v>17.66952380952381</v>
      </c>
    </row>
    <row r="8" spans="1:24">
      <c r="A8" s="9" t="s">
        <v>25</v>
      </c>
      <c r="B8" s="14">
        <v>17</v>
      </c>
      <c r="C8" s="14">
        <v>15</v>
      </c>
      <c r="D8" s="14">
        <v>29</v>
      </c>
      <c r="E8" s="14">
        <v>35</v>
      </c>
      <c r="F8" s="14">
        <v>85</v>
      </c>
      <c r="G8" s="14">
        <v>41</v>
      </c>
      <c r="H8" s="14">
        <v>45</v>
      </c>
      <c r="I8" s="14">
        <v>60</v>
      </c>
      <c r="J8" s="14">
        <v>36</v>
      </c>
      <c r="K8" s="10">
        <v>76</v>
      </c>
      <c r="L8" s="10">
        <v>61</v>
      </c>
      <c r="M8" s="10">
        <v>66</v>
      </c>
      <c r="N8" s="10">
        <v>65</v>
      </c>
      <c r="O8" s="10">
        <v>84</v>
      </c>
      <c r="P8" s="10">
        <v>77</v>
      </c>
      <c r="Q8" s="10">
        <v>48</v>
      </c>
      <c r="R8" s="10">
        <v>57</v>
      </c>
      <c r="S8" s="10">
        <v>52</v>
      </c>
      <c r="T8" s="10">
        <v>82</v>
      </c>
      <c r="U8" s="10">
        <v>68</v>
      </c>
      <c r="V8" s="10">
        <v>0</v>
      </c>
      <c r="W8" s="15">
        <f>SUM(B8:V8)</f>
        <v>1099</v>
      </c>
      <c r="X8" s="11"/>
    </row>
    <row r="9" spans="1:24">
      <c r="A9" s="16" t="s">
        <v>8</v>
      </c>
      <c r="B9" s="17" t="s">
        <v>10</v>
      </c>
      <c r="C9" s="17" t="s">
        <v>10</v>
      </c>
      <c r="D9" s="17" t="s">
        <v>10</v>
      </c>
      <c r="E9" s="17" t="s">
        <v>10</v>
      </c>
      <c r="F9" s="17" t="s">
        <v>10</v>
      </c>
      <c r="G9" s="17" t="s">
        <v>10</v>
      </c>
      <c r="H9" s="17" t="s">
        <v>10</v>
      </c>
      <c r="I9" s="17">
        <v>6</v>
      </c>
      <c r="J9" s="17">
        <v>8</v>
      </c>
      <c r="K9" s="18">
        <v>17</v>
      </c>
      <c r="L9" s="18">
        <v>20</v>
      </c>
      <c r="M9" s="18">
        <v>9</v>
      </c>
      <c r="N9" s="18">
        <v>18</v>
      </c>
      <c r="O9" s="18">
        <v>26</v>
      </c>
      <c r="P9" s="18">
        <v>27</v>
      </c>
      <c r="Q9" s="18">
        <v>8</v>
      </c>
      <c r="R9" s="18">
        <v>25</v>
      </c>
      <c r="S9" s="18">
        <v>22</v>
      </c>
      <c r="T9" s="18">
        <v>21</v>
      </c>
      <c r="U9" s="18">
        <v>9</v>
      </c>
      <c r="V9" s="18">
        <v>15</v>
      </c>
      <c r="W9" s="11"/>
      <c r="X9" s="15">
        <f>SUM(B9:V9)</f>
        <v>231</v>
      </c>
    </row>
    <row r="10" spans="1:24">
      <c r="A10" s="16" t="s">
        <v>9</v>
      </c>
      <c r="B10" s="17" t="s">
        <v>10</v>
      </c>
      <c r="C10" s="17" t="s">
        <v>10</v>
      </c>
      <c r="D10" s="17" t="s">
        <v>10</v>
      </c>
      <c r="E10" s="17" t="s">
        <v>10</v>
      </c>
      <c r="F10" s="17" t="s">
        <v>10</v>
      </c>
      <c r="G10" s="17" t="s">
        <v>10</v>
      </c>
      <c r="H10" s="17" t="s">
        <v>10</v>
      </c>
      <c r="I10" s="17">
        <v>7</v>
      </c>
      <c r="J10" s="17">
        <v>6</v>
      </c>
      <c r="K10" s="18">
        <v>10</v>
      </c>
      <c r="L10" s="18">
        <v>7</v>
      </c>
      <c r="M10" s="18">
        <v>10</v>
      </c>
      <c r="N10" s="18">
        <v>9</v>
      </c>
      <c r="O10" s="18">
        <v>21</v>
      </c>
      <c r="P10" s="18">
        <v>16</v>
      </c>
      <c r="Q10" s="18">
        <v>11</v>
      </c>
      <c r="R10" s="18">
        <v>8</v>
      </c>
      <c r="S10" s="18">
        <v>6</v>
      </c>
      <c r="T10" s="18">
        <v>16</v>
      </c>
      <c r="U10" s="18">
        <v>5</v>
      </c>
      <c r="V10" s="18">
        <v>9</v>
      </c>
      <c r="W10" s="11"/>
      <c r="X10" s="15">
        <f t="shared" ref="X10:X12" si="1">SUM(B10:V10)</f>
        <v>141</v>
      </c>
    </row>
    <row r="11" spans="1:24">
      <c r="A11" s="16" t="s">
        <v>18</v>
      </c>
      <c r="B11" s="17" t="s">
        <v>10</v>
      </c>
      <c r="C11" s="17" t="s">
        <v>10</v>
      </c>
      <c r="D11" s="17" t="s">
        <v>10</v>
      </c>
      <c r="E11" s="17" t="s">
        <v>10</v>
      </c>
      <c r="F11" s="17" t="s">
        <v>10</v>
      </c>
      <c r="G11" s="17" t="s">
        <v>10</v>
      </c>
      <c r="H11" s="17" t="s">
        <v>10</v>
      </c>
      <c r="I11" s="17">
        <v>47</v>
      </c>
      <c r="J11" s="17">
        <v>22</v>
      </c>
      <c r="K11" s="18">
        <v>49</v>
      </c>
      <c r="L11" s="18">
        <v>34</v>
      </c>
      <c r="M11" s="18">
        <v>47</v>
      </c>
      <c r="N11" s="18">
        <v>38</v>
      </c>
      <c r="O11" s="18">
        <v>37</v>
      </c>
      <c r="P11" s="18">
        <v>34</v>
      </c>
      <c r="Q11" s="18">
        <v>28</v>
      </c>
      <c r="R11" s="18">
        <v>24</v>
      </c>
      <c r="S11" s="18">
        <v>21</v>
      </c>
      <c r="T11" s="18">
        <v>28</v>
      </c>
      <c r="U11" s="18">
        <v>22</v>
      </c>
      <c r="V11" s="18">
        <v>29</v>
      </c>
      <c r="W11" s="11"/>
      <c r="X11" s="15">
        <f t="shared" si="1"/>
        <v>460</v>
      </c>
    </row>
    <row r="12" spans="1:24">
      <c r="A12" s="9" t="s">
        <v>7</v>
      </c>
      <c r="B12" s="14">
        <v>10</v>
      </c>
      <c r="C12" s="14">
        <v>10</v>
      </c>
      <c r="D12" s="14">
        <v>21</v>
      </c>
      <c r="E12" s="14">
        <v>19</v>
      </c>
      <c r="F12" s="14">
        <v>64</v>
      </c>
      <c r="G12" s="14">
        <v>26</v>
      </c>
      <c r="H12" s="14">
        <v>29</v>
      </c>
      <c r="I12" s="14">
        <v>42</v>
      </c>
      <c r="J12" s="14">
        <v>32</v>
      </c>
      <c r="K12" s="10">
        <v>57</v>
      </c>
      <c r="L12" s="10">
        <v>42</v>
      </c>
      <c r="M12" s="10">
        <v>52</v>
      </c>
      <c r="N12" s="10">
        <v>49</v>
      </c>
      <c r="O12" s="10">
        <v>38</v>
      </c>
      <c r="P12" s="10">
        <v>57</v>
      </c>
      <c r="Q12" s="10">
        <v>28</v>
      </c>
      <c r="R12" s="10">
        <v>32</v>
      </c>
      <c r="S12" s="10">
        <v>22</v>
      </c>
      <c r="T12" s="10">
        <v>49</v>
      </c>
      <c r="U12" s="10">
        <v>19</v>
      </c>
      <c r="V12" s="10">
        <v>26</v>
      </c>
      <c r="W12" s="11"/>
      <c r="X12" s="15">
        <f t="shared" si="1"/>
        <v>724</v>
      </c>
    </row>
    <row r="13" spans="1:24">
      <c r="A13" s="9" t="s">
        <v>6</v>
      </c>
      <c r="B13" s="12">
        <f t="shared" ref="B13:G13" si="2">B12/B8</f>
        <v>0.58823529411764708</v>
      </c>
      <c r="C13" s="12">
        <f t="shared" si="2"/>
        <v>0.66666666666666663</v>
      </c>
      <c r="D13" s="12">
        <f t="shared" si="2"/>
        <v>0.72413793103448276</v>
      </c>
      <c r="E13" s="12">
        <f t="shared" si="2"/>
        <v>0.54285714285714282</v>
      </c>
      <c r="F13" s="12">
        <f t="shared" si="2"/>
        <v>0.75294117647058822</v>
      </c>
      <c r="G13" s="12">
        <f t="shared" si="2"/>
        <v>0.63414634146341464</v>
      </c>
      <c r="H13" s="12">
        <v>0.68</v>
      </c>
      <c r="I13" s="12">
        <v>0.7</v>
      </c>
      <c r="J13" s="12">
        <v>0.89</v>
      </c>
      <c r="K13" s="12">
        <v>0.75</v>
      </c>
      <c r="L13" s="12">
        <v>0.7</v>
      </c>
      <c r="M13" s="12">
        <v>0.79</v>
      </c>
      <c r="N13" s="12">
        <v>0.75</v>
      </c>
      <c r="O13" s="12">
        <v>0.45</v>
      </c>
      <c r="P13" s="12">
        <v>0.74</v>
      </c>
      <c r="Q13" s="12">
        <v>0.59</v>
      </c>
      <c r="R13" s="12">
        <v>0.56000000000000005</v>
      </c>
      <c r="S13" s="12">
        <v>0.45</v>
      </c>
      <c r="T13" s="12">
        <v>0.73</v>
      </c>
      <c r="U13" s="12">
        <v>0.53</v>
      </c>
      <c r="V13" s="12">
        <v>0.5</v>
      </c>
      <c r="W13" s="11"/>
      <c r="X13" s="13">
        <f>AVERAGE(B13:V13)</f>
        <v>0.65328497869571145</v>
      </c>
    </row>
    <row r="14" spans="1:24">
      <c r="A14" s="9" t="s">
        <v>0</v>
      </c>
      <c r="B14" s="14">
        <v>23.88</v>
      </c>
      <c r="C14" s="14">
        <v>15.73</v>
      </c>
      <c r="D14" s="14">
        <v>17.34</v>
      </c>
      <c r="E14" s="14">
        <v>19</v>
      </c>
      <c r="F14" s="14">
        <v>15.64</v>
      </c>
      <c r="G14" s="14">
        <v>22.71</v>
      </c>
      <c r="H14" s="14">
        <v>16.579999999999998</v>
      </c>
      <c r="I14" s="14">
        <v>17</v>
      </c>
      <c r="J14" s="14">
        <v>13.69</v>
      </c>
      <c r="K14" s="14">
        <v>17.2</v>
      </c>
      <c r="L14" s="14">
        <v>17</v>
      </c>
      <c r="M14" s="14">
        <v>16</v>
      </c>
      <c r="N14" s="14">
        <v>19</v>
      </c>
      <c r="O14" s="14">
        <v>22</v>
      </c>
      <c r="P14" s="14">
        <v>18</v>
      </c>
      <c r="Q14" s="14">
        <v>29</v>
      </c>
      <c r="R14" s="14">
        <v>29</v>
      </c>
      <c r="S14" s="14">
        <v>42</v>
      </c>
      <c r="T14" s="14">
        <v>23</v>
      </c>
      <c r="U14" s="14">
        <v>30</v>
      </c>
      <c r="V14" s="14">
        <v>54</v>
      </c>
      <c r="W14" s="11"/>
      <c r="X14" s="15">
        <f>AVERAGE(B14:V14)</f>
        <v>22.750952380952381</v>
      </c>
    </row>
    <row r="15" spans="1:24">
      <c r="A15" s="9" t="s">
        <v>26</v>
      </c>
      <c r="B15" s="10">
        <v>5</v>
      </c>
      <c r="C15" s="10">
        <v>5</v>
      </c>
      <c r="D15" s="10">
        <v>7</v>
      </c>
      <c r="E15" s="10">
        <v>8</v>
      </c>
      <c r="F15" s="10">
        <v>8</v>
      </c>
      <c r="G15" s="10">
        <v>4</v>
      </c>
      <c r="H15" s="10">
        <v>6</v>
      </c>
      <c r="I15" s="10">
        <v>6</v>
      </c>
      <c r="J15" s="10">
        <v>4</v>
      </c>
      <c r="K15" s="10">
        <v>14</v>
      </c>
      <c r="L15" s="10">
        <v>7</v>
      </c>
      <c r="M15" s="10">
        <v>4</v>
      </c>
      <c r="N15" s="10">
        <v>6</v>
      </c>
      <c r="O15" s="10">
        <v>8</v>
      </c>
      <c r="P15" s="10">
        <v>10</v>
      </c>
      <c r="Q15" s="10">
        <v>5</v>
      </c>
      <c r="R15" s="10">
        <v>13</v>
      </c>
      <c r="S15" s="10">
        <v>9</v>
      </c>
      <c r="T15" s="10">
        <v>10</v>
      </c>
      <c r="U15" s="10">
        <v>28</v>
      </c>
      <c r="V15" s="10">
        <v>0</v>
      </c>
      <c r="W15" s="11">
        <f>SUM(B15:V15)</f>
        <v>167</v>
      </c>
      <c r="X15" s="11"/>
    </row>
    <row r="16" spans="1:24" s="5" customFormat="1">
      <c r="A16" s="16" t="s">
        <v>11</v>
      </c>
      <c r="B16" s="18"/>
      <c r="C16" s="18">
        <v>1</v>
      </c>
      <c r="D16" s="18"/>
      <c r="E16" s="18"/>
      <c r="F16" s="18"/>
      <c r="G16" s="18"/>
      <c r="H16" s="18">
        <v>2</v>
      </c>
      <c r="I16" s="18">
        <v>1</v>
      </c>
      <c r="J16" s="18"/>
      <c r="K16" s="18">
        <v>4</v>
      </c>
      <c r="L16" s="18"/>
      <c r="M16" s="18">
        <v>1</v>
      </c>
      <c r="N16" s="18"/>
      <c r="O16" s="18">
        <v>2</v>
      </c>
      <c r="P16" s="18">
        <v>1</v>
      </c>
      <c r="Q16" s="18">
        <v>1</v>
      </c>
      <c r="R16" s="18">
        <v>2</v>
      </c>
      <c r="S16" s="18">
        <v>3</v>
      </c>
      <c r="T16" s="18">
        <v>0</v>
      </c>
      <c r="U16" s="18">
        <v>3</v>
      </c>
      <c r="V16" s="18"/>
      <c r="W16" s="19"/>
      <c r="X16" s="11">
        <f>SUM(B16:V16)</f>
        <v>21</v>
      </c>
    </row>
    <row r="17" spans="1:24" s="5" customFormat="1">
      <c r="A17" s="16" t="s">
        <v>3</v>
      </c>
      <c r="B17" s="18">
        <v>1</v>
      </c>
      <c r="C17" s="18"/>
      <c r="D17" s="18">
        <v>1</v>
      </c>
      <c r="E17" s="18">
        <v>3</v>
      </c>
      <c r="F17" s="18">
        <v>2</v>
      </c>
      <c r="G17" s="18">
        <v>1</v>
      </c>
      <c r="H17" s="18">
        <v>1</v>
      </c>
      <c r="I17" s="18"/>
      <c r="J17" s="18"/>
      <c r="K17" s="18"/>
      <c r="L17" s="18"/>
      <c r="M17" s="18">
        <v>1</v>
      </c>
      <c r="N17" s="18">
        <v>1</v>
      </c>
      <c r="O17" s="18">
        <v>2</v>
      </c>
      <c r="P17" s="18">
        <v>4</v>
      </c>
      <c r="Q17" s="18">
        <v>1</v>
      </c>
      <c r="R17" s="18">
        <v>7</v>
      </c>
      <c r="S17" s="18">
        <v>4</v>
      </c>
      <c r="T17" s="18">
        <v>5</v>
      </c>
      <c r="U17" s="18">
        <v>13</v>
      </c>
      <c r="V17" s="18"/>
      <c r="W17" s="19"/>
      <c r="X17" s="11">
        <f t="shared" ref="X17:X18" si="3">SUM(B17:V17)</f>
        <v>47</v>
      </c>
    </row>
    <row r="18" spans="1:24" s="5" customFormat="1">
      <c r="A18" s="16" t="s">
        <v>4</v>
      </c>
      <c r="B18" s="18">
        <v>4</v>
      </c>
      <c r="C18" s="18">
        <v>4</v>
      </c>
      <c r="D18" s="18">
        <v>6</v>
      </c>
      <c r="E18" s="18">
        <v>5</v>
      </c>
      <c r="F18" s="18">
        <v>6</v>
      </c>
      <c r="G18" s="18">
        <v>3</v>
      </c>
      <c r="H18" s="18">
        <v>3</v>
      </c>
      <c r="I18" s="18">
        <v>5</v>
      </c>
      <c r="J18" s="18">
        <v>4</v>
      </c>
      <c r="K18" s="18">
        <v>10</v>
      </c>
      <c r="L18" s="18">
        <v>7</v>
      </c>
      <c r="M18" s="18">
        <v>2</v>
      </c>
      <c r="N18" s="18">
        <v>5</v>
      </c>
      <c r="O18" s="18">
        <v>4</v>
      </c>
      <c r="P18" s="18">
        <v>5</v>
      </c>
      <c r="Q18" s="18">
        <v>1</v>
      </c>
      <c r="R18" s="18">
        <v>4</v>
      </c>
      <c r="S18" s="18">
        <v>2</v>
      </c>
      <c r="T18" s="18">
        <v>5</v>
      </c>
      <c r="U18" s="18">
        <v>4</v>
      </c>
      <c r="V18" s="18"/>
      <c r="W18" s="19"/>
      <c r="X18" s="11">
        <f t="shared" si="3"/>
        <v>89</v>
      </c>
    </row>
    <row r="20" spans="1:24">
      <c r="A20" s="4" t="s">
        <v>13</v>
      </c>
    </row>
    <row r="21" spans="1:24">
      <c r="A21" s="4"/>
    </row>
    <row r="22" spans="1:24" ht="31">
      <c r="A22" s="20" t="s">
        <v>27</v>
      </c>
      <c r="B22" s="21">
        <v>130</v>
      </c>
      <c r="C22" s="21">
        <v>126</v>
      </c>
      <c r="D22" s="21">
        <v>130</v>
      </c>
      <c r="E22" s="21">
        <v>160</v>
      </c>
      <c r="F22" s="21">
        <v>196</v>
      </c>
      <c r="G22" s="21">
        <v>187</v>
      </c>
      <c r="H22" s="10">
        <v>204</v>
      </c>
      <c r="I22" s="10">
        <v>242</v>
      </c>
      <c r="J22" s="10">
        <v>248</v>
      </c>
      <c r="K22" s="10">
        <v>332</v>
      </c>
      <c r="L22" s="10">
        <v>283</v>
      </c>
      <c r="M22" s="10">
        <v>267</v>
      </c>
      <c r="N22" s="10">
        <v>293</v>
      </c>
      <c r="O22" s="10">
        <v>410</v>
      </c>
      <c r="P22" s="10">
        <v>507</v>
      </c>
      <c r="Q22" s="10">
        <v>440</v>
      </c>
      <c r="R22" s="10">
        <v>566</v>
      </c>
      <c r="S22" s="10">
        <v>559</v>
      </c>
      <c r="T22" s="10">
        <v>623</v>
      </c>
      <c r="U22" s="10">
        <v>702</v>
      </c>
      <c r="V22" s="10">
        <v>143</v>
      </c>
      <c r="W22" s="11">
        <f>SUM(B22:V22)</f>
        <v>6748</v>
      </c>
      <c r="X22" s="11"/>
    </row>
    <row r="23" spans="1:24">
      <c r="A23" s="9" t="s">
        <v>28</v>
      </c>
      <c r="B23" s="10">
        <f>130-46</f>
        <v>84</v>
      </c>
      <c r="C23" s="10">
        <f>126-45</f>
        <v>81</v>
      </c>
      <c r="D23" s="10">
        <f>130-49</f>
        <v>81</v>
      </c>
      <c r="E23" s="10">
        <f>160-53</f>
        <v>107</v>
      </c>
      <c r="F23" s="10">
        <f>196-54</f>
        <v>142</v>
      </c>
      <c r="G23" s="10">
        <v>134</v>
      </c>
      <c r="H23" s="10">
        <v>141</v>
      </c>
      <c r="I23" s="10">
        <v>153</v>
      </c>
      <c r="J23" s="10">
        <v>183</v>
      </c>
      <c r="K23" s="10">
        <v>264</v>
      </c>
      <c r="L23" s="10">
        <v>235</v>
      </c>
      <c r="M23" s="10">
        <v>215</v>
      </c>
      <c r="N23" s="10">
        <v>242</v>
      </c>
      <c r="O23" s="10">
        <v>360</v>
      </c>
      <c r="P23" s="10">
        <v>413</v>
      </c>
      <c r="Q23" s="10">
        <v>299</v>
      </c>
      <c r="R23" s="10">
        <v>348</v>
      </c>
      <c r="S23" s="10">
        <v>356</v>
      </c>
      <c r="T23" s="10">
        <v>294</v>
      </c>
      <c r="U23" s="10">
        <v>348</v>
      </c>
      <c r="V23" s="10">
        <v>80</v>
      </c>
      <c r="W23" s="11"/>
      <c r="X23" s="11">
        <f>SUM(B23:V23)</f>
        <v>4560</v>
      </c>
    </row>
    <row r="24" spans="1:24">
      <c r="A24" s="9" t="s">
        <v>29</v>
      </c>
      <c r="B24" s="12">
        <f>B23/B22</f>
        <v>0.64615384615384619</v>
      </c>
      <c r="C24" s="12">
        <f>C23/C22</f>
        <v>0.6428571428571429</v>
      </c>
      <c r="D24" s="12">
        <f>D23/D22</f>
        <v>0.62307692307692308</v>
      </c>
      <c r="E24" s="12">
        <f>E23/E22</f>
        <v>0.66874999999999996</v>
      </c>
      <c r="F24" s="12">
        <f>F23/F22</f>
        <v>0.72448979591836737</v>
      </c>
      <c r="G24" s="12">
        <v>0.72</v>
      </c>
      <c r="H24" s="12">
        <v>0.69</v>
      </c>
      <c r="I24" s="12">
        <v>0.63</v>
      </c>
      <c r="J24" s="12">
        <v>0.75</v>
      </c>
      <c r="K24" s="12">
        <v>0.8</v>
      </c>
      <c r="L24" s="12">
        <v>0.83</v>
      </c>
      <c r="M24" s="12">
        <v>0.81</v>
      </c>
      <c r="N24" s="12">
        <v>0.83</v>
      </c>
      <c r="O24" s="12">
        <v>0.88</v>
      </c>
      <c r="P24" s="12">
        <v>0.82</v>
      </c>
      <c r="Q24" s="12">
        <v>0.73</v>
      </c>
      <c r="R24" s="12">
        <v>0.61</v>
      </c>
      <c r="S24" s="12">
        <v>0.64</v>
      </c>
      <c r="T24" s="12">
        <v>0.53</v>
      </c>
      <c r="U24" s="12">
        <v>0.5</v>
      </c>
      <c r="V24" s="12">
        <v>0.6</v>
      </c>
      <c r="W24" s="11"/>
      <c r="X24" s="13">
        <f>AVERAGE(B24:V24)</f>
        <v>0.69882512895268001</v>
      </c>
    </row>
    <row r="25" spans="1:24">
      <c r="A25" s="20" t="s">
        <v>30</v>
      </c>
      <c r="B25" s="22">
        <v>38.61</v>
      </c>
      <c r="C25" s="22">
        <v>38.42</v>
      </c>
      <c r="D25" s="22">
        <v>37.979999999999997</v>
      </c>
      <c r="E25" s="22">
        <v>38.93</v>
      </c>
      <c r="F25" s="22">
        <v>38.14</v>
      </c>
      <c r="G25" s="22">
        <v>36.049999999999997</v>
      </c>
      <c r="H25" s="14">
        <v>35.869999999999997</v>
      </c>
      <c r="I25" s="14">
        <v>41.02</v>
      </c>
      <c r="J25" s="14">
        <v>34</v>
      </c>
      <c r="K25" s="14">
        <v>31</v>
      </c>
      <c r="L25" s="14">
        <v>31</v>
      </c>
      <c r="M25" s="14">
        <v>35</v>
      </c>
      <c r="N25" s="14">
        <v>33</v>
      </c>
      <c r="O25" s="14">
        <v>49</v>
      </c>
      <c r="P25" s="14">
        <v>47</v>
      </c>
      <c r="Q25" s="14">
        <v>60</v>
      </c>
      <c r="R25" s="14">
        <v>59</v>
      </c>
      <c r="S25" s="14">
        <v>55</v>
      </c>
      <c r="T25" s="14">
        <v>59</v>
      </c>
      <c r="U25" s="14">
        <v>67</v>
      </c>
      <c r="V25" s="14">
        <v>76</v>
      </c>
      <c r="W25" s="11"/>
      <c r="X25" s="15">
        <f>AVERAGE(B25:V25)</f>
        <v>44.810476190476187</v>
      </c>
    </row>
    <row r="26" spans="1:24">
      <c r="A26" s="20" t="s">
        <v>31</v>
      </c>
      <c r="B26" s="22">
        <v>25</v>
      </c>
      <c r="C26" s="22">
        <v>72</v>
      </c>
      <c r="D26" s="22">
        <v>139</v>
      </c>
      <c r="E26" s="22">
        <v>182</v>
      </c>
      <c r="F26" s="22">
        <v>206</v>
      </c>
      <c r="G26" s="22">
        <v>207</v>
      </c>
      <c r="H26" s="14">
        <v>184</v>
      </c>
      <c r="I26" s="14">
        <v>192</v>
      </c>
      <c r="J26" s="14">
        <v>264</v>
      </c>
      <c r="K26" s="14">
        <v>289</v>
      </c>
      <c r="L26" s="14">
        <v>344</v>
      </c>
      <c r="M26" s="14">
        <v>448</v>
      </c>
      <c r="N26" s="14">
        <v>559</v>
      </c>
      <c r="O26" s="14">
        <v>608</v>
      </c>
      <c r="P26" s="14">
        <v>705</v>
      </c>
      <c r="Q26" s="14">
        <v>755</v>
      </c>
      <c r="R26" s="14">
        <v>764</v>
      </c>
      <c r="S26" s="14">
        <v>804</v>
      </c>
      <c r="T26" s="14">
        <v>944</v>
      </c>
      <c r="U26" s="14">
        <v>1091</v>
      </c>
      <c r="V26" s="14">
        <v>211</v>
      </c>
      <c r="W26" s="15">
        <f t="shared" ref="W26:W31" si="4">SUM(B26:V26)</f>
        <v>8993</v>
      </c>
      <c r="X26" s="11"/>
    </row>
    <row r="27" spans="1:24" ht="31">
      <c r="A27" s="20" t="s">
        <v>32</v>
      </c>
      <c r="B27" s="23" t="s">
        <v>1</v>
      </c>
      <c r="C27" s="23" t="s">
        <v>1</v>
      </c>
      <c r="D27" s="23" t="s">
        <v>1</v>
      </c>
      <c r="E27" s="23" t="s">
        <v>1</v>
      </c>
      <c r="F27" s="23" t="s">
        <v>1</v>
      </c>
      <c r="G27" s="23" t="s">
        <v>1</v>
      </c>
      <c r="H27" s="17" t="s">
        <v>1</v>
      </c>
      <c r="I27" s="14">
        <v>718</v>
      </c>
      <c r="J27" s="14">
        <v>409</v>
      </c>
      <c r="K27" s="14">
        <v>396</v>
      </c>
      <c r="L27" s="14">
        <v>1214</v>
      </c>
      <c r="M27" s="14">
        <v>1215</v>
      </c>
      <c r="N27" s="14">
        <v>2370</v>
      </c>
      <c r="O27" s="14">
        <v>1921</v>
      </c>
      <c r="P27" s="14">
        <f>1459+556+31+18</f>
        <v>2064</v>
      </c>
      <c r="Q27" s="14">
        <f>1315+738+59+19</f>
        <v>2131</v>
      </c>
      <c r="R27" s="14">
        <f>971+701+64</f>
        <v>1736</v>
      </c>
      <c r="S27" s="14">
        <f>898+632+50</f>
        <v>1580</v>
      </c>
      <c r="T27" s="14">
        <f>658+606+47+20</f>
        <v>1331</v>
      </c>
      <c r="U27" s="14">
        <f>860+552+89</f>
        <v>1501</v>
      </c>
      <c r="V27" s="14">
        <f>136+156+1</f>
        <v>293</v>
      </c>
      <c r="W27" s="15">
        <f t="shared" si="4"/>
        <v>18879</v>
      </c>
      <c r="X27" s="11"/>
    </row>
    <row r="28" spans="1:24" ht="31">
      <c r="A28" s="20" t="s">
        <v>33</v>
      </c>
      <c r="B28" s="23" t="s">
        <v>1</v>
      </c>
      <c r="C28" s="23" t="s">
        <v>1</v>
      </c>
      <c r="D28" s="23" t="s">
        <v>1</v>
      </c>
      <c r="E28" s="23" t="s">
        <v>1</v>
      </c>
      <c r="F28" s="23" t="s">
        <v>1</v>
      </c>
      <c r="G28" s="23" t="s">
        <v>1</v>
      </c>
      <c r="H28" s="23" t="s">
        <v>1</v>
      </c>
      <c r="I28" s="23" t="s">
        <v>1</v>
      </c>
      <c r="J28" s="23" t="s">
        <v>1</v>
      </c>
      <c r="K28" s="23" t="s">
        <v>1</v>
      </c>
      <c r="L28" s="14">
        <v>2206</v>
      </c>
      <c r="M28" s="14">
        <v>1951</v>
      </c>
      <c r="N28" s="14">
        <v>2015</v>
      </c>
      <c r="O28" s="14">
        <v>1786</v>
      </c>
      <c r="P28" s="14">
        <f>493+284+1201+3+1</f>
        <v>1982</v>
      </c>
      <c r="Q28" s="14">
        <f>547+317+954+1</f>
        <v>1819</v>
      </c>
      <c r="R28" s="14">
        <f>474+317+10+924+2</f>
        <v>1727</v>
      </c>
      <c r="S28" s="14">
        <f>362+412+7+916</f>
        <v>1697</v>
      </c>
      <c r="T28" s="14">
        <v>1946</v>
      </c>
      <c r="U28" s="14">
        <f>1446+469</f>
        <v>1915</v>
      </c>
      <c r="V28" s="14">
        <v>347</v>
      </c>
      <c r="W28" s="15">
        <f t="shared" si="4"/>
        <v>19391</v>
      </c>
      <c r="X28" s="11"/>
    </row>
    <row r="29" spans="1:24" ht="31">
      <c r="A29" s="20" t="s">
        <v>16</v>
      </c>
      <c r="B29" s="23"/>
      <c r="C29" s="23"/>
      <c r="D29" s="23"/>
      <c r="E29" s="23"/>
      <c r="F29" s="23"/>
      <c r="G29" s="23"/>
      <c r="H29" s="17"/>
      <c r="I29" s="14"/>
      <c r="J29" s="14"/>
      <c r="K29" s="14"/>
      <c r="L29" s="14"/>
      <c r="M29" s="14"/>
      <c r="N29" s="14"/>
      <c r="O29" s="14">
        <v>20</v>
      </c>
      <c r="P29" s="14">
        <v>18</v>
      </c>
      <c r="Q29" s="14">
        <v>27</v>
      </c>
      <c r="R29" s="14">
        <v>43</v>
      </c>
      <c r="S29" s="14">
        <v>46</v>
      </c>
      <c r="T29" s="14">
        <v>28</v>
      </c>
      <c r="U29" s="14">
        <v>26</v>
      </c>
      <c r="V29" s="14">
        <v>5</v>
      </c>
      <c r="W29" s="11">
        <f t="shared" si="4"/>
        <v>213</v>
      </c>
      <c r="X29" s="11"/>
    </row>
    <row r="30" spans="1:24" ht="31">
      <c r="A30" s="9" t="s">
        <v>14</v>
      </c>
      <c r="B30" s="23" t="s">
        <v>1</v>
      </c>
      <c r="C30" s="23" t="s">
        <v>1</v>
      </c>
      <c r="D30" s="23" t="s">
        <v>1</v>
      </c>
      <c r="E30" s="23" t="s">
        <v>1</v>
      </c>
      <c r="F30" s="23" t="s">
        <v>1</v>
      </c>
      <c r="G30" s="22">
        <v>2</v>
      </c>
      <c r="H30" s="14">
        <v>4</v>
      </c>
      <c r="I30" s="14">
        <v>10</v>
      </c>
      <c r="J30" s="14">
        <v>24</v>
      </c>
      <c r="K30" s="14">
        <v>25</v>
      </c>
      <c r="L30" s="14">
        <v>21</v>
      </c>
      <c r="M30" s="14">
        <v>55</v>
      </c>
      <c r="N30" s="14">
        <v>53</v>
      </c>
      <c r="O30" s="14">
        <v>47</v>
      </c>
      <c r="P30" s="14">
        <v>56</v>
      </c>
      <c r="Q30" s="14">
        <v>71</v>
      </c>
      <c r="R30" s="14">
        <v>85</v>
      </c>
      <c r="S30" s="14">
        <v>96</v>
      </c>
      <c r="T30" s="14">
        <v>96</v>
      </c>
      <c r="U30" s="14">
        <v>112</v>
      </c>
      <c r="V30" s="14">
        <v>3</v>
      </c>
      <c r="W30" s="15">
        <f t="shared" si="4"/>
        <v>760</v>
      </c>
      <c r="X30" s="11"/>
    </row>
    <row r="31" spans="1:24" ht="31">
      <c r="A31" s="20" t="s">
        <v>34</v>
      </c>
      <c r="B31" s="24" t="s">
        <v>1</v>
      </c>
      <c r="C31" s="21">
        <v>6</v>
      </c>
      <c r="D31" s="21">
        <v>6</v>
      </c>
      <c r="E31" s="21">
        <v>9</v>
      </c>
      <c r="F31" s="21">
        <v>26</v>
      </c>
      <c r="G31" s="21">
        <v>26</v>
      </c>
      <c r="H31" s="10">
        <v>66</v>
      </c>
      <c r="I31" s="10">
        <v>79</v>
      </c>
      <c r="J31" s="10">
        <v>83</v>
      </c>
      <c r="K31" s="10">
        <v>132</v>
      </c>
      <c r="L31" s="10">
        <v>152</v>
      </c>
      <c r="M31" s="10">
        <v>215</v>
      </c>
      <c r="N31" s="10">
        <v>180</v>
      </c>
      <c r="O31" s="10">
        <v>513</v>
      </c>
      <c r="P31" s="10">
        <v>594</v>
      </c>
      <c r="Q31" s="10">
        <v>742</v>
      </c>
      <c r="R31" s="10">
        <v>787</v>
      </c>
      <c r="S31" s="10">
        <v>768</v>
      </c>
      <c r="T31" s="10">
        <f>596+180</f>
        <v>776</v>
      </c>
      <c r="U31" s="10">
        <v>875</v>
      </c>
      <c r="V31" s="10">
        <v>122</v>
      </c>
      <c r="W31" s="11">
        <f t="shared" si="4"/>
        <v>6157</v>
      </c>
      <c r="X31" s="11"/>
    </row>
    <row r="32" spans="1:24" ht="46.5">
      <c r="A32" s="20" t="s">
        <v>5</v>
      </c>
      <c r="B32" s="24" t="s">
        <v>1</v>
      </c>
      <c r="C32" s="21">
        <v>0</v>
      </c>
      <c r="D32" s="21">
        <v>0</v>
      </c>
      <c r="E32" s="21">
        <v>0</v>
      </c>
      <c r="F32" s="21">
        <v>1</v>
      </c>
      <c r="G32" s="21">
        <v>6</v>
      </c>
      <c r="H32" s="10">
        <v>9</v>
      </c>
      <c r="I32" s="10">
        <v>12</v>
      </c>
      <c r="J32" s="10">
        <v>7</v>
      </c>
      <c r="K32" s="10">
        <v>3</v>
      </c>
      <c r="L32" s="10">
        <v>5</v>
      </c>
      <c r="M32" s="10">
        <v>4</v>
      </c>
      <c r="N32" s="10">
        <v>5</v>
      </c>
      <c r="O32" s="10">
        <v>16</v>
      </c>
      <c r="P32" s="10">
        <v>13</v>
      </c>
      <c r="Q32" s="10">
        <v>18</v>
      </c>
      <c r="R32" s="10">
        <v>13</v>
      </c>
      <c r="S32" s="10">
        <v>14</v>
      </c>
      <c r="T32" s="10">
        <v>17</v>
      </c>
      <c r="U32" s="10">
        <v>17</v>
      </c>
      <c r="V32" s="10">
        <v>2</v>
      </c>
      <c r="W32" s="11"/>
      <c r="X32" s="11">
        <f>SUM(B32:V32)</f>
        <v>162</v>
      </c>
    </row>
    <row r="33" spans="1:24" ht="31">
      <c r="A33" s="9" t="s">
        <v>35</v>
      </c>
      <c r="B33" s="10">
        <v>0</v>
      </c>
      <c r="C33" s="10">
        <v>1</v>
      </c>
      <c r="D33" s="10">
        <v>2</v>
      </c>
      <c r="E33" s="10">
        <v>2</v>
      </c>
      <c r="F33" s="10">
        <v>8</v>
      </c>
      <c r="G33" s="10">
        <v>12</v>
      </c>
      <c r="H33" s="10">
        <v>9</v>
      </c>
      <c r="I33" s="10">
        <v>13</v>
      </c>
      <c r="J33" s="10">
        <v>13</v>
      </c>
      <c r="K33" s="10">
        <v>7</v>
      </c>
      <c r="L33" s="10">
        <v>16</v>
      </c>
      <c r="M33" s="10">
        <v>12</v>
      </c>
      <c r="N33" s="10">
        <v>15</v>
      </c>
      <c r="O33" s="10">
        <v>28</v>
      </c>
      <c r="P33" s="10">
        <v>18</v>
      </c>
      <c r="Q33" s="10">
        <v>34</v>
      </c>
      <c r="R33" s="10">
        <v>25</v>
      </c>
      <c r="S33" s="10">
        <v>29</v>
      </c>
      <c r="T33" s="10">
        <v>46</v>
      </c>
      <c r="U33" s="10">
        <v>34</v>
      </c>
      <c r="V33" s="10">
        <v>2</v>
      </c>
      <c r="W33" s="11">
        <f>SUM(B33:V33)</f>
        <v>326</v>
      </c>
      <c r="X33" s="11"/>
    </row>
    <row r="34" spans="1:24" s="5" customFormat="1" ht="31">
      <c r="A34" s="16" t="s">
        <v>2</v>
      </c>
      <c r="B34" s="25"/>
      <c r="C34" s="18"/>
      <c r="D34" s="18"/>
      <c r="E34" s="18"/>
      <c r="F34" s="18">
        <v>1</v>
      </c>
      <c r="G34" s="18">
        <v>1</v>
      </c>
      <c r="H34" s="18"/>
      <c r="I34" s="18"/>
      <c r="J34" s="18"/>
      <c r="K34" s="18">
        <v>1</v>
      </c>
      <c r="L34" s="18"/>
      <c r="M34" s="18">
        <v>2</v>
      </c>
      <c r="N34" s="18"/>
      <c r="O34" s="18"/>
      <c r="P34" s="18"/>
      <c r="Q34" s="18"/>
      <c r="R34" s="18"/>
      <c r="S34" s="18"/>
      <c r="T34" s="18"/>
      <c r="U34" s="18"/>
      <c r="V34" s="18"/>
      <c r="W34" s="19"/>
      <c r="X34" s="11">
        <f>SUM(B34:V34)</f>
        <v>5</v>
      </c>
    </row>
    <row r="35" spans="1:24" s="5" customFormat="1">
      <c r="A35" s="16" t="s">
        <v>3</v>
      </c>
      <c r="B35" s="25"/>
      <c r="C35" s="18">
        <v>1</v>
      </c>
      <c r="D35" s="18">
        <v>1</v>
      </c>
      <c r="E35" s="18"/>
      <c r="F35" s="18">
        <v>5</v>
      </c>
      <c r="G35" s="18">
        <v>6</v>
      </c>
      <c r="H35" s="18">
        <v>5</v>
      </c>
      <c r="I35" s="18">
        <v>10</v>
      </c>
      <c r="J35" s="18">
        <v>10</v>
      </c>
      <c r="K35" s="18">
        <v>4</v>
      </c>
      <c r="L35" s="18">
        <v>8</v>
      </c>
      <c r="M35" s="18">
        <v>6</v>
      </c>
      <c r="N35" s="18">
        <v>10</v>
      </c>
      <c r="O35" s="18">
        <v>16</v>
      </c>
      <c r="P35" s="18">
        <v>13</v>
      </c>
      <c r="Q35" s="18">
        <v>19</v>
      </c>
      <c r="R35" s="18">
        <v>15</v>
      </c>
      <c r="S35" s="18">
        <v>20</v>
      </c>
      <c r="T35" s="18">
        <v>41</v>
      </c>
      <c r="U35" s="18">
        <v>26</v>
      </c>
      <c r="V35" s="18"/>
      <c r="W35" s="19"/>
      <c r="X35" s="11">
        <f t="shared" ref="X35:X36" si="5">SUM(B35:V35)</f>
        <v>216</v>
      </c>
    </row>
    <row r="36" spans="1:24" s="5" customFormat="1">
      <c r="A36" s="16" t="s">
        <v>4</v>
      </c>
      <c r="B36" s="25"/>
      <c r="C36" s="18"/>
      <c r="D36" s="18">
        <v>1</v>
      </c>
      <c r="E36" s="18">
        <v>2</v>
      </c>
      <c r="F36" s="18">
        <v>2</v>
      </c>
      <c r="G36" s="18">
        <v>5</v>
      </c>
      <c r="H36" s="18">
        <v>4</v>
      </c>
      <c r="I36" s="18">
        <v>3</v>
      </c>
      <c r="J36" s="18">
        <v>3</v>
      </c>
      <c r="K36" s="18">
        <v>2</v>
      </c>
      <c r="L36" s="18">
        <v>8</v>
      </c>
      <c r="M36" s="18">
        <v>4</v>
      </c>
      <c r="N36" s="18">
        <v>5</v>
      </c>
      <c r="O36" s="18">
        <v>12</v>
      </c>
      <c r="P36" s="18">
        <v>4</v>
      </c>
      <c r="Q36" s="18">
        <v>14</v>
      </c>
      <c r="R36" s="18">
        <v>9</v>
      </c>
      <c r="S36" s="18">
        <v>9</v>
      </c>
      <c r="T36" s="18">
        <v>5</v>
      </c>
      <c r="U36" s="18">
        <v>5</v>
      </c>
      <c r="V36" s="18"/>
      <c r="W36" s="19"/>
      <c r="X36" s="11">
        <f t="shared" si="5"/>
        <v>97</v>
      </c>
    </row>
    <row r="37" spans="1:24" ht="31">
      <c r="A37" s="6" t="s">
        <v>36</v>
      </c>
      <c r="B37" s="7"/>
      <c r="C37" s="7"/>
      <c r="D37" s="7"/>
      <c r="E37" s="7"/>
      <c r="F37" s="7"/>
      <c r="G37" s="7"/>
      <c r="W37" s="1">
        <f>SUM(W4:W36)</f>
        <v>97785</v>
      </c>
    </row>
    <row r="39" spans="1:24">
      <c r="A39" s="27" t="s">
        <v>17</v>
      </c>
    </row>
    <row r="40" spans="1:24">
      <c r="A40" s="26" t="s">
        <v>12</v>
      </c>
    </row>
    <row r="41" spans="1:24">
      <c r="A41" s="26"/>
    </row>
    <row r="42" spans="1:24">
      <c r="A42" s="7" t="s">
        <v>20</v>
      </c>
    </row>
  </sheetData>
  <mergeCells count="1">
    <mergeCell ref="W1:X1"/>
  </mergeCells>
  <phoneticPr fontId="2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45" orientation="landscape" horizontalDpi="1200" verticalDpi="1200" r:id="rId1"/>
  <headerFooter alignWithMargins="0">
    <oddHeader>&amp;CKENT COUNTY COUNCIL: REQUESTS FOR INFORMATION</oddHeader>
    <oddFooter>&amp;L&amp;10&amp;F&amp;R&amp;10&amp;D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Compliance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Caroline Dodge  - CED GLD</cp:lastModifiedBy>
  <cp:lastPrinted>2025-02-28T12:49:45Z</cp:lastPrinted>
  <dcterms:created xsi:type="dcterms:W3CDTF">2006-08-10T10:29:10Z</dcterms:created>
  <dcterms:modified xsi:type="dcterms:W3CDTF">2025-02-28T12:50:22Z</dcterms:modified>
</cp:coreProperties>
</file>